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air/Downloads/"/>
    </mc:Choice>
  </mc:AlternateContent>
  <xr:revisionPtr revIDLastSave="0" documentId="13_ncr:1_{06D5E44A-42BB-B04A-A345-ACEEF7460334}" xr6:coauthVersionLast="43" xr6:coauthVersionMax="43" xr10:uidLastSave="{00000000-0000-0000-0000-000000000000}"/>
  <bookViews>
    <workbookView xWindow="0" yWindow="460" windowWidth="28800" windowHeight="16220" activeTab="1" xr2:uid="{E3E7060F-D96E-E242-9976-F49D4A8A126A}"/>
  </bookViews>
  <sheets>
    <sheet name="Лист1" sheetId="1" r:id="rId1"/>
    <sheet name="Лист2" sheetId="2" r:id="rId2"/>
    <sheet name="Лист3" sheetId="3" r:id="rId3"/>
  </sheets>
  <definedNames>
    <definedName name="X_loadings_50" localSheetId="1">Лист2!$A$1:$J$200</definedName>
    <definedName name="X_reduced_50" localSheetId="0">Лист1!$A$1:$J$200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3" l="1" a="1"/>
  <c r="D1" i="3" s="1"/>
  <c r="P1" i="3"/>
  <c r="AF1" i="3"/>
  <c r="AV1" i="3"/>
  <c r="BL1" i="3"/>
  <c r="CB1" i="3"/>
  <c r="CR1" i="3"/>
  <c r="DH1" i="3"/>
  <c r="DX1" i="3"/>
  <c r="EN1" i="3"/>
  <c r="FD1" i="3"/>
  <c r="FT1" i="3"/>
  <c r="GJ1" i="3"/>
  <c r="H2" i="3"/>
  <c r="X2" i="3"/>
  <c r="AN2" i="3"/>
  <c r="BD2" i="3"/>
  <c r="BT2" i="3"/>
  <c r="CJ2" i="3"/>
  <c r="CZ2" i="3"/>
  <c r="DP2" i="3"/>
  <c r="EF2" i="3"/>
  <c r="EM2" i="3"/>
  <c r="EQ2" i="3"/>
  <c r="EU2" i="3"/>
  <c r="EY2" i="3"/>
  <c r="FC2" i="3"/>
  <c r="FG2" i="3"/>
  <c r="FK2" i="3"/>
  <c r="FO2" i="3"/>
  <c r="FS2" i="3"/>
  <c r="FW2" i="3"/>
  <c r="GA2" i="3"/>
  <c r="GE2" i="3"/>
  <c r="GI2" i="3"/>
  <c r="GM2" i="3"/>
  <c r="GQ2" i="3"/>
  <c r="C3" i="3"/>
  <c r="G3" i="3"/>
  <c r="K3" i="3"/>
  <c r="O3" i="3"/>
  <c r="S3" i="3"/>
  <c r="W3" i="3"/>
  <c r="AA3" i="3"/>
  <c r="AE3" i="3"/>
  <c r="AI3" i="3"/>
  <c r="AM3" i="3"/>
  <c r="AQ3" i="3"/>
  <c r="AU3" i="3"/>
  <c r="AY3" i="3"/>
  <c r="BC3" i="3"/>
  <c r="BG3" i="3"/>
  <c r="BK3" i="3"/>
  <c r="BO3" i="3"/>
  <c r="BS3" i="3"/>
  <c r="BW3" i="3"/>
  <c r="CA3" i="3"/>
  <c r="CE3" i="3"/>
  <c r="CI3" i="3"/>
  <c r="CM3" i="3"/>
  <c r="CQ3" i="3"/>
  <c r="CU3" i="3"/>
  <c r="CY3" i="3"/>
  <c r="DC3" i="3"/>
  <c r="DG3" i="3"/>
  <c r="DK3" i="3"/>
  <c r="DO3" i="3"/>
  <c r="DS3" i="3"/>
  <c r="DW3" i="3"/>
  <c r="EA3" i="3"/>
  <c r="EE3" i="3"/>
  <c r="EI3" i="3"/>
  <c r="EM3" i="3"/>
  <c r="EQ3" i="3"/>
  <c r="EU3" i="3"/>
  <c r="EY3" i="3"/>
  <c r="FC3" i="3"/>
  <c r="FG3" i="3"/>
  <c r="FK3" i="3"/>
  <c r="FO3" i="3"/>
  <c r="FS3" i="3"/>
  <c r="FW3" i="3"/>
  <c r="GA3" i="3"/>
  <c r="GE3" i="3"/>
  <c r="GI3" i="3"/>
  <c r="GM3" i="3"/>
  <c r="GP3" i="3"/>
  <c r="GQ3" i="3"/>
  <c r="B4" i="3"/>
  <c r="C4" i="3"/>
  <c r="F4" i="3"/>
  <c r="G4" i="3"/>
  <c r="J4" i="3"/>
  <c r="K4" i="3"/>
  <c r="N4" i="3"/>
  <c r="O4" i="3"/>
  <c r="R4" i="3"/>
  <c r="S4" i="3"/>
  <c r="V4" i="3"/>
  <c r="W4" i="3"/>
  <c r="Z4" i="3"/>
  <c r="AA4" i="3"/>
  <c r="AD4" i="3"/>
  <c r="AE4" i="3"/>
  <c r="AG4" i="3"/>
  <c r="AH4" i="3"/>
  <c r="AI4" i="3"/>
  <c r="AK4" i="3"/>
  <c r="AL4" i="3"/>
  <c r="AM4" i="3"/>
  <c r="AO4" i="3"/>
  <c r="AP4" i="3"/>
  <c r="AQ4" i="3"/>
  <c r="AS4" i="3"/>
  <c r="AT4" i="3"/>
  <c r="AU4" i="3"/>
  <c r="AW4" i="3"/>
  <c r="AX4" i="3"/>
  <c r="AY4" i="3"/>
  <c r="BA4" i="3"/>
  <c r="BB4" i="3"/>
  <c r="BC4" i="3"/>
  <c r="BE4" i="3"/>
  <c r="BF4" i="3"/>
  <c r="BG4" i="3"/>
  <c r="BI4" i="3"/>
  <c r="BJ4" i="3"/>
  <c r="BK4" i="3"/>
  <c r="BM4" i="3"/>
  <c r="BN4" i="3"/>
  <c r="BO4" i="3"/>
  <c r="BQ4" i="3"/>
  <c r="BR4" i="3"/>
  <c r="BS4" i="3"/>
  <c r="BU4" i="3"/>
  <c r="BV4" i="3"/>
  <c r="BW4" i="3"/>
  <c r="BY4" i="3"/>
  <c r="BZ4" i="3"/>
  <c r="CA4" i="3"/>
  <c r="CC4" i="3"/>
  <c r="CD4" i="3"/>
  <c r="CE4" i="3"/>
  <c r="CG4" i="3"/>
  <c r="CH4" i="3"/>
  <c r="CI4" i="3"/>
  <c r="CK4" i="3"/>
  <c r="CL4" i="3"/>
  <c r="CM4" i="3"/>
  <c r="CO4" i="3"/>
  <c r="CP4" i="3"/>
  <c r="CQ4" i="3"/>
  <c r="CS4" i="3"/>
  <c r="CT4" i="3"/>
  <c r="CU4" i="3"/>
  <c r="CW4" i="3"/>
  <c r="CX4" i="3"/>
  <c r="CY4" i="3"/>
  <c r="DA4" i="3"/>
  <c r="DB4" i="3"/>
  <c r="DC4" i="3"/>
  <c r="DE4" i="3"/>
  <c r="DF4" i="3"/>
  <c r="DG4" i="3"/>
  <c r="DI4" i="3"/>
  <c r="DJ4" i="3"/>
  <c r="DK4" i="3"/>
  <c r="DM4" i="3"/>
  <c r="DN4" i="3"/>
  <c r="DO4" i="3"/>
  <c r="DQ4" i="3"/>
  <c r="DR4" i="3"/>
  <c r="DS4" i="3"/>
  <c r="DU4" i="3"/>
  <c r="DV4" i="3"/>
  <c r="DW4" i="3"/>
  <c r="DY4" i="3"/>
  <c r="DZ4" i="3"/>
  <c r="EA4" i="3"/>
  <c r="EC4" i="3"/>
  <c r="ED4" i="3"/>
  <c r="EE4" i="3"/>
  <c r="EG4" i="3"/>
  <c r="EH4" i="3"/>
  <c r="EI4" i="3"/>
  <c r="EK4" i="3"/>
  <c r="EL4" i="3"/>
  <c r="EM4" i="3"/>
  <c r="EO4" i="3"/>
  <c r="EP4" i="3"/>
  <c r="EQ4" i="3"/>
  <c r="ES4" i="3"/>
  <c r="ET4" i="3"/>
  <c r="EU4" i="3"/>
  <c r="EW4" i="3"/>
  <c r="EX4" i="3"/>
  <c r="EY4" i="3"/>
  <c r="FA4" i="3"/>
  <c r="FB4" i="3"/>
  <c r="FC4" i="3"/>
  <c r="FE4" i="3"/>
  <c r="FF4" i="3"/>
  <c r="FG4" i="3"/>
  <c r="FI4" i="3"/>
  <c r="FJ4" i="3"/>
  <c r="FK4" i="3"/>
  <c r="FM4" i="3"/>
  <c r="FN4" i="3"/>
  <c r="FO4" i="3"/>
  <c r="FQ4" i="3"/>
  <c r="FR4" i="3"/>
  <c r="FS4" i="3"/>
  <c r="FU4" i="3"/>
  <c r="FV4" i="3"/>
  <c r="FW4" i="3"/>
  <c r="FY4" i="3"/>
  <c r="FZ4" i="3"/>
  <c r="GA4" i="3"/>
  <c r="GC4" i="3"/>
  <c r="GD4" i="3"/>
  <c r="GE4" i="3"/>
  <c r="GG4" i="3"/>
  <c r="GH4" i="3"/>
  <c r="GI4" i="3"/>
  <c r="GK4" i="3"/>
  <c r="GL4" i="3"/>
  <c r="GM4" i="3"/>
  <c r="GO4" i="3"/>
  <c r="GP4" i="3"/>
  <c r="GQ4" i="3"/>
  <c r="A5" i="3"/>
  <c r="B5" i="3"/>
  <c r="C5" i="3"/>
  <c r="E5" i="3"/>
  <c r="F5" i="3"/>
  <c r="G5" i="3"/>
  <c r="I5" i="3"/>
  <c r="J5" i="3"/>
  <c r="K5" i="3"/>
  <c r="M5" i="3"/>
  <c r="N5" i="3"/>
  <c r="O5" i="3"/>
  <c r="Q5" i="3"/>
  <c r="R5" i="3"/>
  <c r="S5" i="3"/>
  <c r="U5" i="3"/>
  <c r="V5" i="3"/>
  <c r="W5" i="3"/>
  <c r="Y5" i="3"/>
  <c r="Z5" i="3"/>
  <c r="AA5" i="3"/>
  <c r="AC5" i="3"/>
  <c r="AD5" i="3"/>
  <c r="AE5" i="3"/>
  <c r="AG5" i="3"/>
  <c r="AH5" i="3"/>
  <c r="AI5" i="3"/>
  <c r="AK5" i="3"/>
  <c r="AL5" i="3"/>
  <c r="AM5" i="3"/>
  <c r="AO5" i="3"/>
  <c r="AP5" i="3"/>
  <c r="AQ5" i="3"/>
  <c r="AS5" i="3"/>
  <c r="AT5" i="3"/>
  <c r="AU5" i="3"/>
  <c r="AW5" i="3"/>
  <c r="AX5" i="3"/>
  <c r="AY5" i="3"/>
  <c r="BA5" i="3"/>
  <c r="BB5" i="3"/>
  <c r="BC5" i="3"/>
  <c r="BE5" i="3"/>
  <c r="BF5" i="3"/>
  <c r="BG5" i="3"/>
  <c r="BI5" i="3"/>
  <c r="BJ5" i="3"/>
  <c r="BK5" i="3"/>
  <c r="BM5" i="3"/>
  <c r="BN5" i="3"/>
  <c r="BO5" i="3"/>
  <c r="BQ5" i="3"/>
  <c r="BR5" i="3"/>
  <c r="BS5" i="3"/>
  <c r="BU5" i="3"/>
  <c r="BV5" i="3"/>
  <c r="BW5" i="3"/>
  <c r="BY5" i="3"/>
  <c r="BZ5" i="3"/>
  <c r="CA5" i="3"/>
  <c r="CC5" i="3"/>
  <c r="CD5" i="3"/>
  <c r="CE5" i="3"/>
  <c r="CG5" i="3"/>
  <c r="CH5" i="3"/>
  <c r="CI5" i="3"/>
  <c r="CK5" i="3"/>
  <c r="CL5" i="3"/>
  <c r="CM5" i="3"/>
  <c r="CO5" i="3"/>
  <c r="CP5" i="3"/>
  <c r="CQ5" i="3"/>
  <c r="CS5" i="3"/>
  <c r="CT5" i="3"/>
  <c r="CU5" i="3"/>
  <c r="CW5" i="3"/>
  <c r="CX5" i="3"/>
  <c r="CY5" i="3"/>
  <c r="DA5" i="3"/>
  <c r="DB5" i="3"/>
  <c r="DC5" i="3"/>
  <c r="DE5" i="3"/>
  <c r="DF5" i="3"/>
  <c r="DG5" i="3"/>
  <c r="DI5" i="3"/>
  <c r="DJ5" i="3"/>
  <c r="DK5" i="3"/>
  <c r="DM5" i="3"/>
  <c r="DN5" i="3"/>
  <c r="DO5" i="3"/>
  <c r="DQ5" i="3"/>
  <c r="DR5" i="3"/>
  <c r="DS5" i="3"/>
  <c r="DU5" i="3"/>
  <c r="DV5" i="3"/>
  <c r="DW5" i="3"/>
  <c r="DY5" i="3"/>
  <c r="DZ5" i="3"/>
  <c r="EA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GI19" i="3"/>
  <c r="GJ19" i="3"/>
  <c r="GK19" i="3"/>
  <c r="GL19" i="3"/>
  <c r="GM19" i="3"/>
  <c r="GN19" i="3"/>
  <c r="GO19" i="3"/>
  <c r="GP19" i="3"/>
  <c r="GQ19" i="3"/>
  <c r="G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GI20" i="3"/>
  <c r="GJ20" i="3"/>
  <c r="GK20" i="3"/>
  <c r="GL20" i="3"/>
  <c r="GM20" i="3"/>
  <c r="GN20" i="3"/>
  <c r="GO20" i="3"/>
  <c r="GP20" i="3"/>
  <c r="GQ20" i="3"/>
  <c r="G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GI21" i="3"/>
  <c r="GJ21" i="3"/>
  <c r="GK21" i="3"/>
  <c r="GL21" i="3"/>
  <c r="GM21" i="3"/>
  <c r="GN21" i="3"/>
  <c r="GO21" i="3"/>
  <c r="GP21" i="3"/>
  <c r="GQ21" i="3"/>
  <c r="G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GI38" i="3"/>
  <c r="GJ38" i="3"/>
  <c r="GK38" i="3"/>
  <c r="GL38" i="3"/>
  <c r="GM38" i="3"/>
  <c r="GN38" i="3"/>
  <c r="GO38" i="3"/>
  <c r="GP38" i="3"/>
  <c r="GQ38" i="3"/>
  <c r="G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EY39" i="3"/>
  <c r="EZ39" i="3"/>
  <c r="FA39" i="3"/>
  <c r="FB39" i="3"/>
  <c r="FC39" i="3"/>
  <c r="FD39" i="3"/>
  <c r="FE39" i="3"/>
  <c r="FF39" i="3"/>
  <c r="FG39" i="3"/>
  <c r="FH39" i="3"/>
  <c r="FI39" i="3"/>
  <c r="FJ39" i="3"/>
  <c r="FK39" i="3"/>
  <c r="FL39" i="3"/>
  <c r="FM39" i="3"/>
  <c r="FN39" i="3"/>
  <c r="FO39" i="3"/>
  <c r="FP39" i="3"/>
  <c r="FQ39" i="3"/>
  <c r="FR39" i="3"/>
  <c r="FS39" i="3"/>
  <c r="FT39" i="3"/>
  <c r="FU39" i="3"/>
  <c r="FV39" i="3"/>
  <c r="FW39" i="3"/>
  <c r="FX39" i="3"/>
  <c r="FY39" i="3"/>
  <c r="FZ39" i="3"/>
  <c r="GA39" i="3"/>
  <c r="GB39" i="3"/>
  <c r="GC39" i="3"/>
  <c r="GD39" i="3"/>
  <c r="GE39" i="3"/>
  <c r="GF39" i="3"/>
  <c r="GG39" i="3"/>
  <c r="GH39" i="3"/>
  <c r="GI39" i="3"/>
  <c r="GJ39" i="3"/>
  <c r="GK39" i="3"/>
  <c r="GL39" i="3"/>
  <c r="GM39" i="3"/>
  <c r="GN39" i="3"/>
  <c r="GO39" i="3"/>
  <c r="GP39" i="3"/>
  <c r="GQ39" i="3"/>
  <c r="G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T40" i="3"/>
  <c r="EU40" i="3"/>
  <c r="EV40" i="3"/>
  <c r="EW40" i="3"/>
  <c r="EX40" i="3"/>
  <c r="EY40" i="3"/>
  <c r="EZ40" i="3"/>
  <c r="FA40" i="3"/>
  <c r="FB40" i="3"/>
  <c r="FC40" i="3"/>
  <c r="FD40" i="3"/>
  <c r="FE40" i="3"/>
  <c r="FF40" i="3"/>
  <c r="FG40" i="3"/>
  <c r="FH40" i="3"/>
  <c r="FI40" i="3"/>
  <c r="FJ40" i="3"/>
  <c r="FK40" i="3"/>
  <c r="FL40" i="3"/>
  <c r="FM40" i="3"/>
  <c r="FN40" i="3"/>
  <c r="FO40" i="3"/>
  <c r="FP40" i="3"/>
  <c r="FQ40" i="3"/>
  <c r="FR40" i="3"/>
  <c r="FS40" i="3"/>
  <c r="FT40" i="3"/>
  <c r="FU40" i="3"/>
  <c r="FV40" i="3"/>
  <c r="FW40" i="3"/>
  <c r="FX40" i="3"/>
  <c r="FY40" i="3"/>
  <c r="FZ40" i="3"/>
  <c r="GA40" i="3"/>
  <c r="GB40" i="3"/>
  <c r="GC40" i="3"/>
  <c r="GD40" i="3"/>
  <c r="GE40" i="3"/>
  <c r="GF40" i="3"/>
  <c r="GG40" i="3"/>
  <c r="GH40" i="3"/>
  <c r="GI40" i="3"/>
  <c r="GJ40" i="3"/>
  <c r="GK40" i="3"/>
  <c r="GL40" i="3"/>
  <c r="GM40" i="3"/>
  <c r="GN40" i="3"/>
  <c r="GO40" i="3"/>
  <c r="GP40" i="3"/>
  <c r="GQ40" i="3"/>
  <c r="G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EY41" i="3"/>
  <c r="EZ41" i="3"/>
  <c r="FA41" i="3"/>
  <c r="FB41" i="3"/>
  <c r="FC41" i="3"/>
  <c r="FD41" i="3"/>
  <c r="FE41" i="3"/>
  <c r="FF41" i="3"/>
  <c r="FG41" i="3"/>
  <c r="FH41" i="3"/>
  <c r="FI41" i="3"/>
  <c r="FJ41" i="3"/>
  <c r="FK41" i="3"/>
  <c r="FL41" i="3"/>
  <c r="FM41" i="3"/>
  <c r="FN41" i="3"/>
  <c r="FO41" i="3"/>
  <c r="FP41" i="3"/>
  <c r="FQ41" i="3"/>
  <c r="FR41" i="3"/>
  <c r="FS41" i="3"/>
  <c r="FT41" i="3"/>
  <c r="FU41" i="3"/>
  <c r="FV41" i="3"/>
  <c r="FW41" i="3"/>
  <c r="FX41" i="3"/>
  <c r="FY41" i="3"/>
  <c r="FZ41" i="3"/>
  <c r="GA41" i="3"/>
  <c r="GB41" i="3"/>
  <c r="GC41" i="3"/>
  <c r="GD41" i="3"/>
  <c r="GE41" i="3"/>
  <c r="GF41" i="3"/>
  <c r="GG41" i="3"/>
  <c r="GH41" i="3"/>
  <c r="GI41" i="3"/>
  <c r="GJ41" i="3"/>
  <c r="GK41" i="3"/>
  <c r="GL41" i="3"/>
  <c r="GM41" i="3"/>
  <c r="GN41" i="3"/>
  <c r="GO41" i="3"/>
  <c r="GP41" i="3"/>
  <c r="GQ41" i="3"/>
  <c r="G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EY43" i="3"/>
  <c r="EZ43" i="3"/>
  <c r="FA43" i="3"/>
  <c r="FB43" i="3"/>
  <c r="FC43" i="3"/>
  <c r="FD43" i="3"/>
  <c r="FE43" i="3"/>
  <c r="FF43" i="3"/>
  <c r="FG43" i="3"/>
  <c r="FH43" i="3"/>
  <c r="FI43" i="3"/>
  <c r="FJ43" i="3"/>
  <c r="FK43" i="3"/>
  <c r="FL43" i="3"/>
  <c r="FM43" i="3"/>
  <c r="FN43" i="3"/>
  <c r="FO43" i="3"/>
  <c r="FP43" i="3"/>
  <c r="FQ43" i="3"/>
  <c r="FR43" i="3"/>
  <c r="FS43" i="3"/>
  <c r="FT43" i="3"/>
  <c r="FU43" i="3"/>
  <c r="FV43" i="3"/>
  <c r="FW43" i="3"/>
  <c r="FX43" i="3"/>
  <c r="FY43" i="3"/>
  <c r="FZ43" i="3"/>
  <c r="GA43" i="3"/>
  <c r="GB43" i="3"/>
  <c r="GC43" i="3"/>
  <c r="GD43" i="3"/>
  <c r="GE43" i="3"/>
  <c r="GF43" i="3"/>
  <c r="GG43" i="3"/>
  <c r="GH43" i="3"/>
  <c r="GI43" i="3"/>
  <c r="GJ43" i="3"/>
  <c r="GK43" i="3"/>
  <c r="GL43" i="3"/>
  <c r="GM43" i="3"/>
  <c r="GN43" i="3"/>
  <c r="GO43" i="3"/>
  <c r="GP43" i="3"/>
  <c r="GQ43" i="3"/>
  <c r="G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DW46" i="3"/>
  <c r="DX46" i="3"/>
  <c r="DY46" i="3"/>
  <c r="DZ46" i="3"/>
  <c r="EA46" i="3"/>
  <c r="EB46" i="3"/>
  <c r="EC46" i="3"/>
  <c r="ED46" i="3"/>
  <c r="EE46" i="3"/>
  <c r="EF46" i="3"/>
  <c r="EG46" i="3"/>
  <c r="EH46" i="3"/>
  <c r="EI46" i="3"/>
  <c r="EJ46" i="3"/>
  <c r="EK46" i="3"/>
  <c r="EL46" i="3"/>
  <c r="EM46" i="3"/>
  <c r="EN46" i="3"/>
  <c r="EO46" i="3"/>
  <c r="EP46" i="3"/>
  <c r="EQ46" i="3"/>
  <c r="ER46" i="3"/>
  <c r="ES46" i="3"/>
  <c r="ET46" i="3"/>
  <c r="EU46" i="3"/>
  <c r="EV46" i="3"/>
  <c r="EW46" i="3"/>
  <c r="EX46" i="3"/>
  <c r="EY46" i="3"/>
  <c r="EZ46" i="3"/>
  <c r="FA46" i="3"/>
  <c r="FB46" i="3"/>
  <c r="FC46" i="3"/>
  <c r="FD46" i="3"/>
  <c r="FE46" i="3"/>
  <c r="FF46" i="3"/>
  <c r="FG46" i="3"/>
  <c r="FH46" i="3"/>
  <c r="FI46" i="3"/>
  <c r="FJ46" i="3"/>
  <c r="FK46" i="3"/>
  <c r="FL46" i="3"/>
  <c r="FM46" i="3"/>
  <c r="FN46" i="3"/>
  <c r="FO46" i="3"/>
  <c r="FP46" i="3"/>
  <c r="FQ46" i="3"/>
  <c r="FR46" i="3"/>
  <c r="FS46" i="3"/>
  <c r="FT46" i="3"/>
  <c r="FU46" i="3"/>
  <c r="FV46" i="3"/>
  <c r="FW46" i="3"/>
  <c r="FX46" i="3"/>
  <c r="FY46" i="3"/>
  <c r="FZ46" i="3"/>
  <c r="GA46" i="3"/>
  <c r="GB46" i="3"/>
  <c r="GC46" i="3"/>
  <c r="GD46" i="3"/>
  <c r="GE46" i="3"/>
  <c r="GF46" i="3"/>
  <c r="GG46" i="3"/>
  <c r="GH46" i="3"/>
  <c r="GI46" i="3"/>
  <c r="GJ46" i="3"/>
  <c r="GK46" i="3"/>
  <c r="GL46" i="3"/>
  <c r="GM46" i="3"/>
  <c r="GN46" i="3"/>
  <c r="GO46" i="3"/>
  <c r="GP46" i="3"/>
  <c r="GQ46" i="3"/>
  <c r="G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EY47" i="3"/>
  <c r="EZ47" i="3"/>
  <c r="FA47" i="3"/>
  <c r="FB47" i="3"/>
  <c r="FC47" i="3"/>
  <c r="FD47" i="3"/>
  <c r="FE47" i="3"/>
  <c r="FF47" i="3"/>
  <c r="FG47" i="3"/>
  <c r="FH47" i="3"/>
  <c r="FI47" i="3"/>
  <c r="FJ47" i="3"/>
  <c r="FK47" i="3"/>
  <c r="FL47" i="3"/>
  <c r="FM47" i="3"/>
  <c r="FN47" i="3"/>
  <c r="FO47" i="3"/>
  <c r="FP47" i="3"/>
  <c r="FQ47" i="3"/>
  <c r="FR47" i="3"/>
  <c r="FS47" i="3"/>
  <c r="FT47" i="3"/>
  <c r="FU47" i="3"/>
  <c r="FV47" i="3"/>
  <c r="FW47" i="3"/>
  <c r="FX47" i="3"/>
  <c r="FY47" i="3"/>
  <c r="FZ47" i="3"/>
  <c r="GA47" i="3"/>
  <c r="GB47" i="3"/>
  <c r="GC47" i="3"/>
  <c r="GD47" i="3"/>
  <c r="GE47" i="3"/>
  <c r="GF47" i="3"/>
  <c r="GG47" i="3"/>
  <c r="GH47" i="3"/>
  <c r="GI47" i="3"/>
  <c r="GJ47" i="3"/>
  <c r="GK47" i="3"/>
  <c r="GL47" i="3"/>
  <c r="GM47" i="3"/>
  <c r="GN47" i="3"/>
  <c r="GO47" i="3"/>
  <c r="GP47" i="3"/>
  <c r="GQ47" i="3"/>
  <c r="G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DW48" i="3"/>
  <c r="DX48" i="3"/>
  <c r="DY48" i="3"/>
  <c r="DZ48" i="3"/>
  <c r="EA48" i="3"/>
  <c r="EB48" i="3"/>
  <c r="EC48" i="3"/>
  <c r="ED48" i="3"/>
  <c r="EE48" i="3"/>
  <c r="EF48" i="3"/>
  <c r="EG48" i="3"/>
  <c r="EH48" i="3"/>
  <c r="EI48" i="3"/>
  <c r="EJ48" i="3"/>
  <c r="EK48" i="3"/>
  <c r="EL48" i="3"/>
  <c r="EM48" i="3"/>
  <c r="EN48" i="3"/>
  <c r="EO48" i="3"/>
  <c r="EP48" i="3"/>
  <c r="EQ48" i="3"/>
  <c r="ER48" i="3"/>
  <c r="ES48" i="3"/>
  <c r="ET48" i="3"/>
  <c r="EU48" i="3"/>
  <c r="EV48" i="3"/>
  <c r="EW48" i="3"/>
  <c r="EX48" i="3"/>
  <c r="EY48" i="3"/>
  <c r="EZ48" i="3"/>
  <c r="FA48" i="3"/>
  <c r="FB48" i="3"/>
  <c r="FC48" i="3"/>
  <c r="FD48" i="3"/>
  <c r="FE48" i="3"/>
  <c r="FF48" i="3"/>
  <c r="FG48" i="3"/>
  <c r="FH48" i="3"/>
  <c r="FI48" i="3"/>
  <c r="FJ48" i="3"/>
  <c r="FK48" i="3"/>
  <c r="FL48" i="3"/>
  <c r="FM48" i="3"/>
  <c r="FN48" i="3"/>
  <c r="FO48" i="3"/>
  <c r="FP48" i="3"/>
  <c r="FQ48" i="3"/>
  <c r="FR48" i="3"/>
  <c r="FS48" i="3"/>
  <c r="FT48" i="3"/>
  <c r="FU48" i="3"/>
  <c r="FV48" i="3"/>
  <c r="FW48" i="3"/>
  <c r="FX48" i="3"/>
  <c r="FY48" i="3"/>
  <c r="FZ48" i="3"/>
  <c r="GA48" i="3"/>
  <c r="GB48" i="3"/>
  <c r="GC48" i="3"/>
  <c r="GD48" i="3"/>
  <c r="GE48" i="3"/>
  <c r="GF48" i="3"/>
  <c r="GG48" i="3"/>
  <c r="GH48" i="3"/>
  <c r="GI48" i="3"/>
  <c r="GJ48" i="3"/>
  <c r="GK48" i="3"/>
  <c r="GL48" i="3"/>
  <c r="GM48" i="3"/>
  <c r="GN48" i="3"/>
  <c r="GO48" i="3"/>
  <c r="GP48" i="3"/>
  <c r="GQ48" i="3"/>
  <c r="G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DW50" i="3"/>
  <c r="DX50" i="3"/>
  <c r="DY50" i="3"/>
  <c r="DZ50" i="3"/>
  <c r="EA50" i="3"/>
  <c r="EB50" i="3"/>
  <c r="EC50" i="3"/>
  <c r="ED50" i="3"/>
  <c r="EE50" i="3"/>
  <c r="EF50" i="3"/>
  <c r="EG50" i="3"/>
  <c r="EH50" i="3"/>
  <c r="EI50" i="3"/>
  <c r="EJ50" i="3"/>
  <c r="EK50" i="3"/>
  <c r="EL50" i="3"/>
  <c r="EM50" i="3"/>
  <c r="EN50" i="3"/>
  <c r="EO50" i="3"/>
  <c r="EP50" i="3"/>
  <c r="EQ50" i="3"/>
  <c r="ER50" i="3"/>
  <c r="ES50" i="3"/>
  <c r="ET50" i="3"/>
  <c r="EU50" i="3"/>
  <c r="EV50" i="3"/>
  <c r="EW50" i="3"/>
  <c r="EX50" i="3"/>
  <c r="EY50" i="3"/>
  <c r="EZ50" i="3"/>
  <c r="FA50" i="3"/>
  <c r="FB50" i="3"/>
  <c r="FC50" i="3"/>
  <c r="FD50" i="3"/>
  <c r="FE50" i="3"/>
  <c r="FF50" i="3"/>
  <c r="FG50" i="3"/>
  <c r="FH50" i="3"/>
  <c r="FI50" i="3"/>
  <c r="FJ50" i="3"/>
  <c r="FK50" i="3"/>
  <c r="FL50" i="3"/>
  <c r="FM50" i="3"/>
  <c r="FN50" i="3"/>
  <c r="FO50" i="3"/>
  <c r="FP50" i="3"/>
  <c r="FQ50" i="3"/>
  <c r="FR50" i="3"/>
  <c r="FS50" i="3"/>
  <c r="FT50" i="3"/>
  <c r="FU50" i="3"/>
  <c r="FV50" i="3"/>
  <c r="FW50" i="3"/>
  <c r="FX50" i="3"/>
  <c r="FY50" i="3"/>
  <c r="FZ50" i="3"/>
  <c r="GA50" i="3"/>
  <c r="GB50" i="3"/>
  <c r="GC50" i="3"/>
  <c r="GD50" i="3"/>
  <c r="GE50" i="3"/>
  <c r="GF50" i="3"/>
  <c r="GG50" i="3"/>
  <c r="GH50" i="3"/>
  <c r="GI50" i="3"/>
  <c r="GJ50" i="3"/>
  <c r="GK50" i="3"/>
  <c r="GL50" i="3"/>
  <c r="GM50" i="3"/>
  <c r="GN50" i="3"/>
  <c r="GO50" i="3"/>
  <c r="GP50" i="3"/>
  <c r="GQ50" i="3"/>
  <c r="G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EY51" i="3"/>
  <c r="EZ51" i="3"/>
  <c r="FA51" i="3"/>
  <c r="FB51" i="3"/>
  <c r="FC51" i="3"/>
  <c r="FD51" i="3"/>
  <c r="FE51" i="3"/>
  <c r="FF51" i="3"/>
  <c r="FG51" i="3"/>
  <c r="FH51" i="3"/>
  <c r="FI51" i="3"/>
  <c r="FJ51" i="3"/>
  <c r="FK51" i="3"/>
  <c r="FL51" i="3"/>
  <c r="FM51" i="3"/>
  <c r="FN51" i="3"/>
  <c r="FO51" i="3"/>
  <c r="FP51" i="3"/>
  <c r="FQ51" i="3"/>
  <c r="FR51" i="3"/>
  <c r="FS51" i="3"/>
  <c r="FT51" i="3"/>
  <c r="FU51" i="3"/>
  <c r="FV51" i="3"/>
  <c r="FW51" i="3"/>
  <c r="FX51" i="3"/>
  <c r="FY51" i="3"/>
  <c r="FZ51" i="3"/>
  <c r="GA51" i="3"/>
  <c r="GB51" i="3"/>
  <c r="GC51" i="3"/>
  <c r="GD51" i="3"/>
  <c r="GE51" i="3"/>
  <c r="GF51" i="3"/>
  <c r="GG51" i="3"/>
  <c r="GH51" i="3"/>
  <c r="GI51" i="3"/>
  <c r="GJ51" i="3"/>
  <c r="GK51" i="3"/>
  <c r="GL51" i="3"/>
  <c r="GM51" i="3"/>
  <c r="GN51" i="3"/>
  <c r="GO51" i="3"/>
  <c r="GP51" i="3"/>
  <c r="GQ51" i="3"/>
  <c r="G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DV56" i="3"/>
  <c r="DW56" i="3"/>
  <c r="DX56" i="3"/>
  <c r="DY56" i="3"/>
  <c r="DZ56" i="3"/>
  <c r="EA56" i="3"/>
  <c r="EB56" i="3"/>
  <c r="EC56" i="3"/>
  <c r="ED56" i="3"/>
  <c r="EE56" i="3"/>
  <c r="EF56" i="3"/>
  <c r="EG56" i="3"/>
  <c r="EH56" i="3"/>
  <c r="EI56" i="3"/>
  <c r="EJ56" i="3"/>
  <c r="EK56" i="3"/>
  <c r="EL56" i="3"/>
  <c r="EM56" i="3"/>
  <c r="EN56" i="3"/>
  <c r="EO56" i="3"/>
  <c r="EP56" i="3"/>
  <c r="EQ56" i="3"/>
  <c r="ER56" i="3"/>
  <c r="ES56" i="3"/>
  <c r="ET56" i="3"/>
  <c r="EU56" i="3"/>
  <c r="EV56" i="3"/>
  <c r="EW56" i="3"/>
  <c r="EX56" i="3"/>
  <c r="EY56" i="3"/>
  <c r="EZ56" i="3"/>
  <c r="FA56" i="3"/>
  <c r="FB56" i="3"/>
  <c r="FC56" i="3"/>
  <c r="FD56" i="3"/>
  <c r="FE56" i="3"/>
  <c r="FF56" i="3"/>
  <c r="FG56" i="3"/>
  <c r="FH56" i="3"/>
  <c r="FI56" i="3"/>
  <c r="FJ56" i="3"/>
  <c r="FK56" i="3"/>
  <c r="FL56" i="3"/>
  <c r="FM56" i="3"/>
  <c r="FN56" i="3"/>
  <c r="FO56" i="3"/>
  <c r="FP56" i="3"/>
  <c r="FQ56" i="3"/>
  <c r="FR56" i="3"/>
  <c r="FS56" i="3"/>
  <c r="FT56" i="3"/>
  <c r="FU56" i="3"/>
  <c r="FV56" i="3"/>
  <c r="FW56" i="3"/>
  <c r="FX56" i="3"/>
  <c r="FY56" i="3"/>
  <c r="FZ56" i="3"/>
  <c r="GA56" i="3"/>
  <c r="GB56" i="3"/>
  <c r="GC56" i="3"/>
  <c r="GD56" i="3"/>
  <c r="GE56" i="3"/>
  <c r="GF56" i="3"/>
  <c r="GG56" i="3"/>
  <c r="GH56" i="3"/>
  <c r="GI56" i="3"/>
  <c r="GJ56" i="3"/>
  <c r="GK56" i="3"/>
  <c r="GL56" i="3"/>
  <c r="GM56" i="3"/>
  <c r="GN56" i="3"/>
  <c r="GO56" i="3"/>
  <c r="GP56" i="3"/>
  <c r="GQ56" i="3"/>
  <c r="G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A57" i="3"/>
  <c r="EB57" i="3"/>
  <c r="EC57" i="3"/>
  <c r="ED57" i="3"/>
  <c r="EE57" i="3"/>
  <c r="EF57" i="3"/>
  <c r="EG57" i="3"/>
  <c r="EH57" i="3"/>
  <c r="EI57" i="3"/>
  <c r="EJ57" i="3"/>
  <c r="EK57" i="3"/>
  <c r="EL57" i="3"/>
  <c r="EM57" i="3"/>
  <c r="EN57" i="3"/>
  <c r="EO57" i="3"/>
  <c r="EP57" i="3"/>
  <c r="EQ57" i="3"/>
  <c r="ER57" i="3"/>
  <c r="ES57" i="3"/>
  <c r="ET57" i="3"/>
  <c r="EU57" i="3"/>
  <c r="EV57" i="3"/>
  <c r="EW57" i="3"/>
  <c r="EX57" i="3"/>
  <c r="EY57" i="3"/>
  <c r="EZ57" i="3"/>
  <c r="FA57" i="3"/>
  <c r="FB57" i="3"/>
  <c r="FC57" i="3"/>
  <c r="FD57" i="3"/>
  <c r="FE57" i="3"/>
  <c r="FF57" i="3"/>
  <c r="FG57" i="3"/>
  <c r="FH57" i="3"/>
  <c r="FI57" i="3"/>
  <c r="FJ57" i="3"/>
  <c r="FK57" i="3"/>
  <c r="FL57" i="3"/>
  <c r="FM57" i="3"/>
  <c r="FN57" i="3"/>
  <c r="FO57" i="3"/>
  <c r="FP57" i="3"/>
  <c r="FQ57" i="3"/>
  <c r="FR57" i="3"/>
  <c r="FS57" i="3"/>
  <c r="FT57" i="3"/>
  <c r="FU57" i="3"/>
  <c r="FV57" i="3"/>
  <c r="FW57" i="3"/>
  <c r="FX57" i="3"/>
  <c r="FY57" i="3"/>
  <c r="FZ57" i="3"/>
  <c r="GA57" i="3"/>
  <c r="GB57" i="3"/>
  <c r="GC57" i="3"/>
  <c r="GD57" i="3"/>
  <c r="GE57" i="3"/>
  <c r="GF57" i="3"/>
  <c r="GG57" i="3"/>
  <c r="GH57" i="3"/>
  <c r="GI57" i="3"/>
  <c r="GJ57" i="3"/>
  <c r="GK57" i="3"/>
  <c r="GL57" i="3"/>
  <c r="GM57" i="3"/>
  <c r="GN57" i="3"/>
  <c r="GO57" i="3"/>
  <c r="GP57" i="3"/>
  <c r="GQ57" i="3"/>
  <c r="G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A58" i="3"/>
  <c r="EB58" i="3"/>
  <c r="EC58" i="3"/>
  <c r="ED58" i="3"/>
  <c r="EE58" i="3"/>
  <c r="EF58" i="3"/>
  <c r="EG58" i="3"/>
  <c r="EH58" i="3"/>
  <c r="EI58" i="3"/>
  <c r="EJ58" i="3"/>
  <c r="EK58" i="3"/>
  <c r="EL58" i="3"/>
  <c r="EM58" i="3"/>
  <c r="EN58" i="3"/>
  <c r="EO58" i="3"/>
  <c r="EP58" i="3"/>
  <c r="EQ58" i="3"/>
  <c r="ER58" i="3"/>
  <c r="ES58" i="3"/>
  <c r="ET58" i="3"/>
  <c r="EU58" i="3"/>
  <c r="EV58" i="3"/>
  <c r="EW58" i="3"/>
  <c r="EX58" i="3"/>
  <c r="EY58" i="3"/>
  <c r="EZ58" i="3"/>
  <c r="FA58" i="3"/>
  <c r="FB58" i="3"/>
  <c r="FC58" i="3"/>
  <c r="FD58" i="3"/>
  <c r="FE58" i="3"/>
  <c r="FF58" i="3"/>
  <c r="FG58" i="3"/>
  <c r="FH58" i="3"/>
  <c r="FI58" i="3"/>
  <c r="FJ58" i="3"/>
  <c r="FK58" i="3"/>
  <c r="FL58" i="3"/>
  <c r="FM58" i="3"/>
  <c r="FN58" i="3"/>
  <c r="FO58" i="3"/>
  <c r="FP58" i="3"/>
  <c r="FQ58" i="3"/>
  <c r="FR58" i="3"/>
  <c r="FS58" i="3"/>
  <c r="FT58" i="3"/>
  <c r="FU58" i="3"/>
  <c r="FV58" i="3"/>
  <c r="FW58" i="3"/>
  <c r="FX58" i="3"/>
  <c r="FY58" i="3"/>
  <c r="FZ58" i="3"/>
  <c r="GA58" i="3"/>
  <c r="GB58" i="3"/>
  <c r="GC58" i="3"/>
  <c r="GD58" i="3"/>
  <c r="GE58" i="3"/>
  <c r="GF58" i="3"/>
  <c r="GG58" i="3"/>
  <c r="GH58" i="3"/>
  <c r="GI58" i="3"/>
  <c r="GJ58" i="3"/>
  <c r="GK58" i="3"/>
  <c r="GL58" i="3"/>
  <c r="GM58" i="3"/>
  <c r="GN58" i="3"/>
  <c r="GO58" i="3"/>
  <c r="GP58" i="3"/>
  <c r="GQ58" i="3"/>
  <c r="G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EI60" i="3"/>
  <c r="EJ60" i="3"/>
  <c r="EK60" i="3"/>
  <c r="EL60" i="3"/>
  <c r="EM60" i="3"/>
  <c r="EN60" i="3"/>
  <c r="EO60" i="3"/>
  <c r="EP60" i="3"/>
  <c r="EQ60" i="3"/>
  <c r="ER60" i="3"/>
  <c r="ES60" i="3"/>
  <c r="ET60" i="3"/>
  <c r="EU60" i="3"/>
  <c r="EV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FL60" i="3"/>
  <c r="FM60" i="3"/>
  <c r="FN60" i="3"/>
  <c r="FO60" i="3"/>
  <c r="FP60" i="3"/>
  <c r="FQ60" i="3"/>
  <c r="FR60" i="3"/>
  <c r="FS60" i="3"/>
  <c r="FT60" i="3"/>
  <c r="FU60" i="3"/>
  <c r="FV60" i="3"/>
  <c r="FW60" i="3"/>
  <c r="FX60" i="3"/>
  <c r="FY60" i="3"/>
  <c r="FZ60" i="3"/>
  <c r="GA60" i="3"/>
  <c r="GB60" i="3"/>
  <c r="GC60" i="3"/>
  <c r="GD60" i="3"/>
  <c r="GE60" i="3"/>
  <c r="GF60" i="3"/>
  <c r="GG60" i="3"/>
  <c r="GH60" i="3"/>
  <c r="GI60" i="3"/>
  <c r="GJ60" i="3"/>
  <c r="GK60" i="3"/>
  <c r="GL60" i="3"/>
  <c r="GM60" i="3"/>
  <c r="GN60" i="3"/>
  <c r="GO60" i="3"/>
  <c r="GP60" i="3"/>
  <c r="GQ60" i="3"/>
  <c r="G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EK61" i="3"/>
  <c r="EL61" i="3"/>
  <c r="EM61" i="3"/>
  <c r="EN61" i="3"/>
  <c r="EO61" i="3"/>
  <c r="EP61" i="3"/>
  <c r="EQ61" i="3"/>
  <c r="ER61" i="3"/>
  <c r="ES61" i="3"/>
  <c r="ET61" i="3"/>
  <c r="EU61" i="3"/>
  <c r="EV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FL61" i="3"/>
  <c r="FM61" i="3"/>
  <c r="FN61" i="3"/>
  <c r="FO61" i="3"/>
  <c r="FP61" i="3"/>
  <c r="FQ61" i="3"/>
  <c r="FR61" i="3"/>
  <c r="FS61" i="3"/>
  <c r="FT61" i="3"/>
  <c r="FU61" i="3"/>
  <c r="FV61" i="3"/>
  <c r="FW61" i="3"/>
  <c r="FX61" i="3"/>
  <c r="FY61" i="3"/>
  <c r="FZ61" i="3"/>
  <c r="GA61" i="3"/>
  <c r="GB61" i="3"/>
  <c r="GC61" i="3"/>
  <c r="GD61" i="3"/>
  <c r="GE61" i="3"/>
  <c r="GF61" i="3"/>
  <c r="GG61" i="3"/>
  <c r="GH61" i="3"/>
  <c r="GI61" i="3"/>
  <c r="GJ61" i="3"/>
  <c r="GK61" i="3"/>
  <c r="GL61" i="3"/>
  <c r="GM61" i="3"/>
  <c r="GN61" i="3"/>
  <c r="GO61" i="3"/>
  <c r="GP61" i="3"/>
  <c r="GQ61" i="3"/>
  <c r="G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A62" i="3"/>
  <c r="EB62" i="3"/>
  <c r="EC62" i="3"/>
  <c r="ED62" i="3"/>
  <c r="EE62" i="3"/>
  <c r="EF62" i="3"/>
  <c r="EG62" i="3"/>
  <c r="EH62" i="3"/>
  <c r="EI62" i="3"/>
  <c r="EJ62" i="3"/>
  <c r="EK62" i="3"/>
  <c r="EL62" i="3"/>
  <c r="EM62" i="3"/>
  <c r="EN62" i="3"/>
  <c r="EO62" i="3"/>
  <c r="EP62" i="3"/>
  <c r="EQ62" i="3"/>
  <c r="ER62" i="3"/>
  <c r="ES62" i="3"/>
  <c r="ET62" i="3"/>
  <c r="EU62" i="3"/>
  <c r="EV62" i="3"/>
  <c r="EW62" i="3"/>
  <c r="EX62" i="3"/>
  <c r="EY62" i="3"/>
  <c r="EZ62" i="3"/>
  <c r="FA62" i="3"/>
  <c r="FB62" i="3"/>
  <c r="FC62" i="3"/>
  <c r="FD62" i="3"/>
  <c r="FE62" i="3"/>
  <c r="FF62" i="3"/>
  <c r="FG62" i="3"/>
  <c r="FH62" i="3"/>
  <c r="FI62" i="3"/>
  <c r="FJ62" i="3"/>
  <c r="FK62" i="3"/>
  <c r="FL62" i="3"/>
  <c r="FM62" i="3"/>
  <c r="FN62" i="3"/>
  <c r="FO62" i="3"/>
  <c r="FP62" i="3"/>
  <c r="FQ62" i="3"/>
  <c r="FR62" i="3"/>
  <c r="FS62" i="3"/>
  <c r="FT62" i="3"/>
  <c r="FU62" i="3"/>
  <c r="FV62" i="3"/>
  <c r="FW62" i="3"/>
  <c r="FX62" i="3"/>
  <c r="FY62" i="3"/>
  <c r="FZ62" i="3"/>
  <c r="GA62" i="3"/>
  <c r="GB62" i="3"/>
  <c r="GC62" i="3"/>
  <c r="GD62" i="3"/>
  <c r="GE62" i="3"/>
  <c r="GF62" i="3"/>
  <c r="GG62" i="3"/>
  <c r="GH62" i="3"/>
  <c r="GI62" i="3"/>
  <c r="GJ62" i="3"/>
  <c r="GK62" i="3"/>
  <c r="GL62" i="3"/>
  <c r="GM62" i="3"/>
  <c r="GN62" i="3"/>
  <c r="GO62" i="3"/>
  <c r="GP62" i="3"/>
  <c r="GQ62" i="3"/>
  <c r="G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EG63" i="3"/>
  <c r="EH63" i="3"/>
  <c r="EI63" i="3"/>
  <c r="EJ63" i="3"/>
  <c r="EK63" i="3"/>
  <c r="EL63" i="3"/>
  <c r="EM63" i="3"/>
  <c r="EN63" i="3"/>
  <c r="EO63" i="3"/>
  <c r="EP63" i="3"/>
  <c r="EQ63" i="3"/>
  <c r="ER63" i="3"/>
  <c r="ES63" i="3"/>
  <c r="ET63" i="3"/>
  <c r="EU63" i="3"/>
  <c r="EV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L63" i="3"/>
  <c r="FM63" i="3"/>
  <c r="FN63" i="3"/>
  <c r="FO63" i="3"/>
  <c r="FP63" i="3"/>
  <c r="FQ63" i="3"/>
  <c r="FR63" i="3"/>
  <c r="FS63" i="3"/>
  <c r="FT63" i="3"/>
  <c r="FU63" i="3"/>
  <c r="FV63" i="3"/>
  <c r="FW63" i="3"/>
  <c r="FX63" i="3"/>
  <c r="FY63" i="3"/>
  <c r="FZ63" i="3"/>
  <c r="GA63" i="3"/>
  <c r="GB63" i="3"/>
  <c r="GC63" i="3"/>
  <c r="GD63" i="3"/>
  <c r="GE63" i="3"/>
  <c r="GF63" i="3"/>
  <c r="GG63" i="3"/>
  <c r="GH63" i="3"/>
  <c r="GI63" i="3"/>
  <c r="GJ63" i="3"/>
  <c r="GK63" i="3"/>
  <c r="GL63" i="3"/>
  <c r="GM63" i="3"/>
  <c r="GN63" i="3"/>
  <c r="GO63" i="3"/>
  <c r="GP63" i="3"/>
  <c r="GQ63" i="3"/>
  <c r="G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A64" i="3"/>
  <c r="EB64" i="3"/>
  <c r="EC64" i="3"/>
  <c r="ED64" i="3"/>
  <c r="EE64" i="3"/>
  <c r="EF64" i="3"/>
  <c r="EG64" i="3"/>
  <c r="EH64" i="3"/>
  <c r="EI64" i="3"/>
  <c r="EJ64" i="3"/>
  <c r="EK64" i="3"/>
  <c r="EL64" i="3"/>
  <c r="EM64" i="3"/>
  <c r="EN64" i="3"/>
  <c r="EO64" i="3"/>
  <c r="EP64" i="3"/>
  <c r="EQ64" i="3"/>
  <c r="ER64" i="3"/>
  <c r="ES64" i="3"/>
  <c r="ET64" i="3"/>
  <c r="EU64" i="3"/>
  <c r="EV64" i="3"/>
  <c r="EW64" i="3"/>
  <c r="EX64" i="3"/>
  <c r="EY64" i="3"/>
  <c r="EZ64" i="3"/>
  <c r="FA64" i="3"/>
  <c r="FB64" i="3"/>
  <c r="FC64" i="3"/>
  <c r="FD64" i="3"/>
  <c r="FE64" i="3"/>
  <c r="FF64" i="3"/>
  <c r="FG64" i="3"/>
  <c r="FH64" i="3"/>
  <c r="FI64" i="3"/>
  <c r="FJ64" i="3"/>
  <c r="FK64" i="3"/>
  <c r="FL64" i="3"/>
  <c r="FM64" i="3"/>
  <c r="FN64" i="3"/>
  <c r="FO64" i="3"/>
  <c r="FP64" i="3"/>
  <c r="FQ64" i="3"/>
  <c r="FR64" i="3"/>
  <c r="FS64" i="3"/>
  <c r="FT64" i="3"/>
  <c r="FU64" i="3"/>
  <c r="FV64" i="3"/>
  <c r="FW64" i="3"/>
  <c r="FX64" i="3"/>
  <c r="FY64" i="3"/>
  <c r="FZ64" i="3"/>
  <c r="GA64" i="3"/>
  <c r="GB64" i="3"/>
  <c r="GC64" i="3"/>
  <c r="GD64" i="3"/>
  <c r="GE64" i="3"/>
  <c r="GF64" i="3"/>
  <c r="GG64" i="3"/>
  <c r="GH64" i="3"/>
  <c r="GI64" i="3"/>
  <c r="GJ64" i="3"/>
  <c r="GK64" i="3"/>
  <c r="GL64" i="3"/>
  <c r="GM64" i="3"/>
  <c r="GN64" i="3"/>
  <c r="GO64" i="3"/>
  <c r="GP64" i="3"/>
  <c r="GQ64" i="3"/>
  <c r="G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C65" i="3"/>
  <c r="ED65" i="3"/>
  <c r="EE65" i="3"/>
  <c r="EF65" i="3"/>
  <c r="EG65" i="3"/>
  <c r="EH65" i="3"/>
  <c r="EI65" i="3"/>
  <c r="EJ65" i="3"/>
  <c r="EK65" i="3"/>
  <c r="EL65" i="3"/>
  <c r="EM65" i="3"/>
  <c r="EN65" i="3"/>
  <c r="EO65" i="3"/>
  <c r="EP65" i="3"/>
  <c r="EQ65" i="3"/>
  <c r="ER65" i="3"/>
  <c r="ES65" i="3"/>
  <c r="ET65" i="3"/>
  <c r="EU65" i="3"/>
  <c r="EV65" i="3"/>
  <c r="EW65" i="3"/>
  <c r="EX65" i="3"/>
  <c r="EY65" i="3"/>
  <c r="EZ65" i="3"/>
  <c r="FA65" i="3"/>
  <c r="FB65" i="3"/>
  <c r="FC65" i="3"/>
  <c r="FD65" i="3"/>
  <c r="FE65" i="3"/>
  <c r="FF65" i="3"/>
  <c r="FG65" i="3"/>
  <c r="FH65" i="3"/>
  <c r="FI65" i="3"/>
  <c r="FJ65" i="3"/>
  <c r="FK65" i="3"/>
  <c r="FL65" i="3"/>
  <c r="FM65" i="3"/>
  <c r="FN65" i="3"/>
  <c r="FO65" i="3"/>
  <c r="FP65" i="3"/>
  <c r="FQ65" i="3"/>
  <c r="FR65" i="3"/>
  <c r="FS65" i="3"/>
  <c r="FT65" i="3"/>
  <c r="FU65" i="3"/>
  <c r="FV65" i="3"/>
  <c r="FW65" i="3"/>
  <c r="FX65" i="3"/>
  <c r="FY65" i="3"/>
  <c r="FZ65" i="3"/>
  <c r="GA65" i="3"/>
  <c r="GB65" i="3"/>
  <c r="GC65" i="3"/>
  <c r="GD65" i="3"/>
  <c r="GE65" i="3"/>
  <c r="GF65" i="3"/>
  <c r="GG65" i="3"/>
  <c r="GH65" i="3"/>
  <c r="GI65" i="3"/>
  <c r="GJ65" i="3"/>
  <c r="GK65" i="3"/>
  <c r="GL65" i="3"/>
  <c r="GM65" i="3"/>
  <c r="GN65" i="3"/>
  <c r="GO65" i="3"/>
  <c r="GP65" i="3"/>
  <c r="GQ65" i="3"/>
  <c r="G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DV66" i="3"/>
  <c r="DW66" i="3"/>
  <c r="DX66" i="3"/>
  <c r="DY66" i="3"/>
  <c r="DZ66" i="3"/>
  <c r="EA66" i="3"/>
  <c r="EB66" i="3"/>
  <c r="EC66" i="3"/>
  <c r="ED66" i="3"/>
  <c r="EE66" i="3"/>
  <c r="EF66" i="3"/>
  <c r="EG66" i="3"/>
  <c r="EH66" i="3"/>
  <c r="EI66" i="3"/>
  <c r="EJ66" i="3"/>
  <c r="EK66" i="3"/>
  <c r="EL66" i="3"/>
  <c r="EM66" i="3"/>
  <c r="EN66" i="3"/>
  <c r="EO66" i="3"/>
  <c r="EP66" i="3"/>
  <c r="EQ66" i="3"/>
  <c r="ER66" i="3"/>
  <c r="ES66" i="3"/>
  <c r="ET66" i="3"/>
  <c r="EU66" i="3"/>
  <c r="EV66" i="3"/>
  <c r="EW66" i="3"/>
  <c r="EX66" i="3"/>
  <c r="EY66" i="3"/>
  <c r="EZ66" i="3"/>
  <c r="FA66" i="3"/>
  <c r="FB66" i="3"/>
  <c r="FC66" i="3"/>
  <c r="FD66" i="3"/>
  <c r="FE66" i="3"/>
  <c r="FF66" i="3"/>
  <c r="FG66" i="3"/>
  <c r="FH66" i="3"/>
  <c r="FI66" i="3"/>
  <c r="FJ66" i="3"/>
  <c r="FK66" i="3"/>
  <c r="FL66" i="3"/>
  <c r="FM66" i="3"/>
  <c r="FN66" i="3"/>
  <c r="FO66" i="3"/>
  <c r="FP66" i="3"/>
  <c r="FQ66" i="3"/>
  <c r="FR66" i="3"/>
  <c r="FS66" i="3"/>
  <c r="FT66" i="3"/>
  <c r="FU66" i="3"/>
  <c r="FV66" i="3"/>
  <c r="FW66" i="3"/>
  <c r="FX66" i="3"/>
  <c r="FY66" i="3"/>
  <c r="FZ66" i="3"/>
  <c r="GA66" i="3"/>
  <c r="GB66" i="3"/>
  <c r="GC66" i="3"/>
  <c r="GD66" i="3"/>
  <c r="GE66" i="3"/>
  <c r="GF66" i="3"/>
  <c r="GG66" i="3"/>
  <c r="GH66" i="3"/>
  <c r="GI66" i="3"/>
  <c r="GJ66" i="3"/>
  <c r="GK66" i="3"/>
  <c r="GL66" i="3"/>
  <c r="GM66" i="3"/>
  <c r="GN66" i="3"/>
  <c r="GO66" i="3"/>
  <c r="GP66" i="3"/>
  <c r="GQ66" i="3"/>
  <c r="G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A67" i="3"/>
  <c r="EB67" i="3"/>
  <c r="EC67" i="3"/>
  <c r="ED67" i="3"/>
  <c r="EE67" i="3"/>
  <c r="EF67" i="3"/>
  <c r="EG67" i="3"/>
  <c r="EH67" i="3"/>
  <c r="EI67" i="3"/>
  <c r="EJ67" i="3"/>
  <c r="EK67" i="3"/>
  <c r="EL67" i="3"/>
  <c r="EM67" i="3"/>
  <c r="EN67" i="3"/>
  <c r="EO67" i="3"/>
  <c r="EP67" i="3"/>
  <c r="EQ67" i="3"/>
  <c r="ER67" i="3"/>
  <c r="ES67" i="3"/>
  <c r="ET67" i="3"/>
  <c r="EU67" i="3"/>
  <c r="EV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FL67" i="3"/>
  <c r="FM67" i="3"/>
  <c r="FN67" i="3"/>
  <c r="FO67" i="3"/>
  <c r="FP67" i="3"/>
  <c r="FQ67" i="3"/>
  <c r="FR67" i="3"/>
  <c r="FS67" i="3"/>
  <c r="FT67" i="3"/>
  <c r="FU67" i="3"/>
  <c r="FV67" i="3"/>
  <c r="FW67" i="3"/>
  <c r="FX67" i="3"/>
  <c r="FY67" i="3"/>
  <c r="FZ67" i="3"/>
  <c r="GA67" i="3"/>
  <c r="GB67" i="3"/>
  <c r="GC67" i="3"/>
  <c r="GD67" i="3"/>
  <c r="GE67" i="3"/>
  <c r="GF67" i="3"/>
  <c r="GG67" i="3"/>
  <c r="GH67" i="3"/>
  <c r="GI67" i="3"/>
  <c r="GJ67" i="3"/>
  <c r="GK67" i="3"/>
  <c r="GL67" i="3"/>
  <c r="GM67" i="3"/>
  <c r="GN67" i="3"/>
  <c r="GO67" i="3"/>
  <c r="GP67" i="3"/>
  <c r="GQ67" i="3"/>
  <c r="G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DV68" i="3"/>
  <c r="DW68" i="3"/>
  <c r="DX68" i="3"/>
  <c r="DY68" i="3"/>
  <c r="DZ68" i="3"/>
  <c r="EA68" i="3"/>
  <c r="EB68" i="3"/>
  <c r="EC68" i="3"/>
  <c r="ED68" i="3"/>
  <c r="EE68" i="3"/>
  <c r="EF68" i="3"/>
  <c r="EG68" i="3"/>
  <c r="EH68" i="3"/>
  <c r="EI68" i="3"/>
  <c r="EJ68" i="3"/>
  <c r="EK68" i="3"/>
  <c r="EL68" i="3"/>
  <c r="EM68" i="3"/>
  <c r="EN68" i="3"/>
  <c r="EO68" i="3"/>
  <c r="EP68" i="3"/>
  <c r="EQ68" i="3"/>
  <c r="ER68" i="3"/>
  <c r="ES68" i="3"/>
  <c r="ET68" i="3"/>
  <c r="EU68" i="3"/>
  <c r="EV68" i="3"/>
  <c r="EW68" i="3"/>
  <c r="EX68" i="3"/>
  <c r="EY68" i="3"/>
  <c r="EZ68" i="3"/>
  <c r="FA68" i="3"/>
  <c r="FB68" i="3"/>
  <c r="FC68" i="3"/>
  <c r="FD68" i="3"/>
  <c r="FE68" i="3"/>
  <c r="FF68" i="3"/>
  <c r="FG68" i="3"/>
  <c r="FH68" i="3"/>
  <c r="FI68" i="3"/>
  <c r="FJ68" i="3"/>
  <c r="FK68" i="3"/>
  <c r="FL68" i="3"/>
  <c r="FM68" i="3"/>
  <c r="FN68" i="3"/>
  <c r="FO68" i="3"/>
  <c r="FP68" i="3"/>
  <c r="FQ68" i="3"/>
  <c r="FR68" i="3"/>
  <c r="FS68" i="3"/>
  <c r="FT68" i="3"/>
  <c r="FU68" i="3"/>
  <c r="FV68" i="3"/>
  <c r="FW68" i="3"/>
  <c r="FX68" i="3"/>
  <c r="FY68" i="3"/>
  <c r="FZ68" i="3"/>
  <c r="GA68" i="3"/>
  <c r="GB68" i="3"/>
  <c r="GC68" i="3"/>
  <c r="GD68" i="3"/>
  <c r="GE68" i="3"/>
  <c r="GF68" i="3"/>
  <c r="GG68" i="3"/>
  <c r="GH68" i="3"/>
  <c r="GI68" i="3"/>
  <c r="GJ68" i="3"/>
  <c r="GK68" i="3"/>
  <c r="GL68" i="3"/>
  <c r="GM68" i="3"/>
  <c r="GN68" i="3"/>
  <c r="GO68" i="3"/>
  <c r="GP68" i="3"/>
  <c r="GQ68" i="3"/>
  <c r="G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DV69" i="3"/>
  <c r="DW69" i="3"/>
  <c r="DX69" i="3"/>
  <c r="DY69" i="3"/>
  <c r="DZ69" i="3"/>
  <c r="EA69" i="3"/>
  <c r="EB69" i="3"/>
  <c r="EC69" i="3"/>
  <c r="ED69" i="3"/>
  <c r="EE69" i="3"/>
  <c r="EF69" i="3"/>
  <c r="EG69" i="3"/>
  <c r="EH69" i="3"/>
  <c r="EI69" i="3"/>
  <c r="EJ69" i="3"/>
  <c r="EK69" i="3"/>
  <c r="EL69" i="3"/>
  <c r="EM69" i="3"/>
  <c r="EN69" i="3"/>
  <c r="EO69" i="3"/>
  <c r="EP69" i="3"/>
  <c r="EQ69" i="3"/>
  <c r="ER69" i="3"/>
  <c r="ES69" i="3"/>
  <c r="ET69" i="3"/>
  <c r="EU69" i="3"/>
  <c r="EV69" i="3"/>
  <c r="EW69" i="3"/>
  <c r="EX69" i="3"/>
  <c r="EY69" i="3"/>
  <c r="EZ69" i="3"/>
  <c r="FA69" i="3"/>
  <c r="FB69" i="3"/>
  <c r="FC69" i="3"/>
  <c r="FD69" i="3"/>
  <c r="FE69" i="3"/>
  <c r="FF69" i="3"/>
  <c r="FG69" i="3"/>
  <c r="FH69" i="3"/>
  <c r="FI69" i="3"/>
  <c r="FJ69" i="3"/>
  <c r="FK69" i="3"/>
  <c r="FL69" i="3"/>
  <c r="FM69" i="3"/>
  <c r="FN69" i="3"/>
  <c r="FO69" i="3"/>
  <c r="FP69" i="3"/>
  <c r="FQ69" i="3"/>
  <c r="FR69" i="3"/>
  <c r="FS69" i="3"/>
  <c r="FT69" i="3"/>
  <c r="FU69" i="3"/>
  <c r="FV69" i="3"/>
  <c r="FW69" i="3"/>
  <c r="FX69" i="3"/>
  <c r="FY69" i="3"/>
  <c r="FZ69" i="3"/>
  <c r="GA69" i="3"/>
  <c r="GB69" i="3"/>
  <c r="GC69" i="3"/>
  <c r="GD69" i="3"/>
  <c r="GE69" i="3"/>
  <c r="GF69" i="3"/>
  <c r="GG69" i="3"/>
  <c r="GH69" i="3"/>
  <c r="GI69" i="3"/>
  <c r="GJ69" i="3"/>
  <c r="GK69" i="3"/>
  <c r="GL69" i="3"/>
  <c r="GM69" i="3"/>
  <c r="GN69" i="3"/>
  <c r="GO69" i="3"/>
  <c r="GP69" i="3"/>
  <c r="GQ69" i="3"/>
  <c r="G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DU70" i="3"/>
  <c r="DV70" i="3"/>
  <c r="DW70" i="3"/>
  <c r="DX70" i="3"/>
  <c r="DY70" i="3"/>
  <c r="DZ70" i="3"/>
  <c r="EA70" i="3"/>
  <c r="EB70" i="3"/>
  <c r="EC70" i="3"/>
  <c r="ED70" i="3"/>
  <c r="EE70" i="3"/>
  <c r="EF70" i="3"/>
  <c r="EG70" i="3"/>
  <c r="EH70" i="3"/>
  <c r="EI70" i="3"/>
  <c r="EJ70" i="3"/>
  <c r="EK70" i="3"/>
  <c r="EL70" i="3"/>
  <c r="EM70" i="3"/>
  <c r="EN70" i="3"/>
  <c r="EO70" i="3"/>
  <c r="EP70" i="3"/>
  <c r="EQ70" i="3"/>
  <c r="ER70" i="3"/>
  <c r="ES70" i="3"/>
  <c r="ET70" i="3"/>
  <c r="EU70" i="3"/>
  <c r="EV70" i="3"/>
  <c r="EW70" i="3"/>
  <c r="EX70" i="3"/>
  <c r="EY70" i="3"/>
  <c r="EZ70" i="3"/>
  <c r="FA70" i="3"/>
  <c r="FB70" i="3"/>
  <c r="FC70" i="3"/>
  <c r="FD70" i="3"/>
  <c r="FE70" i="3"/>
  <c r="FF70" i="3"/>
  <c r="FG70" i="3"/>
  <c r="FH70" i="3"/>
  <c r="FI70" i="3"/>
  <c r="FJ70" i="3"/>
  <c r="FK70" i="3"/>
  <c r="FL70" i="3"/>
  <c r="FM70" i="3"/>
  <c r="FN70" i="3"/>
  <c r="FO70" i="3"/>
  <c r="FP70" i="3"/>
  <c r="FQ70" i="3"/>
  <c r="FR70" i="3"/>
  <c r="FS70" i="3"/>
  <c r="FT70" i="3"/>
  <c r="FU70" i="3"/>
  <c r="FV70" i="3"/>
  <c r="FW70" i="3"/>
  <c r="FX70" i="3"/>
  <c r="FY70" i="3"/>
  <c r="FZ70" i="3"/>
  <c r="GA70" i="3"/>
  <c r="GB70" i="3"/>
  <c r="GC70" i="3"/>
  <c r="GD70" i="3"/>
  <c r="GE70" i="3"/>
  <c r="GF70" i="3"/>
  <c r="GG70" i="3"/>
  <c r="GH70" i="3"/>
  <c r="GI70" i="3"/>
  <c r="GJ70" i="3"/>
  <c r="GK70" i="3"/>
  <c r="GL70" i="3"/>
  <c r="GM70" i="3"/>
  <c r="GN70" i="3"/>
  <c r="GO70" i="3"/>
  <c r="GP70" i="3"/>
  <c r="GQ70" i="3"/>
  <c r="G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DR71" i="3"/>
  <c r="DS71" i="3"/>
  <c r="DT71" i="3"/>
  <c r="DU71" i="3"/>
  <c r="DV71" i="3"/>
  <c r="DW71" i="3"/>
  <c r="DX71" i="3"/>
  <c r="DY71" i="3"/>
  <c r="DZ71" i="3"/>
  <c r="EA71" i="3"/>
  <c r="EB71" i="3"/>
  <c r="EC71" i="3"/>
  <c r="ED71" i="3"/>
  <c r="EE71" i="3"/>
  <c r="EF71" i="3"/>
  <c r="EG71" i="3"/>
  <c r="EH71" i="3"/>
  <c r="EI71" i="3"/>
  <c r="EJ71" i="3"/>
  <c r="EK71" i="3"/>
  <c r="EL71" i="3"/>
  <c r="EM71" i="3"/>
  <c r="EN71" i="3"/>
  <c r="EO71" i="3"/>
  <c r="EP71" i="3"/>
  <c r="EQ71" i="3"/>
  <c r="ER71" i="3"/>
  <c r="ES71" i="3"/>
  <c r="ET71" i="3"/>
  <c r="EU71" i="3"/>
  <c r="EV71" i="3"/>
  <c r="EW71" i="3"/>
  <c r="EX71" i="3"/>
  <c r="EY71" i="3"/>
  <c r="EZ71" i="3"/>
  <c r="FA71" i="3"/>
  <c r="FB71" i="3"/>
  <c r="FC71" i="3"/>
  <c r="FD71" i="3"/>
  <c r="FE71" i="3"/>
  <c r="FF71" i="3"/>
  <c r="FG71" i="3"/>
  <c r="FH71" i="3"/>
  <c r="FI71" i="3"/>
  <c r="FJ71" i="3"/>
  <c r="FK71" i="3"/>
  <c r="FL71" i="3"/>
  <c r="FM71" i="3"/>
  <c r="FN71" i="3"/>
  <c r="FO71" i="3"/>
  <c r="FP71" i="3"/>
  <c r="FQ71" i="3"/>
  <c r="FR71" i="3"/>
  <c r="FS71" i="3"/>
  <c r="FT71" i="3"/>
  <c r="FU71" i="3"/>
  <c r="FV71" i="3"/>
  <c r="FW71" i="3"/>
  <c r="FX71" i="3"/>
  <c r="FY71" i="3"/>
  <c r="FZ71" i="3"/>
  <c r="GA71" i="3"/>
  <c r="GB71" i="3"/>
  <c r="GC71" i="3"/>
  <c r="GD71" i="3"/>
  <c r="GE71" i="3"/>
  <c r="GF71" i="3"/>
  <c r="GG71" i="3"/>
  <c r="GH71" i="3"/>
  <c r="GI71" i="3"/>
  <c r="GJ71" i="3"/>
  <c r="GK71" i="3"/>
  <c r="GL71" i="3"/>
  <c r="GM71" i="3"/>
  <c r="GN71" i="3"/>
  <c r="GO71" i="3"/>
  <c r="GP71" i="3"/>
  <c r="GQ71" i="3"/>
  <c r="G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O72" i="3"/>
  <c r="DP72" i="3"/>
  <c r="DQ72" i="3"/>
  <c r="DR72" i="3"/>
  <c r="DS72" i="3"/>
  <c r="DT72" i="3"/>
  <c r="DU72" i="3"/>
  <c r="DV72" i="3"/>
  <c r="DW72" i="3"/>
  <c r="DX72" i="3"/>
  <c r="DY72" i="3"/>
  <c r="DZ72" i="3"/>
  <c r="EA72" i="3"/>
  <c r="EB72" i="3"/>
  <c r="EC72" i="3"/>
  <c r="ED72" i="3"/>
  <c r="EE72" i="3"/>
  <c r="EF72" i="3"/>
  <c r="EG72" i="3"/>
  <c r="EH72" i="3"/>
  <c r="EI72" i="3"/>
  <c r="EJ72" i="3"/>
  <c r="EK72" i="3"/>
  <c r="EL72" i="3"/>
  <c r="EM72" i="3"/>
  <c r="EN72" i="3"/>
  <c r="EO72" i="3"/>
  <c r="EP72" i="3"/>
  <c r="EQ72" i="3"/>
  <c r="ER72" i="3"/>
  <c r="ES72" i="3"/>
  <c r="ET72" i="3"/>
  <c r="EU72" i="3"/>
  <c r="EV72" i="3"/>
  <c r="EW72" i="3"/>
  <c r="EX72" i="3"/>
  <c r="EY72" i="3"/>
  <c r="EZ72" i="3"/>
  <c r="FA72" i="3"/>
  <c r="FB72" i="3"/>
  <c r="FC72" i="3"/>
  <c r="FD72" i="3"/>
  <c r="FE72" i="3"/>
  <c r="FF72" i="3"/>
  <c r="FG72" i="3"/>
  <c r="FH72" i="3"/>
  <c r="FI72" i="3"/>
  <c r="FJ72" i="3"/>
  <c r="FK72" i="3"/>
  <c r="FL72" i="3"/>
  <c r="FM72" i="3"/>
  <c r="FN72" i="3"/>
  <c r="FO72" i="3"/>
  <c r="FP72" i="3"/>
  <c r="FQ72" i="3"/>
  <c r="FR72" i="3"/>
  <c r="FS72" i="3"/>
  <c r="FT72" i="3"/>
  <c r="FU72" i="3"/>
  <c r="FV72" i="3"/>
  <c r="FW72" i="3"/>
  <c r="FX72" i="3"/>
  <c r="FY72" i="3"/>
  <c r="FZ72" i="3"/>
  <c r="GA72" i="3"/>
  <c r="GB72" i="3"/>
  <c r="GC72" i="3"/>
  <c r="GD72" i="3"/>
  <c r="GE72" i="3"/>
  <c r="GF72" i="3"/>
  <c r="GG72" i="3"/>
  <c r="GH72" i="3"/>
  <c r="GI72" i="3"/>
  <c r="GJ72" i="3"/>
  <c r="GK72" i="3"/>
  <c r="GL72" i="3"/>
  <c r="GM72" i="3"/>
  <c r="GN72" i="3"/>
  <c r="GO72" i="3"/>
  <c r="GP72" i="3"/>
  <c r="GQ72" i="3"/>
  <c r="G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DR73" i="3"/>
  <c r="DS73" i="3"/>
  <c r="DT73" i="3"/>
  <c r="DU73" i="3"/>
  <c r="DV73" i="3"/>
  <c r="DW73" i="3"/>
  <c r="DX73" i="3"/>
  <c r="DY73" i="3"/>
  <c r="DZ73" i="3"/>
  <c r="EA73" i="3"/>
  <c r="EB73" i="3"/>
  <c r="EC73" i="3"/>
  <c r="ED73" i="3"/>
  <c r="EE73" i="3"/>
  <c r="EF73" i="3"/>
  <c r="EG73" i="3"/>
  <c r="EH73" i="3"/>
  <c r="EI73" i="3"/>
  <c r="EJ73" i="3"/>
  <c r="EK73" i="3"/>
  <c r="EL73" i="3"/>
  <c r="EM73" i="3"/>
  <c r="EN73" i="3"/>
  <c r="EO73" i="3"/>
  <c r="EP73" i="3"/>
  <c r="EQ73" i="3"/>
  <c r="ER73" i="3"/>
  <c r="ES73" i="3"/>
  <c r="ET73" i="3"/>
  <c r="EU73" i="3"/>
  <c r="EV73" i="3"/>
  <c r="EW73" i="3"/>
  <c r="EX73" i="3"/>
  <c r="EY73" i="3"/>
  <c r="EZ73" i="3"/>
  <c r="FA73" i="3"/>
  <c r="FB73" i="3"/>
  <c r="FC73" i="3"/>
  <c r="FD73" i="3"/>
  <c r="FE73" i="3"/>
  <c r="FF73" i="3"/>
  <c r="FG73" i="3"/>
  <c r="FH73" i="3"/>
  <c r="FI73" i="3"/>
  <c r="FJ73" i="3"/>
  <c r="FK73" i="3"/>
  <c r="FL73" i="3"/>
  <c r="FM73" i="3"/>
  <c r="FN73" i="3"/>
  <c r="FO73" i="3"/>
  <c r="FP73" i="3"/>
  <c r="FQ73" i="3"/>
  <c r="FR73" i="3"/>
  <c r="FS73" i="3"/>
  <c r="FT73" i="3"/>
  <c r="FU73" i="3"/>
  <c r="FV73" i="3"/>
  <c r="FW73" i="3"/>
  <c r="FX73" i="3"/>
  <c r="FY73" i="3"/>
  <c r="FZ73" i="3"/>
  <c r="GA73" i="3"/>
  <c r="GB73" i="3"/>
  <c r="GC73" i="3"/>
  <c r="GD73" i="3"/>
  <c r="GE73" i="3"/>
  <c r="GF73" i="3"/>
  <c r="GG73" i="3"/>
  <c r="GH73" i="3"/>
  <c r="GI73" i="3"/>
  <c r="GJ73" i="3"/>
  <c r="GK73" i="3"/>
  <c r="GL73" i="3"/>
  <c r="GM73" i="3"/>
  <c r="GN73" i="3"/>
  <c r="GO73" i="3"/>
  <c r="GP73" i="3"/>
  <c r="GQ73" i="3"/>
  <c r="G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K74" i="3"/>
  <c r="DL74" i="3"/>
  <c r="DM74" i="3"/>
  <c r="DN74" i="3"/>
  <c r="DO74" i="3"/>
  <c r="DP74" i="3"/>
  <c r="DQ74" i="3"/>
  <c r="DR74" i="3"/>
  <c r="DS74" i="3"/>
  <c r="DT74" i="3"/>
  <c r="DU74" i="3"/>
  <c r="DV74" i="3"/>
  <c r="DW74" i="3"/>
  <c r="DX74" i="3"/>
  <c r="DY74" i="3"/>
  <c r="DZ74" i="3"/>
  <c r="EA74" i="3"/>
  <c r="EB74" i="3"/>
  <c r="EC74" i="3"/>
  <c r="ED74" i="3"/>
  <c r="EE74" i="3"/>
  <c r="EF74" i="3"/>
  <c r="EG74" i="3"/>
  <c r="EH74" i="3"/>
  <c r="EI74" i="3"/>
  <c r="EJ74" i="3"/>
  <c r="EK74" i="3"/>
  <c r="EL74" i="3"/>
  <c r="EM74" i="3"/>
  <c r="EN74" i="3"/>
  <c r="EO74" i="3"/>
  <c r="EP74" i="3"/>
  <c r="EQ74" i="3"/>
  <c r="ER74" i="3"/>
  <c r="ES74" i="3"/>
  <c r="ET74" i="3"/>
  <c r="EU74" i="3"/>
  <c r="EV74" i="3"/>
  <c r="EW74" i="3"/>
  <c r="EX74" i="3"/>
  <c r="EY74" i="3"/>
  <c r="EZ74" i="3"/>
  <c r="FA74" i="3"/>
  <c r="FB74" i="3"/>
  <c r="FC74" i="3"/>
  <c r="FD74" i="3"/>
  <c r="FE74" i="3"/>
  <c r="FF74" i="3"/>
  <c r="FG74" i="3"/>
  <c r="FH74" i="3"/>
  <c r="FI74" i="3"/>
  <c r="FJ74" i="3"/>
  <c r="FK74" i="3"/>
  <c r="FL74" i="3"/>
  <c r="FM74" i="3"/>
  <c r="FN74" i="3"/>
  <c r="FO74" i="3"/>
  <c r="FP74" i="3"/>
  <c r="FQ74" i="3"/>
  <c r="FR74" i="3"/>
  <c r="FS74" i="3"/>
  <c r="FT74" i="3"/>
  <c r="FU74" i="3"/>
  <c r="FV74" i="3"/>
  <c r="FW74" i="3"/>
  <c r="FX74" i="3"/>
  <c r="FY74" i="3"/>
  <c r="FZ74" i="3"/>
  <c r="GA74" i="3"/>
  <c r="GB74" i="3"/>
  <c r="GC74" i="3"/>
  <c r="GD74" i="3"/>
  <c r="GE74" i="3"/>
  <c r="GF74" i="3"/>
  <c r="GG74" i="3"/>
  <c r="GH74" i="3"/>
  <c r="GI74" i="3"/>
  <c r="GJ74" i="3"/>
  <c r="GK74" i="3"/>
  <c r="GL74" i="3"/>
  <c r="GM74" i="3"/>
  <c r="GN74" i="3"/>
  <c r="GO74" i="3"/>
  <c r="GP74" i="3"/>
  <c r="GQ74" i="3"/>
  <c r="G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DV75" i="3"/>
  <c r="DW75" i="3"/>
  <c r="DX75" i="3"/>
  <c r="DY75" i="3"/>
  <c r="DZ75" i="3"/>
  <c r="EA75" i="3"/>
  <c r="EB75" i="3"/>
  <c r="EC75" i="3"/>
  <c r="ED75" i="3"/>
  <c r="EE75" i="3"/>
  <c r="EF75" i="3"/>
  <c r="EG75" i="3"/>
  <c r="EH75" i="3"/>
  <c r="EI75" i="3"/>
  <c r="EJ75" i="3"/>
  <c r="EK75" i="3"/>
  <c r="EL75" i="3"/>
  <c r="EM75" i="3"/>
  <c r="EN75" i="3"/>
  <c r="EO75" i="3"/>
  <c r="EP75" i="3"/>
  <c r="EQ75" i="3"/>
  <c r="ER75" i="3"/>
  <c r="ES75" i="3"/>
  <c r="ET75" i="3"/>
  <c r="EU75" i="3"/>
  <c r="EV75" i="3"/>
  <c r="EW75" i="3"/>
  <c r="EX75" i="3"/>
  <c r="EY75" i="3"/>
  <c r="EZ75" i="3"/>
  <c r="FA75" i="3"/>
  <c r="FB75" i="3"/>
  <c r="FC75" i="3"/>
  <c r="FD75" i="3"/>
  <c r="FE75" i="3"/>
  <c r="FF75" i="3"/>
  <c r="FG75" i="3"/>
  <c r="FH75" i="3"/>
  <c r="FI75" i="3"/>
  <c r="FJ75" i="3"/>
  <c r="FK75" i="3"/>
  <c r="FL75" i="3"/>
  <c r="FM75" i="3"/>
  <c r="FN75" i="3"/>
  <c r="FO75" i="3"/>
  <c r="FP75" i="3"/>
  <c r="FQ75" i="3"/>
  <c r="FR75" i="3"/>
  <c r="FS75" i="3"/>
  <c r="FT75" i="3"/>
  <c r="FU75" i="3"/>
  <c r="FV75" i="3"/>
  <c r="FW75" i="3"/>
  <c r="FX75" i="3"/>
  <c r="FY75" i="3"/>
  <c r="FZ75" i="3"/>
  <c r="GA75" i="3"/>
  <c r="GB75" i="3"/>
  <c r="GC75" i="3"/>
  <c r="GD75" i="3"/>
  <c r="GE75" i="3"/>
  <c r="GF75" i="3"/>
  <c r="GG75" i="3"/>
  <c r="GH75" i="3"/>
  <c r="GI75" i="3"/>
  <c r="GJ75" i="3"/>
  <c r="GK75" i="3"/>
  <c r="GL75" i="3"/>
  <c r="GM75" i="3"/>
  <c r="GN75" i="3"/>
  <c r="GO75" i="3"/>
  <c r="GP75" i="3"/>
  <c r="GQ75" i="3"/>
  <c r="G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DH76" i="3"/>
  <c r="DI76" i="3"/>
  <c r="DJ76" i="3"/>
  <c r="DK76" i="3"/>
  <c r="DL76" i="3"/>
  <c r="DM76" i="3"/>
  <c r="DN76" i="3"/>
  <c r="DO76" i="3"/>
  <c r="DP76" i="3"/>
  <c r="DQ76" i="3"/>
  <c r="DR76" i="3"/>
  <c r="DS76" i="3"/>
  <c r="DT76" i="3"/>
  <c r="DU76" i="3"/>
  <c r="DV76" i="3"/>
  <c r="DW76" i="3"/>
  <c r="DX76" i="3"/>
  <c r="DY76" i="3"/>
  <c r="DZ76" i="3"/>
  <c r="EA76" i="3"/>
  <c r="EB76" i="3"/>
  <c r="EC76" i="3"/>
  <c r="ED76" i="3"/>
  <c r="EE76" i="3"/>
  <c r="EF76" i="3"/>
  <c r="EG76" i="3"/>
  <c r="EH76" i="3"/>
  <c r="EI76" i="3"/>
  <c r="EJ76" i="3"/>
  <c r="EK76" i="3"/>
  <c r="EL76" i="3"/>
  <c r="EM76" i="3"/>
  <c r="EN76" i="3"/>
  <c r="EO76" i="3"/>
  <c r="EP76" i="3"/>
  <c r="EQ76" i="3"/>
  <c r="ER76" i="3"/>
  <c r="ES76" i="3"/>
  <c r="ET76" i="3"/>
  <c r="EU76" i="3"/>
  <c r="EV76" i="3"/>
  <c r="EW76" i="3"/>
  <c r="EX76" i="3"/>
  <c r="EY76" i="3"/>
  <c r="EZ76" i="3"/>
  <c r="FA76" i="3"/>
  <c r="FB76" i="3"/>
  <c r="FC76" i="3"/>
  <c r="FD76" i="3"/>
  <c r="FE76" i="3"/>
  <c r="FF76" i="3"/>
  <c r="FG76" i="3"/>
  <c r="FH76" i="3"/>
  <c r="FI76" i="3"/>
  <c r="FJ76" i="3"/>
  <c r="FK76" i="3"/>
  <c r="FL76" i="3"/>
  <c r="FM76" i="3"/>
  <c r="FN76" i="3"/>
  <c r="FO76" i="3"/>
  <c r="FP76" i="3"/>
  <c r="FQ76" i="3"/>
  <c r="FR76" i="3"/>
  <c r="FS76" i="3"/>
  <c r="FT76" i="3"/>
  <c r="FU76" i="3"/>
  <c r="FV76" i="3"/>
  <c r="FW76" i="3"/>
  <c r="FX76" i="3"/>
  <c r="FY76" i="3"/>
  <c r="FZ76" i="3"/>
  <c r="GA76" i="3"/>
  <c r="GB76" i="3"/>
  <c r="GC76" i="3"/>
  <c r="GD76" i="3"/>
  <c r="GE76" i="3"/>
  <c r="GF76" i="3"/>
  <c r="GG76" i="3"/>
  <c r="GH76" i="3"/>
  <c r="GI76" i="3"/>
  <c r="GJ76" i="3"/>
  <c r="GK76" i="3"/>
  <c r="GL76" i="3"/>
  <c r="GM76" i="3"/>
  <c r="GN76" i="3"/>
  <c r="GO76" i="3"/>
  <c r="GP76" i="3"/>
  <c r="GQ76" i="3"/>
  <c r="G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EK77" i="3"/>
  <c r="EL77" i="3"/>
  <c r="EM77" i="3"/>
  <c r="EN77" i="3"/>
  <c r="EO77" i="3"/>
  <c r="EP77" i="3"/>
  <c r="EQ77" i="3"/>
  <c r="ER77" i="3"/>
  <c r="ES77" i="3"/>
  <c r="ET77" i="3"/>
  <c r="EU77" i="3"/>
  <c r="EV77" i="3"/>
  <c r="EW77" i="3"/>
  <c r="EX77" i="3"/>
  <c r="EY77" i="3"/>
  <c r="EZ77" i="3"/>
  <c r="FA77" i="3"/>
  <c r="FB77" i="3"/>
  <c r="FC77" i="3"/>
  <c r="FD77" i="3"/>
  <c r="FE77" i="3"/>
  <c r="FF77" i="3"/>
  <c r="FG77" i="3"/>
  <c r="FH77" i="3"/>
  <c r="FI77" i="3"/>
  <c r="FJ77" i="3"/>
  <c r="FK77" i="3"/>
  <c r="FL77" i="3"/>
  <c r="FM77" i="3"/>
  <c r="FN77" i="3"/>
  <c r="FO77" i="3"/>
  <c r="FP77" i="3"/>
  <c r="FQ77" i="3"/>
  <c r="FR77" i="3"/>
  <c r="FS77" i="3"/>
  <c r="FT77" i="3"/>
  <c r="FU77" i="3"/>
  <c r="FV77" i="3"/>
  <c r="FW77" i="3"/>
  <c r="FX77" i="3"/>
  <c r="FY77" i="3"/>
  <c r="FZ77" i="3"/>
  <c r="GA77" i="3"/>
  <c r="GB77" i="3"/>
  <c r="GC77" i="3"/>
  <c r="GD77" i="3"/>
  <c r="GE77" i="3"/>
  <c r="GF77" i="3"/>
  <c r="GG77" i="3"/>
  <c r="GH77" i="3"/>
  <c r="GI77" i="3"/>
  <c r="GJ77" i="3"/>
  <c r="GK77" i="3"/>
  <c r="GL77" i="3"/>
  <c r="GM77" i="3"/>
  <c r="GN77" i="3"/>
  <c r="GO77" i="3"/>
  <c r="GP77" i="3"/>
  <c r="GQ77" i="3"/>
  <c r="G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DH78" i="3"/>
  <c r="DI78" i="3"/>
  <c r="DJ78" i="3"/>
  <c r="DK78" i="3"/>
  <c r="DL78" i="3"/>
  <c r="DM78" i="3"/>
  <c r="DN78" i="3"/>
  <c r="DO78" i="3"/>
  <c r="DP78" i="3"/>
  <c r="DQ78" i="3"/>
  <c r="DR78" i="3"/>
  <c r="DS78" i="3"/>
  <c r="DT78" i="3"/>
  <c r="DU78" i="3"/>
  <c r="DV78" i="3"/>
  <c r="DW78" i="3"/>
  <c r="DX78" i="3"/>
  <c r="DY78" i="3"/>
  <c r="DZ78" i="3"/>
  <c r="EA78" i="3"/>
  <c r="EB78" i="3"/>
  <c r="EC78" i="3"/>
  <c r="ED78" i="3"/>
  <c r="EE78" i="3"/>
  <c r="EF78" i="3"/>
  <c r="EG78" i="3"/>
  <c r="EH78" i="3"/>
  <c r="EI78" i="3"/>
  <c r="EJ78" i="3"/>
  <c r="EK78" i="3"/>
  <c r="EL78" i="3"/>
  <c r="EM78" i="3"/>
  <c r="EN78" i="3"/>
  <c r="EO78" i="3"/>
  <c r="EP78" i="3"/>
  <c r="EQ78" i="3"/>
  <c r="ER78" i="3"/>
  <c r="ES78" i="3"/>
  <c r="ET78" i="3"/>
  <c r="EU78" i="3"/>
  <c r="EV78" i="3"/>
  <c r="EW78" i="3"/>
  <c r="EX78" i="3"/>
  <c r="EY78" i="3"/>
  <c r="EZ78" i="3"/>
  <c r="FA78" i="3"/>
  <c r="FB78" i="3"/>
  <c r="FC78" i="3"/>
  <c r="FD78" i="3"/>
  <c r="FE78" i="3"/>
  <c r="FF78" i="3"/>
  <c r="FG78" i="3"/>
  <c r="FH78" i="3"/>
  <c r="FI78" i="3"/>
  <c r="FJ78" i="3"/>
  <c r="FK78" i="3"/>
  <c r="FL78" i="3"/>
  <c r="FM78" i="3"/>
  <c r="FN78" i="3"/>
  <c r="FO78" i="3"/>
  <c r="FP78" i="3"/>
  <c r="FQ78" i="3"/>
  <c r="FR78" i="3"/>
  <c r="FS78" i="3"/>
  <c r="FT78" i="3"/>
  <c r="FU78" i="3"/>
  <c r="FV78" i="3"/>
  <c r="FW78" i="3"/>
  <c r="FX78" i="3"/>
  <c r="FY78" i="3"/>
  <c r="FZ78" i="3"/>
  <c r="GA78" i="3"/>
  <c r="GB78" i="3"/>
  <c r="GC78" i="3"/>
  <c r="GD78" i="3"/>
  <c r="GE78" i="3"/>
  <c r="GF78" i="3"/>
  <c r="GG78" i="3"/>
  <c r="GH78" i="3"/>
  <c r="GI78" i="3"/>
  <c r="GJ78" i="3"/>
  <c r="GK78" i="3"/>
  <c r="GL78" i="3"/>
  <c r="GM78" i="3"/>
  <c r="GN78" i="3"/>
  <c r="GO78" i="3"/>
  <c r="GP78" i="3"/>
  <c r="GQ78" i="3"/>
  <c r="G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DV79" i="3"/>
  <c r="DW79" i="3"/>
  <c r="DX79" i="3"/>
  <c r="DY79" i="3"/>
  <c r="DZ79" i="3"/>
  <c r="EA79" i="3"/>
  <c r="EB79" i="3"/>
  <c r="EC79" i="3"/>
  <c r="ED79" i="3"/>
  <c r="EE79" i="3"/>
  <c r="EF79" i="3"/>
  <c r="EG79" i="3"/>
  <c r="EH79" i="3"/>
  <c r="EI79" i="3"/>
  <c r="EJ79" i="3"/>
  <c r="EK79" i="3"/>
  <c r="EL79" i="3"/>
  <c r="EM79" i="3"/>
  <c r="EN79" i="3"/>
  <c r="EO79" i="3"/>
  <c r="EP79" i="3"/>
  <c r="EQ79" i="3"/>
  <c r="ER79" i="3"/>
  <c r="ES79" i="3"/>
  <c r="ET79" i="3"/>
  <c r="EU79" i="3"/>
  <c r="EV79" i="3"/>
  <c r="EW79" i="3"/>
  <c r="EX79" i="3"/>
  <c r="EY79" i="3"/>
  <c r="EZ79" i="3"/>
  <c r="FA79" i="3"/>
  <c r="FB79" i="3"/>
  <c r="FC79" i="3"/>
  <c r="FD79" i="3"/>
  <c r="FE79" i="3"/>
  <c r="FF79" i="3"/>
  <c r="FG79" i="3"/>
  <c r="FH79" i="3"/>
  <c r="FI79" i="3"/>
  <c r="FJ79" i="3"/>
  <c r="FK79" i="3"/>
  <c r="FL79" i="3"/>
  <c r="FM79" i="3"/>
  <c r="FN79" i="3"/>
  <c r="FO79" i="3"/>
  <c r="FP79" i="3"/>
  <c r="FQ79" i="3"/>
  <c r="FR79" i="3"/>
  <c r="FS79" i="3"/>
  <c r="FT79" i="3"/>
  <c r="FU79" i="3"/>
  <c r="FV79" i="3"/>
  <c r="FW79" i="3"/>
  <c r="FX79" i="3"/>
  <c r="FY79" i="3"/>
  <c r="FZ79" i="3"/>
  <c r="GA79" i="3"/>
  <c r="GB79" i="3"/>
  <c r="GC79" i="3"/>
  <c r="GD79" i="3"/>
  <c r="GE79" i="3"/>
  <c r="GF79" i="3"/>
  <c r="GG79" i="3"/>
  <c r="GH79" i="3"/>
  <c r="GI79" i="3"/>
  <c r="GJ79" i="3"/>
  <c r="GK79" i="3"/>
  <c r="GL79" i="3"/>
  <c r="GM79" i="3"/>
  <c r="GN79" i="3"/>
  <c r="GO79" i="3"/>
  <c r="GP79" i="3"/>
  <c r="GQ79" i="3"/>
  <c r="G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DR80" i="3"/>
  <c r="DS80" i="3"/>
  <c r="DT80" i="3"/>
  <c r="DU80" i="3"/>
  <c r="DV80" i="3"/>
  <c r="DW80" i="3"/>
  <c r="DX80" i="3"/>
  <c r="DY80" i="3"/>
  <c r="DZ80" i="3"/>
  <c r="EA80" i="3"/>
  <c r="EB80" i="3"/>
  <c r="EC80" i="3"/>
  <c r="ED80" i="3"/>
  <c r="EE80" i="3"/>
  <c r="EF80" i="3"/>
  <c r="EG80" i="3"/>
  <c r="EH80" i="3"/>
  <c r="EI80" i="3"/>
  <c r="EJ80" i="3"/>
  <c r="EK80" i="3"/>
  <c r="EL80" i="3"/>
  <c r="EM80" i="3"/>
  <c r="EN80" i="3"/>
  <c r="EO80" i="3"/>
  <c r="EP80" i="3"/>
  <c r="EQ80" i="3"/>
  <c r="ER80" i="3"/>
  <c r="ES80" i="3"/>
  <c r="ET80" i="3"/>
  <c r="EU80" i="3"/>
  <c r="EV80" i="3"/>
  <c r="EW80" i="3"/>
  <c r="EX80" i="3"/>
  <c r="EY80" i="3"/>
  <c r="EZ80" i="3"/>
  <c r="FA80" i="3"/>
  <c r="FB80" i="3"/>
  <c r="FC80" i="3"/>
  <c r="FD80" i="3"/>
  <c r="FE80" i="3"/>
  <c r="FF80" i="3"/>
  <c r="FG80" i="3"/>
  <c r="FH80" i="3"/>
  <c r="FI80" i="3"/>
  <c r="FJ80" i="3"/>
  <c r="FK80" i="3"/>
  <c r="FL80" i="3"/>
  <c r="FM80" i="3"/>
  <c r="FN80" i="3"/>
  <c r="FO80" i="3"/>
  <c r="FP80" i="3"/>
  <c r="FQ80" i="3"/>
  <c r="FR80" i="3"/>
  <c r="FS80" i="3"/>
  <c r="FT80" i="3"/>
  <c r="FU80" i="3"/>
  <c r="FV80" i="3"/>
  <c r="FW80" i="3"/>
  <c r="FX80" i="3"/>
  <c r="FY80" i="3"/>
  <c r="FZ80" i="3"/>
  <c r="GA80" i="3"/>
  <c r="GB80" i="3"/>
  <c r="GC80" i="3"/>
  <c r="GD80" i="3"/>
  <c r="GE80" i="3"/>
  <c r="GF80" i="3"/>
  <c r="GG80" i="3"/>
  <c r="GH80" i="3"/>
  <c r="GI80" i="3"/>
  <c r="GJ80" i="3"/>
  <c r="GK80" i="3"/>
  <c r="GL80" i="3"/>
  <c r="GM80" i="3"/>
  <c r="GN80" i="3"/>
  <c r="GO80" i="3"/>
  <c r="GP80" i="3"/>
  <c r="GQ80" i="3"/>
  <c r="G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DU81" i="3"/>
  <c r="DV81" i="3"/>
  <c r="DW81" i="3"/>
  <c r="DX81" i="3"/>
  <c r="DY81" i="3"/>
  <c r="DZ81" i="3"/>
  <c r="EA81" i="3"/>
  <c r="EB81" i="3"/>
  <c r="EC81" i="3"/>
  <c r="ED81" i="3"/>
  <c r="EE81" i="3"/>
  <c r="EF81" i="3"/>
  <c r="EG81" i="3"/>
  <c r="EH81" i="3"/>
  <c r="EI81" i="3"/>
  <c r="EJ81" i="3"/>
  <c r="EK81" i="3"/>
  <c r="EL81" i="3"/>
  <c r="EM81" i="3"/>
  <c r="EN81" i="3"/>
  <c r="EO81" i="3"/>
  <c r="EP81" i="3"/>
  <c r="EQ81" i="3"/>
  <c r="ER81" i="3"/>
  <c r="ES81" i="3"/>
  <c r="ET81" i="3"/>
  <c r="EU81" i="3"/>
  <c r="EV81" i="3"/>
  <c r="EW81" i="3"/>
  <c r="EX81" i="3"/>
  <c r="EY81" i="3"/>
  <c r="EZ81" i="3"/>
  <c r="FA81" i="3"/>
  <c r="FB81" i="3"/>
  <c r="FC81" i="3"/>
  <c r="FD81" i="3"/>
  <c r="FE81" i="3"/>
  <c r="FF81" i="3"/>
  <c r="FG81" i="3"/>
  <c r="FH81" i="3"/>
  <c r="FI81" i="3"/>
  <c r="FJ81" i="3"/>
  <c r="FK81" i="3"/>
  <c r="FL81" i="3"/>
  <c r="FM81" i="3"/>
  <c r="FN81" i="3"/>
  <c r="FO81" i="3"/>
  <c r="FP81" i="3"/>
  <c r="FQ81" i="3"/>
  <c r="FR81" i="3"/>
  <c r="FS81" i="3"/>
  <c r="FT81" i="3"/>
  <c r="FU81" i="3"/>
  <c r="FV81" i="3"/>
  <c r="FW81" i="3"/>
  <c r="FX81" i="3"/>
  <c r="FY81" i="3"/>
  <c r="FZ81" i="3"/>
  <c r="GA81" i="3"/>
  <c r="GB81" i="3"/>
  <c r="GC81" i="3"/>
  <c r="GD81" i="3"/>
  <c r="GE81" i="3"/>
  <c r="GF81" i="3"/>
  <c r="GG81" i="3"/>
  <c r="GH81" i="3"/>
  <c r="GI81" i="3"/>
  <c r="GJ81" i="3"/>
  <c r="GK81" i="3"/>
  <c r="GL81" i="3"/>
  <c r="GM81" i="3"/>
  <c r="GN81" i="3"/>
  <c r="GO81" i="3"/>
  <c r="GP81" i="3"/>
  <c r="GQ81" i="3"/>
  <c r="G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DR82" i="3"/>
  <c r="DS82" i="3"/>
  <c r="DT82" i="3"/>
  <c r="DU82" i="3"/>
  <c r="DV82" i="3"/>
  <c r="DW82" i="3"/>
  <c r="DX82" i="3"/>
  <c r="DY82" i="3"/>
  <c r="DZ82" i="3"/>
  <c r="EA82" i="3"/>
  <c r="EB82" i="3"/>
  <c r="EC82" i="3"/>
  <c r="ED82" i="3"/>
  <c r="EE82" i="3"/>
  <c r="EF82" i="3"/>
  <c r="EG82" i="3"/>
  <c r="EH82" i="3"/>
  <c r="EI82" i="3"/>
  <c r="EJ82" i="3"/>
  <c r="EK82" i="3"/>
  <c r="EL82" i="3"/>
  <c r="EM82" i="3"/>
  <c r="EN82" i="3"/>
  <c r="EO82" i="3"/>
  <c r="EP82" i="3"/>
  <c r="EQ82" i="3"/>
  <c r="ER82" i="3"/>
  <c r="ES82" i="3"/>
  <c r="ET82" i="3"/>
  <c r="EU82" i="3"/>
  <c r="EV82" i="3"/>
  <c r="EW82" i="3"/>
  <c r="EX82" i="3"/>
  <c r="EY82" i="3"/>
  <c r="EZ82" i="3"/>
  <c r="FA82" i="3"/>
  <c r="FB82" i="3"/>
  <c r="FC82" i="3"/>
  <c r="FD82" i="3"/>
  <c r="FE82" i="3"/>
  <c r="FF82" i="3"/>
  <c r="FG82" i="3"/>
  <c r="FH82" i="3"/>
  <c r="FI82" i="3"/>
  <c r="FJ82" i="3"/>
  <c r="FK82" i="3"/>
  <c r="FL82" i="3"/>
  <c r="FM82" i="3"/>
  <c r="FN82" i="3"/>
  <c r="FO82" i="3"/>
  <c r="FP82" i="3"/>
  <c r="FQ82" i="3"/>
  <c r="FR82" i="3"/>
  <c r="FS82" i="3"/>
  <c r="FT82" i="3"/>
  <c r="FU82" i="3"/>
  <c r="FV82" i="3"/>
  <c r="FW82" i="3"/>
  <c r="FX82" i="3"/>
  <c r="FY82" i="3"/>
  <c r="FZ82" i="3"/>
  <c r="GA82" i="3"/>
  <c r="GB82" i="3"/>
  <c r="GC82" i="3"/>
  <c r="GD82" i="3"/>
  <c r="GE82" i="3"/>
  <c r="GF82" i="3"/>
  <c r="GG82" i="3"/>
  <c r="GH82" i="3"/>
  <c r="GI82" i="3"/>
  <c r="GJ82" i="3"/>
  <c r="GK82" i="3"/>
  <c r="GL82" i="3"/>
  <c r="GM82" i="3"/>
  <c r="GN82" i="3"/>
  <c r="GO82" i="3"/>
  <c r="GP82" i="3"/>
  <c r="GQ82" i="3"/>
  <c r="G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DR83" i="3"/>
  <c r="DS83" i="3"/>
  <c r="DT83" i="3"/>
  <c r="DU83" i="3"/>
  <c r="DV83" i="3"/>
  <c r="DW83" i="3"/>
  <c r="DX83" i="3"/>
  <c r="DY83" i="3"/>
  <c r="DZ83" i="3"/>
  <c r="EA83" i="3"/>
  <c r="EB83" i="3"/>
  <c r="EC83" i="3"/>
  <c r="ED83" i="3"/>
  <c r="EE83" i="3"/>
  <c r="EF83" i="3"/>
  <c r="EG83" i="3"/>
  <c r="EH83" i="3"/>
  <c r="EI83" i="3"/>
  <c r="EJ83" i="3"/>
  <c r="EK83" i="3"/>
  <c r="EL83" i="3"/>
  <c r="EM83" i="3"/>
  <c r="EN83" i="3"/>
  <c r="EO83" i="3"/>
  <c r="EP83" i="3"/>
  <c r="EQ83" i="3"/>
  <c r="ER83" i="3"/>
  <c r="ES83" i="3"/>
  <c r="ET83" i="3"/>
  <c r="EU83" i="3"/>
  <c r="EV83" i="3"/>
  <c r="EW83" i="3"/>
  <c r="EX83" i="3"/>
  <c r="EY83" i="3"/>
  <c r="EZ83" i="3"/>
  <c r="FA83" i="3"/>
  <c r="FB83" i="3"/>
  <c r="FC83" i="3"/>
  <c r="FD83" i="3"/>
  <c r="FE83" i="3"/>
  <c r="FF83" i="3"/>
  <c r="FG83" i="3"/>
  <c r="FH83" i="3"/>
  <c r="FI83" i="3"/>
  <c r="FJ83" i="3"/>
  <c r="FK83" i="3"/>
  <c r="FL83" i="3"/>
  <c r="FM83" i="3"/>
  <c r="FN83" i="3"/>
  <c r="FO83" i="3"/>
  <c r="FP83" i="3"/>
  <c r="FQ83" i="3"/>
  <c r="FR83" i="3"/>
  <c r="FS83" i="3"/>
  <c r="FT83" i="3"/>
  <c r="FU83" i="3"/>
  <c r="FV83" i="3"/>
  <c r="FW83" i="3"/>
  <c r="FX83" i="3"/>
  <c r="FY83" i="3"/>
  <c r="FZ83" i="3"/>
  <c r="GA83" i="3"/>
  <c r="GB83" i="3"/>
  <c r="GC83" i="3"/>
  <c r="GD83" i="3"/>
  <c r="GE83" i="3"/>
  <c r="GF83" i="3"/>
  <c r="GG83" i="3"/>
  <c r="GH83" i="3"/>
  <c r="GI83" i="3"/>
  <c r="GJ83" i="3"/>
  <c r="GK83" i="3"/>
  <c r="GL83" i="3"/>
  <c r="GM83" i="3"/>
  <c r="GN83" i="3"/>
  <c r="GO83" i="3"/>
  <c r="GP83" i="3"/>
  <c r="GQ83" i="3"/>
  <c r="G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DD84" i="3"/>
  <c r="DE84" i="3"/>
  <c r="DF84" i="3"/>
  <c r="DG84" i="3"/>
  <c r="DH84" i="3"/>
  <c r="DI84" i="3"/>
  <c r="DJ84" i="3"/>
  <c r="DK84" i="3"/>
  <c r="DL84" i="3"/>
  <c r="DM84" i="3"/>
  <c r="DN84" i="3"/>
  <c r="DO84" i="3"/>
  <c r="DP84" i="3"/>
  <c r="DQ84" i="3"/>
  <c r="DR84" i="3"/>
  <c r="DS84" i="3"/>
  <c r="DT84" i="3"/>
  <c r="DU84" i="3"/>
  <c r="DV84" i="3"/>
  <c r="DW84" i="3"/>
  <c r="DX84" i="3"/>
  <c r="DY84" i="3"/>
  <c r="DZ84" i="3"/>
  <c r="EA84" i="3"/>
  <c r="EB84" i="3"/>
  <c r="EC84" i="3"/>
  <c r="ED84" i="3"/>
  <c r="EE84" i="3"/>
  <c r="EF84" i="3"/>
  <c r="EG84" i="3"/>
  <c r="EH84" i="3"/>
  <c r="EI84" i="3"/>
  <c r="EJ84" i="3"/>
  <c r="EK84" i="3"/>
  <c r="EL84" i="3"/>
  <c r="EM84" i="3"/>
  <c r="EN84" i="3"/>
  <c r="EO84" i="3"/>
  <c r="EP84" i="3"/>
  <c r="EQ84" i="3"/>
  <c r="ER84" i="3"/>
  <c r="ES84" i="3"/>
  <c r="ET84" i="3"/>
  <c r="EU84" i="3"/>
  <c r="EV84" i="3"/>
  <c r="EW84" i="3"/>
  <c r="EX84" i="3"/>
  <c r="EY84" i="3"/>
  <c r="EZ84" i="3"/>
  <c r="FA84" i="3"/>
  <c r="FB84" i="3"/>
  <c r="FC84" i="3"/>
  <c r="FD84" i="3"/>
  <c r="FE84" i="3"/>
  <c r="FF84" i="3"/>
  <c r="FG84" i="3"/>
  <c r="FH84" i="3"/>
  <c r="FI84" i="3"/>
  <c r="FJ84" i="3"/>
  <c r="FK84" i="3"/>
  <c r="FL84" i="3"/>
  <c r="FM84" i="3"/>
  <c r="FN84" i="3"/>
  <c r="FO84" i="3"/>
  <c r="FP84" i="3"/>
  <c r="FQ84" i="3"/>
  <c r="FR84" i="3"/>
  <c r="FS84" i="3"/>
  <c r="FT84" i="3"/>
  <c r="FU84" i="3"/>
  <c r="FV84" i="3"/>
  <c r="FW84" i="3"/>
  <c r="FX84" i="3"/>
  <c r="FY84" i="3"/>
  <c r="FZ84" i="3"/>
  <c r="GA84" i="3"/>
  <c r="GB84" i="3"/>
  <c r="GC84" i="3"/>
  <c r="GD84" i="3"/>
  <c r="GE84" i="3"/>
  <c r="GF84" i="3"/>
  <c r="GG84" i="3"/>
  <c r="GH84" i="3"/>
  <c r="GI84" i="3"/>
  <c r="GJ84" i="3"/>
  <c r="GK84" i="3"/>
  <c r="GL84" i="3"/>
  <c r="GM84" i="3"/>
  <c r="GN84" i="3"/>
  <c r="GO84" i="3"/>
  <c r="GP84" i="3"/>
  <c r="GQ84" i="3"/>
  <c r="G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DR85" i="3"/>
  <c r="DS85" i="3"/>
  <c r="DT85" i="3"/>
  <c r="DU85" i="3"/>
  <c r="DV85" i="3"/>
  <c r="DW85" i="3"/>
  <c r="DX85" i="3"/>
  <c r="DY85" i="3"/>
  <c r="DZ85" i="3"/>
  <c r="EA85" i="3"/>
  <c r="EB85" i="3"/>
  <c r="EC85" i="3"/>
  <c r="ED85" i="3"/>
  <c r="EE85" i="3"/>
  <c r="EF85" i="3"/>
  <c r="EG85" i="3"/>
  <c r="EH85" i="3"/>
  <c r="EI85" i="3"/>
  <c r="EJ85" i="3"/>
  <c r="EK85" i="3"/>
  <c r="EL85" i="3"/>
  <c r="EM85" i="3"/>
  <c r="EN85" i="3"/>
  <c r="EO85" i="3"/>
  <c r="EP85" i="3"/>
  <c r="EQ85" i="3"/>
  <c r="ER85" i="3"/>
  <c r="ES85" i="3"/>
  <c r="ET85" i="3"/>
  <c r="EU85" i="3"/>
  <c r="EV85" i="3"/>
  <c r="EW85" i="3"/>
  <c r="EX85" i="3"/>
  <c r="EY85" i="3"/>
  <c r="EZ85" i="3"/>
  <c r="FA85" i="3"/>
  <c r="FB85" i="3"/>
  <c r="FC85" i="3"/>
  <c r="FD85" i="3"/>
  <c r="FE85" i="3"/>
  <c r="FF85" i="3"/>
  <c r="FG85" i="3"/>
  <c r="FH85" i="3"/>
  <c r="FI85" i="3"/>
  <c r="FJ85" i="3"/>
  <c r="FK85" i="3"/>
  <c r="FL85" i="3"/>
  <c r="FM85" i="3"/>
  <c r="FN85" i="3"/>
  <c r="FO85" i="3"/>
  <c r="FP85" i="3"/>
  <c r="FQ85" i="3"/>
  <c r="FR85" i="3"/>
  <c r="FS85" i="3"/>
  <c r="FT85" i="3"/>
  <c r="FU85" i="3"/>
  <c r="FV85" i="3"/>
  <c r="FW85" i="3"/>
  <c r="FX85" i="3"/>
  <c r="FY85" i="3"/>
  <c r="FZ85" i="3"/>
  <c r="GA85" i="3"/>
  <c r="GB85" i="3"/>
  <c r="GC85" i="3"/>
  <c r="GD85" i="3"/>
  <c r="GE85" i="3"/>
  <c r="GF85" i="3"/>
  <c r="GG85" i="3"/>
  <c r="GH85" i="3"/>
  <c r="GI85" i="3"/>
  <c r="GJ85" i="3"/>
  <c r="GK85" i="3"/>
  <c r="GL85" i="3"/>
  <c r="GM85" i="3"/>
  <c r="GN85" i="3"/>
  <c r="GO85" i="3"/>
  <c r="GP85" i="3"/>
  <c r="GQ85" i="3"/>
  <c r="G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DD86" i="3"/>
  <c r="DE86" i="3"/>
  <c r="DF86" i="3"/>
  <c r="DG86" i="3"/>
  <c r="DH86" i="3"/>
  <c r="DI86" i="3"/>
  <c r="DJ86" i="3"/>
  <c r="DK86" i="3"/>
  <c r="DL86" i="3"/>
  <c r="DM86" i="3"/>
  <c r="DN86" i="3"/>
  <c r="DO86" i="3"/>
  <c r="DP86" i="3"/>
  <c r="DQ86" i="3"/>
  <c r="DR86" i="3"/>
  <c r="DS86" i="3"/>
  <c r="DT86" i="3"/>
  <c r="DU86" i="3"/>
  <c r="DV86" i="3"/>
  <c r="DW86" i="3"/>
  <c r="DX86" i="3"/>
  <c r="DY86" i="3"/>
  <c r="DZ86" i="3"/>
  <c r="EA86" i="3"/>
  <c r="EB86" i="3"/>
  <c r="EC86" i="3"/>
  <c r="ED86" i="3"/>
  <c r="EE86" i="3"/>
  <c r="EF86" i="3"/>
  <c r="EG86" i="3"/>
  <c r="EH86" i="3"/>
  <c r="EI86" i="3"/>
  <c r="EJ86" i="3"/>
  <c r="EK86" i="3"/>
  <c r="EL86" i="3"/>
  <c r="EM86" i="3"/>
  <c r="EN86" i="3"/>
  <c r="EO86" i="3"/>
  <c r="EP86" i="3"/>
  <c r="EQ86" i="3"/>
  <c r="ER86" i="3"/>
  <c r="ES86" i="3"/>
  <c r="ET86" i="3"/>
  <c r="EU86" i="3"/>
  <c r="EV86" i="3"/>
  <c r="EW86" i="3"/>
  <c r="EX86" i="3"/>
  <c r="EY86" i="3"/>
  <c r="EZ86" i="3"/>
  <c r="FA86" i="3"/>
  <c r="FB86" i="3"/>
  <c r="FC86" i="3"/>
  <c r="FD86" i="3"/>
  <c r="FE86" i="3"/>
  <c r="FF86" i="3"/>
  <c r="FG86" i="3"/>
  <c r="FH86" i="3"/>
  <c r="FI86" i="3"/>
  <c r="FJ86" i="3"/>
  <c r="FK86" i="3"/>
  <c r="FL86" i="3"/>
  <c r="FM86" i="3"/>
  <c r="FN86" i="3"/>
  <c r="FO86" i="3"/>
  <c r="FP86" i="3"/>
  <c r="FQ86" i="3"/>
  <c r="FR86" i="3"/>
  <c r="FS86" i="3"/>
  <c r="FT86" i="3"/>
  <c r="FU86" i="3"/>
  <c r="FV86" i="3"/>
  <c r="FW86" i="3"/>
  <c r="FX86" i="3"/>
  <c r="FY86" i="3"/>
  <c r="FZ86" i="3"/>
  <c r="GA86" i="3"/>
  <c r="GB86" i="3"/>
  <c r="GC86" i="3"/>
  <c r="GD86" i="3"/>
  <c r="GE86" i="3"/>
  <c r="GF86" i="3"/>
  <c r="GG86" i="3"/>
  <c r="GH86" i="3"/>
  <c r="GI86" i="3"/>
  <c r="GJ86" i="3"/>
  <c r="GK86" i="3"/>
  <c r="GL86" i="3"/>
  <c r="GM86" i="3"/>
  <c r="GN86" i="3"/>
  <c r="GO86" i="3"/>
  <c r="GP86" i="3"/>
  <c r="GQ86" i="3"/>
  <c r="G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DR87" i="3"/>
  <c r="DS87" i="3"/>
  <c r="DT87" i="3"/>
  <c r="DU87" i="3"/>
  <c r="DV87" i="3"/>
  <c r="DW87" i="3"/>
  <c r="DX87" i="3"/>
  <c r="DY87" i="3"/>
  <c r="DZ87" i="3"/>
  <c r="EA87" i="3"/>
  <c r="EB87" i="3"/>
  <c r="EC87" i="3"/>
  <c r="ED87" i="3"/>
  <c r="EE87" i="3"/>
  <c r="EF87" i="3"/>
  <c r="EG87" i="3"/>
  <c r="EH87" i="3"/>
  <c r="EI87" i="3"/>
  <c r="EJ87" i="3"/>
  <c r="EK87" i="3"/>
  <c r="EL87" i="3"/>
  <c r="EM87" i="3"/>
  <c r="EN87" i="3"/>
  <c r="EO87" i="3"/>
  <c r="EP87" i="3"/>
  <c r="EQ87" i="3"/>
  <c r="ER87" i="3"/>
  <c r="ES87" i="3"/>
  <c r="ET87" i="3"/>
  <c r="EU87" i="3"/>
  <c r="EV87" i="3"/>
  <c r="EW87" i="3"/>
  <c r="EX87" i="3"/>
  <c r="EY87" i="3"/>
  <c r="EZ87" i="3"/>
  <c r="FA87" i="3"/>
  <c r="FB87" i="3"/>
  <c r="FC87" i="3"/>
  <c r="FD87" i="3"/>
  <c r="FE87" i="3"/>
  <c r="FF87" i="3"/>
  <c r="FG87" i="3"/>
  <c r="FH87" i="3"/>
  <c r="FI87" i="3"/>
  <c r="FJ87" i="3"/>
  <c r="FK87" i="3"/>
  <c r="FL87" i="3"/>
  <c r="FM87" i="3"/>
  <c r="FN87" i="3"/>
  <c r="FO87" i="3"/>
  <c r="FP87" i="3"/>
  <c r="FQ87" i="3"/>
  <c r="FR87" i="3"/>
  <c r="FS87" i="3"/>
  <c r="FT87" i="3"/>
  <c r="FU87" i="3"/>
  <c r="FV87" i="3"/>
  <c r="FW87" i="3"/>
  <c r="FX87" i="3"/>
  <c r="FY87" i="3"/>
  <c r="FZ87" i="3"/>
  <c r="GA87" i="3"/>
  <c r="GB87" i="3"/>
  <c r="GC87" i="3"/>
  <c r="GD87" i="3"/>
  <c r="GE87" i="3"/>
  <c r="GF87" i="3"/>
  <c r="GG87" i="3"/>
  <c r="GH87" i="3"/>
  <c r="GI87" i="3"/>
  <c r="GJ87" i="3"/>
  <c r="GK87" i="3"/>
  <c r="GL87" i="3"/>
  <c r="GM87" i="3"/>
  <c r="GN87" i="3"/>
  <c r="GO87" i="3"/>
  <c r="GP87" i="3"/>
  <c r="GQ87" i="3"/>
  <c r="G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DD88" i="3"/>
  <c r="DE88" i="3"/>
  <c r="DF88" i="3"/>
  <c r="DG88" i="3"/>
  <c r="DH88" i="3"/>
  <c r="DI88" i="3"/>
  <c r="DJ88" i="3"/>
  <c r="DK88" i="3"/>
  <c r="DL88" i="3"/>
  <c r="DM88" i="3"/>
  <c r="DN88" i="3"/>
  <c r="DO88" i="3"/>
  <c r="DP88" i="3"/>
  <c r="DQ88" i="3"/>
  <c r="DR88" i="3"/>
  <c r="DS88" i="3"/>
  <c r="DT88" i="3"/>
  <c r="DU88" i="3"/>
  <c r="DV88" i="3"/>
  <c r="DW88" i="3"/>
  <c r="DX88" i="3"/>
  <c r="DY88" i="3"/>
  <c r="DZ88" i="3"/>
  <c r="EA88" i="3"/>
  <c r="EB88" i="3"/>
  <c r="EC88" i="3"/>
  <c r="ED88" i="3"/>
  <c r="EE88" i="3"/>
  <c r="EF88" i="3"/>
  <c r="EG88" i="3"/>
  <c r="EH88" i="3"/>
  <c r="EI88" i="3"/>
  <c r="EJ88" i="3"/>
  <c r="EK88" i="3"/>
  <c r="EL88" i="3"/>
  <c r="EM88" i="3"/>
  <c r="EN88" i="3"/>
  <c r="EO88" i="3"/>
  <c r="EP88" i="3"/>
  <c r="EQ88" i="3"/>
  <c r="ER88" i="3"/>
  <c r="ES88" i="3"/>
  <c r="ET88" i="3"/>
  <c r="EU88" i="3"/>
  <c r="EV88" i="3"/>
  <c r="EW88" i="3"/>
  <c r="EX88" i="3"/>
  <c r="EY88" i="3"/>
  <c r="EZ88" i="3"/>
  <c r="FA88" i="3"/>
  <c r="FB88" i="3"/>
  <c r="FC88" i="3"/>
  <c r="FD88" i="3"/>
  <c r="FE88" i="3"/>
  <c r="FF88" i="3"/>
  <c r="FG88" i="3"/>
  <c r="FH88" i="3"/>
  <c r="FI88" i="3"/>
  <c r="FJ88" i="3"/>
  <c r="FK88" i="3"/>
  <c r="FL88" i="3"/>
  <c r="FM88" i="3"/>
  <c r="FN88" i="3"/>
  <c r="FO88" i="3"/>
  <c r="FP88" i="3"/>
  <c r="FQ88" i="3"/>
  <c r="FR88" i="3"/>
  <c r="FS88" i="3"/>
  <c r="FT88" i="3"/>
  <c r="FU88" i="3"/>
  <c r="FV88" i="3"/>
  <c r="FW88" i="3"/>
  <c r="FX88" i="3"/>
  <c r="FY88" i="3"/>
  <c r="FZ88" i="3"/>
  <c r="GA88" i="3"/>
  <c r="GB88" i="3"/>
  <c r="GC88" i="3"/>
  <c r="GD88" i="3"/>
  <c r="GE88" i="3"/>
  <c r="GF88" i="3"/>
  <c r="GG88" i="3"/>
  <c r="GH88" i="3"/>
  <c r="GI88" i="3"/>
  <c r="GJ88" i="3"/>
  <c r="GK88" i="3"/>
  <c r="GL88" i="3"/>
  <c r="GM88" i="3"/>
  <c r="GN88" i="3"/>
  <c r="GO88" i="3"/>
  <c r="GP88" i="3"/>
  <c r="GQ88" i="3"/>
  <c r="G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DR89" i="3"/>
  <c r="DS89" i="3"/>
  <c r="DT89" i="3"/>
  <c r="DU89" i="3"/>
  <c r="DV89" i="3"/>
  <c r="DW89" i="3"/>
  <c r="DX89" i="3"/>
  <c r="DY89" i="3"/>
  <c r="DZ89" i="3"/>
  <c r="EA89" i="3"/>
  <c r="EB89" i="3"/>
  <c r="EC89" i="3"/>
  <c r="ED89" i="3"/>
  <c r="EE89" i="3"/>
  <c r="EF89" i="3"/>
  <c r="EG89" i="3"/>
  <c r="EH89" i="3"/>
  <c r="EI89" i="3"/>
  <c r="EJ89" i="3"/>
  <c r="EK89" i="3"/>
  <c r="EL89" i="3"/>
  <c r="EM89" i="3"/>
  <c r="EN89" i="3"/>
  <c r="EO89" i="3"/>
  <c r="EP89" i="3"/>
  <c r="EQ89" i="3"/>
  <c r="ER89" i="3"/>
  <c r="ES89" i="3"/>
  <c r="ET89" i="3"/>
  <c r="EU89" i="3"/>
  <c r="EV89" i="3"/>
  <c r="EW89" i="3"/>
  <c r="EX89" i="3"/>
  <c r="EY89" i="3"/>
  <c r="EZ89" i="3"/>
  <c r="FA89" i="3"/>
  <c r="FB89" i="3"/>
  <c r="FC89" i="3"/>
  <c r="FD89" i="3"/>
  <c r="FE89" i="3"/>
  <c r="FF89" i="3"/>
  <c r="FG89" i="3"/>
  <c r="FH89" i="3"/>
  <c r="FI89" i="3"/>
  <c r="FJ89" i="3"/>
  <c r="FK89" i="3"/>
  <c r="FL89" i="3"/>
  <c r="FM89" i="3"/>
  <c r="FN89" i="3"/>
  <c r="FO89" i="3"/>
  <c r="FP89" i="3"/>
  <c r="FQ89" i="3"/>
  <c r="FR89" i="3"/>
  <c r="FS89" i="3"/>
  <c r="FT89" i="3"/>
  <c r="FU89" i="3"/>
  <c r="FV89" i="3"/>
  <c r="FW89" i="3"/>
  <c r="FX89" i="3"/>
  <c r="FY89" i="3"/>
  <c r="FZ89" i="3"/>
  <c r="GA89" i="3"/>
  <c r="GB89" i="3"/>
  <c r="GC89" i="3"/>
  <c r="GD89" i="3"/>
  <c r="GE89" i="3"/>
  <c r="GF89" i="3"/>
  <c r="GG89" i="3"/>
  <c r="GH89" i="3"/>
  <c r="GI89" i="3"/>
  <c r="GJ89" i="3"/>
  <c r="GK89" i="3"/>
  <c r="GL89" i="3"/>
  <c r="GM89" i="3"/>
  <c r="GN89" i="3"/>
  <c r="GO89" i="3"/>
  <c r="GP89" i="3"/>
  <c r="GQ89" i="3"/>
  <c r="G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DR90" i="3"/>
  <c r="DS90" i="3"/>
  <c r="DT90" i="3"/>
  <c r="DU90" i="3"/>
  <c r="DV90" i="3"/>
  <c r="DW90" i="3"/>
  <c r="DX90" i="3"/>
  <c r="DY90" i="3"/>
  <c r="DZ90" i="3"/>
  <c r="EA90" i="3"/>
  <c r="EB90" i="3"/>
  <c r="EC90" i="3"/>
  <c r="ED90" i="3"/>
  <c r="EE90" i="3"/>
  <c r="EF90" i="3"/>
  <c r="EG90" i="3"/>
  <c r="EH90" i="3"/>
  <c r="EI90" i="3"/>
  <c r="EJ90" i="3"/>
  <c r="EK90" i="3"/>
  <c r="EL90" i="3"/>
  <c r="EM90" i="3"/>
  <c r="EN90" i="3"/>
  <c r="EO90" i="3"/>
  <c r="EP90" i="3"/>
  <c r="EQ90" i="3"/>
  <c r="ER90" i="3"/>
  <c r="ES90" i="3"/>
  <c r="ET90" i="3"/>
  <c r="EU90" i="3"/>
  <c r="EV90" i="3"/>
  <c r="EW90" i="3"/>
  <c r="EX90" i="3"/>
  <c r="EY90" i="3"/>
  <c r="EZ90" i="3"/>
  <c r="FA90" i="3"/>
  <c r="FB90" i="3"/>
  <c r="FC90" i="3"/>
  <c r="FD90" i="3"/>
  <c r="FE90" i="3"/>
  <c r="FF90" i="3"/>
  <c r="FG90" i="3"/>
  <c r="FH90" i="3"/>
  <c r="FI90" i="3"/>
  <c r="FJ90" i="3"/>
  <c r="FK90" i="3"/>
  <c r="FL90" i="3"/>
  <c r="FM90" i="3"/>
  <c r="FN90" i="3"/>
  <c r="FO90" i="3"/>
  <c r="FP90" i="3"/>
  <c r="FQ90" i="3"/>
  <c r="FR90" i="3"/>
  <c r="FS90" i="3"/>
  <c r="FT90" i="3"/>
  <c r="FU90" i="3"/>
  <c r="FV90" i="3"/>
  <c r="FW90" i="3"/>
  <c r="FX90" i="3"/>
  <c r="FY90" i="3"/>
  <c r="FZ90" i="3"/>
  <c r="GA90" i="3"/>
  <c r="GB90" i="3"/>
  <c r="GC90" i="3"/>
  <c r="GD90" i="3"/>
  <c r="GE90" i="3"/>
  <c r="GF90" i="3"/>
  <c r="GG90" i="3"/>
  <c r="GH90" i="3"/>
  <c r="GI90" i="3"/>
  <c r="GJ90" i="3"/>
  <c r="GK90" i="3"/>
  <c r="GL90" i="3"/>
  <c r="GM90" i="3"/>
  <c r="GN90" i="3"/>
  <c r="GO90" i="3"/>
  <c r="GP90" i="3"/>
  <c r="GQ90" i="3"/>
  <c r="G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DR91" i="3"/>
  <c r="DS91" i="3"/>
  <c r="DT91" i="3"/>
  <c r="DU91" i="3"/>
  <c r="DV91" i="3"/>
  <c r="DW91" i="3"/>
  <c r="DX91" i="3"/>
  <c r="DY91" i="3"/>
  <c r="DZ91" i="3"/>
  <c r="EA91" i="3"/>
  <c r="EB91" i="3"/>
  <c r="EC91" i="3"/>
  <c r="ED91" i="3"/>
  <c r="EE91" i="3"/>
  <c r="EF91" i="3"/>
  <c r="EG91" i="3"/>
  <c r="EH91" i="3"/>
  <c r="EI91" i="3"/>
  <c r="EJ91" i="3"/>
  <c r="EK91" i="3"/>
  <c r="EL91" i="3"/>
  <c r="EM91" i="3"/>
  <c r="EN91" i="3"/>
  <c r="EO91" i="3"/>
  <c r="EP91" i="3"/>
  <c r="EQ91" i="3"/>
  <c r="ER91" i="3"/>
  <c r="ES91" i="3"/>
  <c r="ET91" i="3"/>
  <c r="EU91" i="3"/>
  <c r="EV91" i="3"/>
  <c r="EW91" i="3"/>
  <c r="EX91" i="3"/>
  <c r="EY91" i="3"/>
  <c r="EZ91" i="3"/>
  <c r="FA91" i="3"/>
  <c r="FB91" i="3"/>
  <c r="FC91" i="3"/>
  <c r="FD91" i="3"/>
  <c r="FE91" i="3"/>
  <c r="FF91" i="3"/>
  <c r="FG91" i="3"/>
  <c r="FH91" i="3"/>
  <c r="FI91" i="3"/>
  <c r="FJ91" i="3"/>
  <c r="FK91" i="3"/>
  <c r="FL91" i="3"/>
  <c r="FM91" i="3"/>
  <c r="FN91" i="3"/>
  <c r="FO91" i="3"/>
  <c r="FP91" i="3"/>
  <c r="FQ91" i="3"/>
  <c r="FR91" i="3"/>
  <c r="FS91" i="3"/>
  <c r="FT91" i="3"/>
  <c r="FU91" i="3"/>
  <c r="FV91" i="3"/>
  <c r="FW91" i="3"/>
  <c r="FX91" i="3"/>
  <c r="FY91" i="3"/>
  <c r="FZ91" i="3"/>
  <c r="GA91" i="3"/>
  <c r="GB91" i="3"/>
  <c r="GC91" i="3"/>
  <c r="GD91" i="3"/>
  <c r="GE91" i="3"/>
  <c r="GF91" i="3"/>
  <c r="GG91" i="3"/>
  <c r="GH91" i="3"/>
  <c r="GI91" i="3"/>
  <c r="GJ91" i="3"/>
  <c r="GK91" i="3"/>
  <c r="GL91" i="3"/>
  <c r="GM91" i="3"/>
  <c r="GN91" i="3"/>
  <c r="GO91" i="3"/>
  <c r="GP91" i="3"/>
  <c r="GQ91" i="3"/>
  <c r="G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DD92" i="3"/>
  <c r="DE92" i="3"/>
  <c r="DF92" i="3"/>
  <c r="DG92" i="3"/>
  <c r="DH92" i="3"/>
  <c r="DI92" i="3"/>
  <c r="DJ92" i="3"/>
  <c r="DK92" i="3"/>
  <c r="DL92" i="3"/>
  <c r="DM92" i="3"/>
  <c r="DN92" i="3"/>
  <c r="DO92" i="3"/>
  <c r="DP92" i="3"/>
  <c r="DQ92" i="3"/>
  <c r="DR92" i="3"/>
  <c r="DS92" i="3"/>
  <c r="DT92" i="3"/>
  <c r="DU92" i="3"/>
  <c r="DV92" i="3"/>
  <c r="DW92" i="3"/>
  <c r="DX92" i="3"/>
  <c r="DY92" i="3"/>
  <c r="DZ92" i="3"/>
  <c r="EA92" i="3"/>
  <c r="EB92" i="3"/>
  <c r="EC92" i="3"/>
  <c r="ED92" i="3"/>
  <c r="EE92" i="3"/>
  <c r="EF92" i="3"/>
  <c r="EG92" i="3"/>
  <c r="EH92" i="3"/>
  <c r="EI92" i="3"/>
  <c r="EJ92" i="3"/>
  <c r="EK92" i="3"/>
  <c r="EL92" i="3"/>
  <c r="EM92" i="3"/>
  <c r="EN92" i="3"/>
  <c r="EO92" i="3"/>
  <c r="EP92" i="3"/>
  <c r="EQ92" i="3"/>
  <c r="ER92" i="3"/>
  <c r="ES92" i="3"/>
  <c r="ET92" i="3"/>
  <c r="EU92" i="3"/>
  <c r="EV92" i="3"/>
  <c r="EW92" i="3"/>
  <c r="EX92" i="3"/>
  <c r="EY92" i="3"/>
  <c r="EZ92" i="3"/>
  <c r="FA92" i="3"/>
  <c r="FB92" i="3"/>
  <c r="FC92" i="3"/>
  <c r="FD92" i="3"/>
  <c r="FE92" i="3"/>
  <c r="FF92" i="3"/>
  <c r="FG92" i="3"/>
  <c r="FH92" i="3"/>
  <c r="FI92" i="3"/>
  <c r="FJ92" i="3"/>
  <c r="FK92" i="3"/>
  <c r="FL92" i="3"/>
  <c r="FM92" i="3"/>
  <c r="FN92" i="3"/>
  <c r="FO92" i="3"/>
  <c r="FP92" i="3"/>
  <c r="FQ92" i="3"/>
  <c r="FR92" i="3"/>
  <c r="FS92" i="3"/>
  <c r="FT92" i="3"/>
  <c r="FU92" i="3"/>
  <c r="FV92" i="3"/>
  <c r="FW92" i="3"/>
  <c r="FX92" i="3"/>
  <c r="FY92" i="3"/>
  <c r="FZ92" i="3"/>
  <c r="GA92" i="3"/>
  <c r="GB92" i="3"/>
  <c r="GC92" i="3"/>
  <c r="GD92" i="3"/>
  <c r="GE92" i="3"/>
  <c r="GF92" i="3"/>
  <c r="GG92" i="3"/>
  <c r="GH92" i="3"/>
  <c r="GI92" i="3"/>
  <c r="GJ92" i="3"/>
  <c r="GK92" i="3"/>
  <c r="GL92" i="3"/>
  <c r="GM92" i="3"/>
  <c r="GN92" i="3"/>
  <c r="GO92" i="3"/>
  <c r="GP92" i="3"/>
  <c r="GQ92" i="3"/>
  <c r="G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O93" i="3"/>
  <c r="DP93" i="3"/>
  <c r="DQ93" i="3"/>
  <c r="DR93" i="3"/>
  <c r="DS93" i="3"/>
  <c r="DT93" i="3"/>
  <c r="DU93" i="3"/>
  <c r="DV93" i="3"/>
  <c r="DW93" i="3"/>
  <c r="DX93" i="3"/>
  <c r="DY93" i="3"/>
  <c r="DZ93" i="3"/>
  <c r="EA93" i="3"/>
  <c r="EB93" i="3"/>
  <c r="EC93" i="3"/>
  <c r="ED93" i="3"/>
  <c r="EE93" i="3"/>
  <c r="EF93" i="3"/>
  <c r="EG93" i="3"/>
  <c r="EH93" i="3"/>
  <c r="EI93" i="3"/>
  <c r="EJ93" i="3"/>
  <c r="EK93" i="3"/>
  <c r="EL93" i="3"/>
  <c r="EM93" i="3"/>
  <c r="EN93" i="3"/>
  <c r="EO93" i="3"/>
  <c r="EP93" i="3"/>
  <c r="EQ93" i="3"/>
  <c r="ER93" i="3"/>
  <c r="ES93" i="3"/>
  <c r="ET93" i="3"/>
  <c r="EU93" i="3"/>
  <c r="EV93" i="3"/>
  <c r="EW93" i="3"/>
  <c r="EX93" i="3"/>
  <c r="EY93" i="3"/>
  <c r="EZ93" i="3"/>
  <c r="FA93" i="3"/>
  <c r="FB93" i="3"/>
  <c r="FC93" i="3"/>
  <c r="FD93" i="3"/>
  <c r="FE93" i="3"/>
  <c r="FF93" i="3"/>
  <c r="FG93" i="3"/>
  <c r="FH93" i="3"/>
  <c r="FI93" i="3"/>
  <c r="FJ93" i="3"/>
  <c r="FK93" i="3"/>
  <c r="FL93" i="3"/>
  <c r="FM93" i="3"/>
  <c r="FN93" i="3"/>
  <c r="FO93" i="3"/>
  <c r="FP93" i="3"/>
  <c r="FQ93" i="3"/>
  <c r="FR93" i="3"/>
  <c r="FS93" i="3"/>
  <c r="FT93" i="3"/>
  <c r="FU93" i="3"/>
  <c r="FV93" i="3"/>
  <c r="FW93" i="3"/>
  <c r="FX93" i="3"/>
  <c r="FY93" i="3"/>
  <c r="FZ93" i="3"/>
  <c r="GA93" i="3"/>
  <c r="GB93" i="3"/>
  <c r="GC93" i="3"/>
  <c r="GD93" i="3"/>
  <c r="GE93" i="3"/>
  <c r="GF93" i="3"/>
  <c r="GG93" i="3"/>
  <c r="GH93" i="3"/>
  <c r="GI93" i="3"/>
  <c r="GJ93" i="3"/>
  <c r="GK93" i="3"/>
  <c r="GL93" i="3"/>
  <c r="GM93" i="3"/>
  <c r="GN93" i="3"/>
  <c r="GO93" i="3"/>
  <c r="GP93" i="3"/>
  <c r="GQ93" i="3"/>
  <c r="G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DD94" i="3"/>
  <c r="DE94" i="3"/>
  <c r="DF94" i="3"/>
  <c r="DG94" i="3"/>
  <c r="DH94" i="3"/>
  <c r="DI94" i="3"/>
  <c r="DJ94" i="3"/>
  <c r="DK94" i="3"/>
  <c r="DL94" i="3"/>
  <c r="DM94" i="3"/>
  <c r="DN94" i="3"/>
  <c r="DO94" i="3"/>
  <c r="DP94" i="3"/>
  <c r="DQ94" i="3"/>
  <c r="DR94" i="3"/>
  <c r="DS94" i="3"/>
  <c r="DT94" i="3"/>
  <c r="DU94" i="3"/>
  <c r="DV94" i="3"/>
  <c r="DW94" i="3"/>
  <c r="DX94" i="3"/>
  <c r="DY94" i="3"/>
  <c r="DZ94" i="3"/>
  <c r="EA94" i="3"/>
  <c r="EB94" i="3"/>
  <c r="EC94" i="3"/>
  <c r="ED94" i="3"/>
  <c r="EE94" i="3"/>
  <c r="EF94" i="3"/>
  <c r="EG94" i="3"/>
  <c r="EH94" i="3"/>
  <c r="EI94" i="3"/>
  <c r="EJ94" i="3"/>
  <c r="EK94" i="3"/>
  <c r="EL94" i="3"/>
  <c r="EM94" i="3"/>
  <c r="EN94" i="3"/>
  <c r="EO94" i="3"/>
  <c r="EP94" i="3"/>
  <c r="EQ94" i="3"/>
  <c r="ER94" i="3"/>
  <c r="ES94" i="3"/>
  <c r="ET94" i="3"/>
  <c r="EU94" i="3"/>
  <c r="EV94" i="3"/>
  <c r="EW94" i="3"/>
  <c r="EX94" i="3"/>
  <c r="EY94" i="3"/>
  <c r="EZ94" i="3"/>
  <c r="FA94" i="3"/>
  <c r="FB94" i="3"/>
  <c r="FC94" i="3"/>
  <c r="FD94" i="3"/>
  <c r="FE94" i="3"/>
  <c r="FF94" i="3"/>
  <c r="FG94" i="3"/>
  <c r="FH94" i="3"/>
  <c r="FI94" i="3"/>
  <c r="FJ94" i="3"/>
  <c r="FK94" i="3"/>
  <c r="FL94" i="3"/>
  <c r="FM94" i="3"/>
  <c r="FN94" i="3"/>
  <c r="FO94" i="3"/>
  <c r="FP94" i="3"/>
  <c r="FQ94" i="3"/>
  <c r="FR94" i="3"/>
  <c r="FS94" i="3"/>
  <c r="FT94" i="3"/>
  <c r="FU94" i="3"/>
  <c r="FV94" i="3"/>
  <c r="FW94" i="3"/>
  <c r="FX94" i="3"/>
  <c r="FY94" i="3"/>
  <c r="FZ94" i="3"/>
  <c r="GA94" i="3"/>
  <c r="GB94" i="3"/>
  <c r="GC94" i="3"/>
  <c r="GD94" i="3"/>
  <c r="GE94" i="3"/>
  <c r="GF94" i="3"/>
  <c r="GG94" i="3"/>
  <c r="GH94" i="3"/>
  <c r="GI94" i="3"/>
  <c r="GJ94" i="3"/>
  <c r="GK94" i="3"/>
  <c r="GL94" i="3"/>
  <c r="GM94" i="3"/>
  <c r="GN94" i="3"/>
  <c r="GO94" i="3"/>
  <c r="GP94" i="3"/>
  <c r="GQ94" i="3"/>
  <c r="G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DH95" i="3"/>
  <c r="DI95" i="3"/>
  <c r="DJ95" i="3"/>
  <c r="DK95" i="3"/>
  <c r="DL95" i="3"/>
  <c r="DM95" i="3"/>
  <c r="DN95" i="3"/>
  <c r="DO95" i="3"/>
  <c r="DP95" i="3"/>
  <c r="DQ95" i="3"/>
  <c r="DR95" i="3"/>
  <c r="DS95" i="3"/>
  <c r="DT95" i="3"/>
  <c r="DU95" i="3"/>
  <c r="DV95" i="3"/>
  <c r="DW95" i="3"/>
  <c r="DX95" i="3"/>
  <c r="DY95" i="3"/>
  <c r="DZ95" i="3"/>
  <c r="EA95" i="3"/>
  <c r="EB95" i="3"/>
  <c r="EC95" i="3"/>
  <c r="ED95" i="3"/>
  <c r="EE95" i="3"/>
  <c r="EF95" i="3"/>
  <c r="EG95" i="3"/>
  <c r="EH95" i="3"/>
  <c r="EI95" i="3"/>
  <c r="EJ95" i="3"/>
  <c r="EK95" i="3"/>
  <c r="EL95" i="3"/>
  <c r="EM95" i="3"/>
  <c r="EN95" i="3"/>
  <c r="EO95" i="3"/>
  <c r="EP95" i="3"/>
  <c r="EQ95" i="3"/>
  <c r="ER95" i="3"/>
  <c r="ES95" i="3"/>
  <c r="ET95" i="3"/>
  <c r="EU95" i="3"/>
  <c r="EV95" i="3"/>
  <c r="EW95" i="3"/>
  <c r="EX95" i="3"/>
  <c r="EY95" i="3"/>
  <c r="EZ95" i="3"/>
  <c r="FA95" i="3"/>
  <c r="FB95" i="3"/>
  <c r="FC95" i="3"/>
  <c r="FD95" i="3"/>
  <c r="FE95" i="3"/>
  <c r="FF95" i="3"/>
  <c r="FG95" i="3"/>
  <c r="FH95" i="3"/>
  <c r="FI95" i="3"/>
  <c r="FJ95" i="3"/>
  <c r="FK95" i="3"/>
  <c r="FL95" i="3"/>
  <c r="FM95" i="3"/>
  <c r="FN95" i="3"/>
  <c r="FO95" i="3"/>
  <c r="FP95" i="3"/>
  <c r="FQ95" i="3"/>
  <c r="FR95" i="3"/>
  <c r="FS95" i="3"/>
  <c r="FT95" i="3"/>
  <c r="FU95" i="3"/>
  <c r="FV95" i="3"/>
  <c r="FW95" i="3"/>
  <c r="FX95" i="3"/>
  <c r="FY95" i="3"/>
  <c r="FZ95" i="3"/>
  <c r="GA95" i="3"/>
  <c r="GB95" i="3"/>
  <c r="GC95" i="3"/>
  <c r="GD95" i="3"/>
  <c r="GE95" i="3"/>
  <c r="GF95" i="3"/>
  <c r="GG95" i="3"/>
  <c r="GH95" i="3"/>
  <c r="GI95" i="3"/>
  <c r="GJ95" i="3"/>
  <c r="GK95" i="3"/>
  <c r="GL95" i="3"/>
  <c r="GM95" i="3"/>
  <c r="GN95" i="3"/>
  <c r="GO95" i="3"/>
  <c r="GP95" i="3"/>
  <c r="GQ95" i="3"/>
  <c r="G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DD96" i="3"/>
  <c r="DE96" i="3"/>
  <c r="DF96" i="3"/>
  <c r="DG96" i="3"/>
  <c r="DH96" i="3"/>
  <c r="DI96" i="3"/>
  <c r="DJ96" i="3"/>
  <c r="DK96" i="3"/>
  <c r="DL96" i="3"/>
  <c r="DM96" i="3"/>
  <c r="DN96" i="3"/>
  <c r="DO96" i="3"/>
  <c r="DP96" i="3"/>
  <c r="DQ96" i="3"/>
  <c r="DR96" i="3"/>
  <c r="DS96" i="3"/>
  <c r="DT96" i="3"/>
  <c r="DU96" i="3"/>
  <c r="DV96" i="3"/>
  <c r="DW96" i="3"/>
  <c r="DX96" i="3"/>
  <c r="DY96" i="3"/>
  <c r="DZ96" i="3"/>
  <c r="EA96" i="3"/>
  <c r="EB96" i="3"/>
  <c r="EC96" i="3"/>
  <c r="ED96" i="3"/>
  <c r="EE96" i="3"/>
  <c r="EF96" i="3"/>
  <c r="EG96" i="3"/>
  <c r="EH96" i="3"/>
  <c r="EI96" i="3"/>
  <c r="EJ96" i="3"/>
  <c r="EK96" i="3"/>
  <c r="EL96" i="3"/>
  <c r="EM96" i="3"/>
  <c r="EN96" i="3"/>
  <c r="EO96" i="3"/>
  <c r="EP96" i="3"/>
  <c r="EQ96" i="3"/>
  <c r="ER96" i="3"/>
  <c r="ES96" i="3"/>
  <c r="ET96" i="3"/>
  <c r="EU96" i="3"/>
  <c r="EV96" i="3"/>
  <c r="EW96" i="3"/>
  <c r="EX96" i="3"/>
  <c r="EY96" i="3"/>
  <c r="EZ96" i="3"/>
  <c r="FA96" i="3"/>
  <c r="FB96" i="3"/>
  <c r="FC96" i="3"/>
  <c r="FD96" i="3"/>
  <c r="FE96" i="3"/>
  <c r="FF96" i="3"/>
  <c r="FG96" i="3"/>
  <c r="FH96" i="3"/>
  <c r="FI96" i="3"/>
  <c r="FJ96" i="3"/>
  <c r="FK96" i="3"/>
  <c r="FL96" i="3"/>
  <c r="FM96" i="3"/>
  <c r="FN96" i="3"/>
  <c r="FO96" i="3"/>
  <c r="FP96" i="3"/>
  <c r="FQ96" i="3"/>
  <c r="FR96" i="3"/>
  <c r="FS96" i="3"/>
  <c r="FT96" i="3"/>
  <c r="FU96" i="3"/>
  <c r="FV96" i="3"/>
  <c r="FW96" i="3"/>
  <c r="FX96" i="3"/>
  <c r="FY96" i="3"/>
  <c r="FZ96" i="3"/>
  <c r="GA96" i="3"/>
  <c r="GB96" i="3"/>
  <c r="GC96" i="3"/>
  <c r="GD96" i="3"/>
  <c r="GE96" i="3"/>
  <c r="GF96" i="3"/>
  <c r="GG96" i="3"/>
  <c r="GH96" i="3"/>
  <c r="GI96" i="3"/>
  <c r="GJ96" i="3"/>
  <c r="GK96" i="3"/>
  <c r="GL96" i="3"/>
  <c r="GM96" i="3"/>
  <c r="GN96" i="3"/>
  <c r="GO96" i="3"/>
  <c r="GP96" i="3"/>
  <c r="GQ96" i="3"/>
  <c r="G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DH97" i="3"/>
  <c r="DI97" i="3"/>
  <c r="DJ97" i="3"/>
  <c r="DK97" i="3"/>
  <c r="DL97" i="3"/>
  <c r="DM97" i="3"/>
  <c r="DN97" i="3"/>
  <c r="DO97" i="3"/>
  <c r="DP97" i="3"/>
  <c r="DQ97" i="3"/>
  <c r="DR97" i="3"/>
  <c r="DS97" i="3"/>
  <c r="DT97" i="3"/>
  <c r="DU97" i="3"/>
  <c r="DV97" i="3"/>
  <c r="DW97" i="3"/>
  <c r="DX97" i="3"/>
  <c r="DY97" i="3"/>
  <c r="DZ97" i="3"/>
  <c r="EA97" i="3"/>
  <c r="EB97" i="3"/>
  <c r="EC97" i="3"/>
  <c r="ED97" i="3"/>
  <c r="EE97" i="3"/>
  <c r="EF97" i="3"/>
  <c r="EG97" i="3"/>
  <c r="EH97" i="3"/>
  <c r="EI97" i="3"/>
  <c r="EJ97" i="3"/>
  <c r="EK97" i="3"/>
  <c r="EL97" i="3"/>
  <c r="EM97" i="3"/>
  <c r="EN97" i="3"/>
  <c r="EO97" i="3"/>
  <c r="EP97" i="3"/>
  <c r="EQ97" i="3"/>
  <c r="ER97" i="3"/>
  <c r="ES97" i="3"/>
  <c r="ET97" i="3"/>
  <c r="EU97" i="3"/>
  <c r="EV97" i="3"/>
  <c r="EW97" i="3"/>
  <c r="EX97" i="3"/>
  <c r="EY97" i="3"/>
  <c r="EZ97" i="3"/>
  <c r="FA97" i="3"/>
  <c r="FB97" i="3"/>
  <c r="FC97" i="3"/>
  <c r="FD97" i="3"/>
  <c r="FE97" i="3"/>
  <c r="FF97" i="3"/>
  <c r="FG97" i="3"/>
  <c r="FH97" i="3"/>
  <c r="FI97" i="3"/>
  <c r="FJ97" i="3"/>
  <c r="FK97" i="3"/>
  <c r="FL97" i="3"/>
  <c r="FM97" i="3"/>
  <c r="FN97" i="3"/>
  <c r="FO97" i="3"/>
  <c r="FP97" i="3"/>
  <c r="FQ97" i="3"/>
  <c r="FR97" i="3"/>
  <c r="FS97" i="3"/>
  <c r="FT97" i="3"/>
  <c r="FU97" i="3"/>
  <c r="FV97" i="3"/>
  <c r="FW97" i="3"/>
  <c r="FX97" i="3"/>
  <c r="FY97" i="3"/>
  <c r="FZ97" i="3"/>
  <c r="GA97" i="3"/>
  <c r="GB97" i="3"/>
  <c r="GC97" i="3"/>
  <c r="GD97" i="3"/>
  <c r="GE97" i="3"/>
  <c r="GF97" i="3"/>
  <c r="GG97" i="3"/>
  <c r="GH97" i="3"/>
  <c r="GI97" i="3"/>
  <c r="GJ97" i="3"/>
  <c r="GK97" i="3"/>
  <c r="GL97" i="3"/>
  <c r="GM97" i="3"/>
  <c r="GN97" i="3"/>
  <c r="GO97" i="3"/>
  <c r="GP97" i="3"/>
  <c r="GQ97" i="3"/>
  <c r="G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DD98" i="3"/>
  <c r="DE98" i="3"/>
  <c r="DF98" i="3"/>
  <c r="DG98" i="3"/>
  <c r="DH98" i="3"/>
  <c r="DI98" i="3"/>
  <c r="DJ98" i="3"/>
  <c r="DK98" i="3"/>
  <c r="DL98" i="3"/>
  <c r="DM98" i="3"/>
  <c r="DN98" i="3"/>
  <c r="DO98" i="3"/>
  <c r="DP98" i="3"/>
  <c r="DQ98" i="3"/>
  <c r="DR98" i="3"/>
  <c r="DS98" i="3"/>
  <c r="DT98" i="3"/>
  <c r="DU98" i="3"/>
  <c r="DV98" i="3"/>
  <c r="DW98" i="3"/>
  <c r="DX98" i="3"/>
  <c r="DY98" i="3"/>
  <c r="DZ98" i="3"/>
  <c r="EA98" i="3"/>
  <c r="EB98" i="3"/>
  <c r="EC98" i="3"/>
  <c r="ED98" i="3"/>
  <c r="EE98" i="3"/>
  <c r="EF98" i="3"/>
  <c r="EG98" i="3"/>
  <c r="EH98" i="3"/>
  <c r="EI98" i="3"/>
  <c r="EJ98" i="3"/>
  <c r="EK98" i="3"/>
  <c r="EL98" i="3"/>
  <c r="EM98" i="3"/>
  <c r="EN98" i="3"/>
  <c r="EO98" i="3"/>
  <c r="EP98" i="3"/>
  <c r="EQ98" i="3"/>
  <c r="ER98" i="3"/>
  <c r="ES98" i="3"/>
  <c r="ET98" i="3"/>
  <c r="EU98" i="3"/>
  <c r="EV98" i="3"/>
  <c r="EW98" i="3"/>
  <c r="EX98" i="3"/>
  <c r="EY98" i="3"/>
  <c r="EZ98" i="3"/>
  <c r="FA98" i="3"/>
  <c r="FB98" i="3"/>
  <c r="FC98" i="3"/>
  <c r="FD98" i="3"/>
  <c r="FE98" i="3"/>
  <c r="FF98" i="3"/>
  <c r="FG98" i="3"/>
  <c r="FH98" i="3"/>
  <c r="FI98" i="3"/>
  <c r="FJ98" i="3"/>
  <c r="FK98" i="3"/>
  <c r="FL98" i="3"/>
  <c r="FM98" i="3"/>
  <c r="FN98" i="3"/>
  <c r="FO98" i="3"/>
  <c r="FP98" i="3"/>
  <c r="FQ98" i="3"/>
  <c r="FR98" i="3"/>
  <c r="FS98" i="3"/>
  <c r="FT98" i="3"/>
  <c r="FU98" i="3"/>
  <c r="FV98" i="3"/>
  <c r="FW98" i="3"/>
  <c r="FX98" i="3"/>
  <c r="FY98" i="3"/>
  <c r="FZ98" i="3"/>
  <c r="GA98" i="3"/>
  <c r="GB98" i="3"/>
  <c r="GC98" i="3"/>
  <c r="GD98" i="3"/>
  <c r="GE98" i="3"/>
  <c r="GF98" i="3"/>
  <c r="GG98" i="3"/>
  <c r="GH98" i="3"/>
  <c r="GI98" i="3"/>
  <c r="GJ98" i="3"/>
  <c r="GK98" i="3"/>
  <c r="GL98" i="3"/>
  <c r="GM98" i="3"/>
  <c r="GN98" i="3"/>
  <c r="GO98" i="3"/>
  <c r="GP98" i="3"/>
  <c r="GQ98" i="3"/>
  <c r="G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DH99" i="3"/>
  <c r="DI99" i="3"/>
  <c r="DJ99" i="3"/>
  <c r="DK99" i="3"/>
  <c r="DL99" i="3"/>
  <c r="DM99" i="3"/>
  <c r="DN99" i="3"/>
  <c r="DO99" i="3"/>
  <c r="DP99" i="3"/>
  <c r="DQ99" i="3"/>
  <c r="DR99" i="3"/>
  <c r="DS99" i="3"/>
  <c r="DT99" i="3"/>
  <c r="DU99" i="3"/>
  <c r="DV99" i="3"/>
  <c r="DW99" i="3"/>
  <c r="DX99" i="3"/>
  <c r="DY99" i="3"/>
  <c r="DZ99" i="3"/>
  <c r="EA99" i="3"/>
  <c r="EB99" i="3"/>
  <c r="EC99" i="3"/>
  <c r="ED99" i="3"/>
  <c r="EE99" i="3"/>
  <c r="EF99" i="3"/>
  <c r="EG99" i="3"/>
  <c r="EH99" i="3"/>
  <c r="EI99" i="3"/>
  <c r="EJ99" i="3"/>
  <c r="EK99" i="3"/>
  <c r="EL99" i="3"/>
  <c r="EM99" i="3"/>
  <c r="EN99" i="3"/>
  <c r="EO99" i="3"/>
  <c r="EP99" i="3"/>
  <c r="EQ99" i="3"/>
  <c r="ER99" i="3"/>
  <c r="ES99" i="3"/>
  <c r="ET99" i="3"/>
  <c r="EU99" i="3"/>
  <c r="EV99" i="3"/>
  <c r="EW99" i="3"/>
  <c r="EX99" i="3"/>
  <c r="EY99" i="3"/>
  <c r="EZ99" i="3"/>
  <c r="FA99" i="3"/>
  <c r="FB99" i="3"/>
  <c r="FC99" i="3"/>
  <c r="FD99" i="3"/>
  <c r="FE99" i="3"/>
  <c r="FF99" i="3"/>
  <c r="FG99" i="3"/>
  <c r="FH99" i="3"/>
  <c r="FI99" i="3"/>
  <c r="FJ99" i="3"/>
  <c r="FK99" i="3"/>
  <c r="FL99" i="3"/>
  <c r="FM99" i="3"/>
  <c r="FN99" i="3"/>
  <c r="FO99" i="3"/>
  <c r="FP99" i="3"/>
  <c r="FQ99" i="3"/>
  <c r="FR99" i="3"/>
  <c r="FS99" i="3"/>
  <c r="FT99" i="3"/>
  <c r="FU99" i="3"/>
  <c r="FV99" i="3"/>
  <c r="FW99" i="3"/>
  <c r="FX99" i="3"/>
  <c r="FY99" i="3"/>
  <c r="FZ99" i="3"/>
  <c r="GA99" i="3"/>
  <c r="GB99" i="3"/>
  <c r="GC99" i="3"/>
  <c r="GD99" i="3"/>
  <c r="GE99" i="3"/>
  <c r="GF99" i="3"/>
  <c r="GG99" i="3"/>
  <c r="GH99" i="3"/>
  <c r="GI99" i="3"/>
  <c r="GJ99" i="3"/>
  <c r="GK99" i="3"/>
  <c r="GL99" i="3"/>
  <c r="GM99" i="3"/>
  <c r="GN99" i="3"/>
  <c r="GO99" i="3"/>
  <c r="GP99" i="3"/>
  <c r="GQ99" i="3"/>
  <c r="G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DD100" i="3"/>
  <c r="DE100" i="3"/>
  <c r="DF100" i="3"/>
  <c r="DG100" i="3"/>
  <c r="DH100" i="3"/>
  <c r="DI100" i="3"/>
  <c r="DJ100" i="3"/>
  <c r="DK100" i="3"/>
  <c r="DL100" i="3"/>
  <c r="DM100" i="3"/>
  <c r="DN100" i="3"/>
  <c r="DO100" i="3"/>
  <c r="DP100" i="3"/>
  <c r="DQ100" i="3"/>
  <c r="DR100" i="3"/>
  <c r="DS100" i="3"/>
  <c r="DT100" i="3"/>
  <c r="DU100" i="3"/>
  <c r="DV100" i="3"/>
  <c r="DW100" i="3"/>
  <c r="DX100" i="3"/>
  <c r="DY100" i="3"/>
  <c r="DZ100" i="3"/>
  <c r="EA100" i="3"/>
  <c r="EB100" i="3"/>
  <c r="EC100" i="3"/>
  <c r="ED100" i="3"/>
  <c r="EE100" i="3"/>
  <c r="EF100" i="3"/>
  <c r="EG100" i="3"/>
  <c r="EH100" i="3"/>
  <c r="EI100" i="3"/>
  <c r="EJ100" i="3"/>
  <c r="EK100" i="3"/>
  <c r="EL100" i="3"/>
  <c r="EM100" i="3"/>
  <c r="EN100" i="3"/>
  <c r="EO100" i="3"/>
  <c r="EP100" i="3"/>
  <c r="EQ100" i="3"/>
  <c r="ER100" i="3"/>
  <c r="ES100" i="3"/>
  <c r="ET100" i="3"/>
  <c r="EU100" i="3"/>
  <c r="EV100" i="3"/>
  <c r="EW100" i="3"/>
  <c r="EX100" i="3"/>
  <c r="EY100" i="3"/>
  <c r="EZ100" i="3"/>
  <c r="FA100" i="3"/>
  <c r="FB100" i="3"/>
  <c r="FC100" i="3"/>
  <c r="FD100" i="3"/>
  <c r="FE100" i="3"/>
  <c r="FF100" i="3"/>
  <c r="FG100" i="3"/>
  <c r="FH100" i="3"/>
  <c r="FI100" i="3"/>
  <c r="FJ100" i="3"/>
  <c r="FK100" i="3"/>
  <c r="FL100" i="3"/>
  <c r="FM100" i="3"/>
  <c r="FN100" i="3"/>
  <c r="FO100" i="3"/>
  <c r="FP100" i="3"/>
  <c r="FQ100" i="3"/>
  <c r="FR100" i="3"/>
  <c r="FS100" i="3"/>
  <c r="FT100" i="3"/>
  <c r="FU100" i="3"/>
  <c r="FV100" i="3"/>
  <c r="FW100" i="3"/>
  <c r="FX100" i="3"/>
  <c r="FY100" i="3"/>
  <c r="FZ100" i="3"/>
  <c r="GA100" i="3"/>
  <c r="GB100" i="3"/>
  <c r="GC100" i="3"/>
  <c r="GD100" i="3"/>
  <c r="GE100" i="3"/>
  <c r="GF100" i="3"/>
  <c r="GG100" i="3"/>
  <c r="GH100" i="3"/>
  <c r="GI100" i="3"/>
  <c r="GJ100" i="3"/>
  <c r="GK100" i="3"/>
  <c r="GL100" i="3"/>
  <c r="GM100" i="3"/>
  <c r="GN100" i="3"/>
  <c r="GO100" i="3"/>
  <c r="GP100" i="3"/>
  <c r="GQ100" i="3"/>
  <c r="G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DR101" i="3"/>
  <c r="DS101" i="3"/>
  <c r="DT101" i="3"/>
  <c r="DU101" i="3"/>
  <c r="DV101" i="3"/>
  <c r="DW101" i="3"/>
  <c r="DX101" i="3"/>
  <c r="DY101" i="3"/>
  <c r="DZ101" i="3"/>
  <c r="EA101" i="3"/>
  <c r="EB101" i="3"/>
  <c r="EC101" i="3"/>
  <c r="ED101" i="3"/>
  <c r="EE101" i="3"/>
  <c r="EF101" i="3"/>
  <c r="EG101" i="3"/>
  <c r="EH101" i="3"/>
  <c r="EI101" i="3"/>
  <c r="EJ101" i="3"/>
  <c r="EK101" i="3"/>
  <c r="EL101" i="3"/>
  <c r="EM101" i="3"/>
  <c r="EN101" i="3"/>
  <c r="EO101" i="3"/>
  <c r="EP101" i="3"/>
  <c r="EQ101" i="3"/>
  <c r="ER101" i="3"/>
  <c r="ES101" i="3"/>
  <c r="ET101" i="3"/>
  <c r="EU101" i="3"/>
  <c r="EV101" i="3"/>
  <c r="EW101" i="3"/>
  <c r="EX101" i="3"/>
  <c r="EY101" i="3"/>
  <c r="EZ101" i="3"/>
  <c r="FA101" i="3"/>
  <c r="FB101" i="3"/>
  <c r="FC101" i="3"/>
  <c r="FD101" i="3"/>
  <c r="FE101" i="3"/>
  <c r="FF101" i="3"/>
  <c r="FG101" i="3"/>
  <c r="FH101" i="3"/>
  <c r="FI101" i="3"/>
  <c r="FJ101" i="3"/>
  <c r="FK101" i="3"/>
  <c r="FL101" i="3"/>
  <c r="FM101" i="3"/>
  <c r="FN101" i="3"/>
  <c r="FO101" i="3"/>
  <c r="FP101" i="3"/>
  <c r="FQ101" i="3"/>
  <c r="FR101" i="3"/>
  <c r="FS101" i="3"/>
  <c r="FT101" i="3"/>
  <c r="FU101" i="3"/>
  <c r="FV101" i="3"/>
  <c r="FW101" i="3"/>
  <c r="FX101" i="3"/>
  <c r="FY101" i="3"/>
  <c r="FZ101" i="3"/>
  <c r="GA101" i="3"/>
  <c r="GB101" i="3"/>
  <c r="GC101" i="3"/>
  <c r="GD101" i="3"/>
  <c r="GE101" i="3"/>
  <c r="GF101" i="3"/>
  <c r="GG101" i="3"/>
  <c r="GH101" i="3"/>
  <c r="GI101" i="3"/>
  <c r="GJ101" i="3"/>
  <c r="GK101" i="3"/>
  <c r="GL101" i="3"/>
  <c r="GM101" i="3"/>
  <c r="GN101" i="3"/>
  <c r="GO101" i="3"/>
  <c r="GP101" i="3"/>
  <c r="GQ101" i="3"/>
  <c r="G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DD102" i="3"/>
  <c r="DE102" i="3"/>
  <c r="DF102" i="3"/>
  <c r="DG102" i="3"/>
  <c r="DH102" i="3"/>
  <c r="DI102" i="3"/>
  <c r="DJ102" i="3"/>
  <c r="DK102" i="3"/>
  <c r="DL102" i="3"/>
  <c r="DM102" i="3"/>
  <c r="DN102" i="3"/>
  <c r="DO102" i="3"/>
  <c r="DP102" i="3"/>
  <c r="DQ102" i="3"/>
  <c r="DR102" i="3"/>
  <c r="DS102" i="3"/>
  <c r="DT102" i="3"/>
  <c r="DU102" i="3"/>
  <c r="DV102" i="3"/>
  <c r="DW102" i="3"/>
  <c r="DX102" i="3"/>
  <c r="DY102" i="3"/>
  <c r="DZ102" i="3"/>
  <c r="EA102" i="3"/>
  <c r="EB102" i="3"/>
  <c r="EC102" i="3"/>
  <c r="ED102" i="3"/>
  <c r="EE102" i="3"/>
  <c r="EF102" i="3"/>
  <c r="EG102" i="3"/>
  <c r="EH102" i="3"/>
  <c r="EI102" i="3"/>
  <c r="EJ102" i="3"/>
  <c r="EK102" i="3"/>
  <c r="EL102" i="3"/>
  <c r="EM102" i="3"/>
  <c r="EN102" i="3"/>
  <c r="EO102" i="3"/>
  <c r="EP102" i="3"/>
  <c r="EQ102" i="3"/>
  <c r="ER102" i="3"/>
  <c r="ES102" i="3"/>
  <c r="ET102" i="3"/>
  <c r="EU102" i="3"/>
  <c r="EV102" i="3"/>
  <c r="EW102" i="3"/>
  <c r="EX102" i="3"/>
  <c r="EY102" i="3"/>
  <c r="EZ102" i="3"/>
  <c r="FA102" i="3"/>
  <c r="FB102" i="3"/>
  <c r="FC102" i="3"/>
  <c r="FD102" i="3"/>
  <c r="FE102" i="3"/>
  <c r="FF102" i="3"/>
  <c r="FG102" i="3"/>
  <c r="FH102" i="3"/>
  <c r="FI102" i="3"/>
  <c r="FJ102" i="3"/>
  <c r="FK102" i="3"/>
  <c r="FL102" i="3"/>
  <c r="FM102" i="3"/>
  <c r="FN102" i="3"/>
  <c r="FO102" i="3"/>
  <c r="FP102" i="3"/>
  <c r="FQ102" i="3"/>
  <c r="FR102" i="3"/>
  <c r="FS102" i="3"/>
  <c r="FT102" i="3"/>
  <c r="FU102" i="3"/>
  <c r="FV102" i="3"/>
  <c r="FW102" i="3"/>
  <c r="FX102" i="3"/>
  <c r="FY102" i="3"/>
  <c r="FZ102" i="3"/>
  <c r="GA102" i="3"/>
  <c r="GB102" i="3"/>
  <c r="GC102" i="3"/>
  <c r="GD102" i="3"/>
  <c r="GE102" i="3"/>
  <c r="GF102" i="3"/>
  <c r="GG102" i="3"/>
  <c r="GH102" i="3"/>
  <c r="GI102" i="3"/>
  <c r="GJ102" i="3"/>
  <c r="GK102" i="3"/>
  <c r="GL102" i="3"/>
  <c r="GM102" i="3"/>
  <c r="GN102" i="3"/>
  <c r="GO102" i="3"/>
  <c r="GP102" i="3"/>
  <c r="GQ102" i="3"/>
  <c r="G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DR103" i="3"/>
  <c r="DS103" i="3"/>
  <c r="DT103" i="3"/>
  <c r="DU103" i="3"/>
  <c r="DV103" i="3"/>
  <c r="DW103" i="3"/>
  <c r="DX103" i="3"/>
  <c r="DY103" i="3"/>
  <c r="DZ103" i="3"/>
  <c r="EA103" i="3"/>
  <c r="EB103" i="3"/>
  <c r="EC103" i="3"/>
  <c r="ED103" i="3"/>
  <c r="EE103" i="3"/>
  <c r="EF103" i="3"/>
  <c r="EG103" i="3"/>
  <c r="EH103" i="3"/>
  <c r="EI103" i="3"/>
  <c r="EJ103" i="3"/>
  <c r="EK103" i="3"/>
  <c r="EL103" i="3"/>
  <c r="EM103" i="3"/>
  <c r="EN103" i="3"/>
  <c r="EO103" i="3"/>
  <c r="EP103" i="3"/>
  <c r="EQ103" i="3"/>
  <c r="ER103" i="3"/>
  <c r="ES103" i="3"/>
  <c r="ET103" i="3"/>
  <c r="EU103" i="3"/>
  <c r="EV103" i="3"/>
  <c r="EW103" i="3"/>
  <c r="EX103" i="3"/>
  <c r="EY103" i="3"/>
  <c r="EZ103" i="3"/>
  <c r="FA103" i="3"/>
  <c r="FB103" i="3"/>
  <c r="FC103" i="3"/>
  <c r="FD103" i="3"/>
  <c r="FE103" i="3"/>
  <c r="FF103" i="3"/>
  <c r="FG103" i="3"/>
  <c r="FH103" i="3"/>
  <c r="FI103" i="3"/>
  <c r="FJ103" i="3"/>
  <c r="FK103" i="3"/>
  <c r="FL103" i="3"/>
  <c r="FM103" i="3"/>
  <c r="FN103" i="3"/>
  <c r="FO103" i="3"/>
  <c r="FP103" i="3"/>
  <c r="FQ103" i="3"/>
  <c r="FR103" i="3"/>
  <c r="FS103" i="3"/>
  <c r="FT103" i="3"/>
  <c r="FU103" i="3"/>
  <c r="FV103" i="3"/>
  <c r="FW103" i="3"/>
  <c r="FX103" i="3"/>
  <c r="FY103" i="3"/>
  <c r="FZ103" i="3"/>
  <c r="GA103" i="3"/>
  <c r="GB103" i="3"/>
  <c r="GC103" i="3"/>
  <c r="GD103" i="3"/>
  <c r="GE103" i="3"/>
  <c r="GF103" i="3"/>
  <c r="GG103" i="3"/>
  <c r="GH103" i="3"/>
  <c r="GI103" i="3"/>
  <c r="GJ103" i="3"/>
  <c r="GK103" i="3"/>
  <c r="GL103" i="3"/>
  <c r="GM103" i="3"/>
  <c r="GN103" i="3"/>
  <c r="GO103" i="3"/>
  <c r="GP103" i="3"/>
  <c r="GQ103" i="3"/>
  <c r="G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DD104" i="3"/>
  <c r="DE104" i="3"/>
  <c r="DF104" i="3"/>
  <c r="DG104" i="3"/>
  <c r="DH104" i="3"/>
  <c r="DI104" i="3"/>
  <c r="DJ104" i="3"/>
  <c r="DK104" i="3"/>
  <c r="DL104" i="3"/>
  <c r="DM104" i="3"/>
  <c r="DN104" i="3"/>
  <c r="DO104" i="3"/>
  <c r="DP104" i="3"/>
  <c r="DQ104" i="3"/>
  <c r="DR104" i="3"/>
  <c r="DS104" i="3"/>
  <c r="DT104" i="3"/>
  <c r="DU104" i="3"/>
  <c r="DV104" i="3"/>
  <c r="DW104" i="3"/>
  <c r="DX104" i="3"/>
  <c r="DY104" i="3"/>
  <c r="DZ104" i="3"/>
  <c r="EA104" i="3"/>
  <c r="EB104" i="3"/>
  <c r="EC104" i="3"/>
  <c r="ED104" i="3"/>
  <c r="EE104" i="3"/>
  <c r="EF104" i="3"/>
  <c r="EG104" i="3"/>
  <c r="EH104" i="3"/>
  <c r="EI104" i="3"/>
  <c r="EJ104" i="3"/>
  <c r="EK104" i="3"/>
  <c r="EL104" i="3"/>
  <c r="EM104" i="3"/>
  <c r="EN104" i="3"/>
  <c r="EO104" i="3"/>
  <c r="EP104" i="3"/>
  <c r="EQ104" i="3"/>
  <c r="ER104" i="3"/>
  <c r="ES104" i="3"/>
  <c r="ET104" i="3"/>
  <c r="EU104" i="3"/>
  <c r="EV104" i="3"/>
  <c r="EW104" i="3"/>
  <c r="EX104" i="3"/>
  <c r="EY104" i="3"/>
  <c r="EZ104" i="3"/>
  <c r="FA104" i="3"/>
  <c r="FB104" i="3"/>
  <c r="FC104" i="3"/>
  <c r="FD104" i="3"/>
  <c r="FE104" i="3"/>
  <c r="FF104" i="3"/>
  <c r="FG104" i="3"/>
  <c r="FH104" i="3"/>
  <c r="FI104" i="3"/>
  <c r="FJ104" i="3"/>
  <c r="FK104" i="3"/>
  <c r="FL104" i="3"/>
  <c r="FM104" i="3"/>
  <c r="FN104" i="3"/>
  <c r="FO104" i="3"/>
  <c r="FP104" i="3"/>
  <c r="FQ104" i="3"/>
  <c r="FR104" i="3"/>
  <c r="FS104" i="3"/>
  <c r="FT104" i="3"/>
  <c r="FU104" i="3"/>
  <c r="FV104" i="3"/>
  <c r="FW104" i="3"/>
  <c r="FX104" i="3"/>
  <c r="FY104" i="3"/>
  <c r="FZ104" i="3"/>
  <c r="GA104" i="3"/>
  <c r="GB104" i="3"/>
  <c r="GC104" i="3"/>
  <c r="GD104" i="3"/>
  <c r="GE104" i="3"/>
  <c r="GF104" i="3"/>
  <c r="GG104" i="3"/>
  <c r="GH104" i="3"/>
  <c r="GI104" i="3"/>
  <c r="GJ104" i="3"/>
  <c r="GK104" i="3"/>
  <c r="GL104" i="3"/>
  <c r="GM104" i="3"/>
  <c r="GN104" i="3"/>
  <c r="GO104" i="3"/>
  <c r="GP104" i="3"/>
  <c r="GQ104" i="3"/>
  <c r="G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DR105" i="3"/>
  <c r="DS105" i="3"/>
  <c r="DT105" i="3"/>
  <c r="DU105" i="3"/>
  <c r="DV105" i="3"/>
  <c r="DW105" i="3"/>
  <c r="DX105" i="3"/>
  <c r="DY105" i="3"/>
  <c r="DZ105" i="3"/>
  <c r="EA105" i="3"/>
  <c r="EB105" i="3"/>
  <c r="EC105" i="3"/>
  <c r="ED105" i="3"/>
  <c r="EE105" i="3"/>
  <c r="EF105" i="3"/>
  <c r="EG105" i="3"/>
  <c r="EH105" i="3"/>
  <c r="EI105" i="3"/>
  <c r="EJ105" i="3"/>
  <c r="EK105" i="3"/>
  <c r="EL105" i="3"/>
  <c r="EM105" i="3"/>
  <c r="EN105" i="3"/>
  <c r="EO105" i="3"/>
  <c r="EP105" i="3"/>
  <c r="EQ105" i="3"/>
  <c r="ER105" i="3"/>
  <c r="ES105" i="3"/>
  <c r="ET105" i="3"/>
  <c r="EU105" i="3"/>
  <c r="EV105" i="3"/>
  <c r="EW105" i="3"/>
  <c r="EX105" i="3"/>
  <c r="EY105" i="3"/>
  <c r="EZ105" i="3"/>
  <c r="FA105" i="3"/>
  <c r="FB105" i="3"/>
  <c r="FC105" i="3"/>
  <c r="FD105" i="3"/>
  <c r="FE105" i="3"/>
  <c r="FF105" i="3"/>
  <c r="FG105" i="3"/>
  <c r="FH105" i="3"/>
  <c r="FI105" i="3"/>
  <c r="FJ105" i="3"/>
  <c r="FK105" i="3"/>
  <c r="FL105" i="3"/>
  <c r="FM105" i="3"/>
  <c r="FN105" i="3"/>
  <c r="FO105" i="3"/>
  <c r="FP105" i="3"/>
  <c r="FQ105" i="3"/>
  <c r="FR105" i="3"/>
  <c r="FS105" i="3"/>
  <c r="FT105" i="3"/>
  <c r="FU105" i="3"/>
  <c r="FV105" i="3"/>
  <c r="FW105" i="3"/>
  <c r="FX105" i="3"/>
  <c r="FY105" i="3"/>
  <c r="FZ105" i="3"/>
  <c r="GA105" i="3"/>
  <c r="GB105" i="3"/>
  <c r="GC105" i="3"/>
  <c r="GD105" i="3"/>
  <c r="GE105" i="3"/>
  <c r="GF105" i="3"/>
  <c r="GG105" i="3"/>
  <c r="GH105" i="3"/>
  <c r="GI105" i="3"/>
  <c r="GJ105" i="3"/>
  <c r="GK105" i="3"/>
  <c r="GL105" i="3"/>
  <c r="GM105" i="3"/>
  <c r="GN105" i="3"/>
  <c r="GO105" i="3"/>
  <c r="GP105" i="3"/>
  <c r="GQ105" i="3"/>
  <c r="G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DD106" i="3"/>
  <c r="DE106" i="3"/>
  <c r="DF106" i="3"/>
  <c r="DG106" i="3"/>
  <c r="DH106" i="3"/>
  <c r="DI106" i="3"/>
  <c r="DJ106" i="3"/>
  <c r="DK106" i="3"/>
  <c r="DL106" i="3"/>
  <c r="DM106" i="3"/>
  <c r="DN106" i="3"/>
  <c r="DO106" i="3"/>
  <c r="DP106" i="3"/>
  <c r="DQ106" i="3"/>
  <c r="DR106" i="3"/>
  <c r="DS106" i="3"/>
  <c r="DT106" i="3"/>
  <c r="DU106" i="3"/>
  <c r="DV106" i="3"/>
  <c r="DW106" i="3"/>
  <c r="DX106" i="3"/>
  <c r="DY106" i="3"/>
  <c r="DZ106" i="3"/>
  <c r="EA106" i="3"/>
  <c r="EB106" i="3"/>
  <c r="EC106" i="3"/>
  <c r="ED106" i="3"/>
  <c r="EE106" i="3"/>
  <c r="EF106" i="3"/>
  <c r="EG106" i="3"/>
  <c r="EH106" i="3"/>
  <c r="EI106" i="3"/>
  <c r="EJ106" i="3"/>
  <c r="EK106" i="3"/>
  <c r="EL106" i="3"/>
  <c r="EM106" i="3"/>
  <c r="EN106" i="3"/>
  <c r="EO106" i="3"/>
  <c r="EP106" i="3"/>
  <c r="EQ106" i="3"/>
  <c r="ER106" i="3"/>
  <c r="ES106" i="3"/>
  <c r="ET106" i="3"/>
  <c r="EU106" i="3"/>
  <c r="EV106" i="3"/>
  <c r="EW106" i="3"/>
  <c r="EX106" i="3"/>
  <c r="EY106" i="3"/>
  <c r="EZ106" i="3"/>
  <c r="FA106" i="3"/>
  <c r="FB106" i="3"/>
  <c r="FC106" i="3"/>
  <c r="FD106" i="3"/>
  <c r="FE106" i="3"/>
  <c r="FF106" i="3"/>
  <c r="FG106" i="3"/>
  <c r="FH106" i="3"/>
  <c r="FI106" i="3"/>
  <c r="FJ106" i="3"/>
  <c r="FK106" i="3"/>
  <c r="FL106" i="3"/>
  <c r="FM106" i="3"/>
  <c r="FN106" i="3"/>
  <c r="FO106" i="3"/>
  <c r="FP106" i="3"/>
  <c r="FQ106" i="3"/>
  <c r="FR106" i="3"/>
  <c r="FS106" i="3"/>
  <c r="FT106" i="3"/>
  <c r="FU106" i="3"/>
  <c r="FV106" i="3"/>
  <c r="FW106" i="3"/>
  <c r="FX106" i="3"/>
  <c r="FY106" i="3"/>
  <c r="FZ106" i="3"/>
  <c r="GA106" i="3"/>
  <c r="GB106" i="3"/>
  <c r="GC106" i="3"/>
  <c r="GD106" i="3"/>
  <c r="GE106" i="3"/>
  <c r="GF106" i="3"/>
  <c r="GG106" i="3"/>
  <c r="GH106" i="3"/>
  <c r="GI106" i="3"/>
  <c r="GJ106" i="3"/>
  <c r="GK106" i="3"/>
  <c r="GL106" i="3"/>
  <c r="GM106" i="3"/>
  <c r="GN106" i="3"/>
  <c r="GO106" i="3"/>
  <c r="GP106" i="3"/>
  <c r="GQ106" i="3"/>
  <c r="G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DR107" i="3"/>
  <c r="DS107" i="3"/>
  <c r="DT107" i="3"/>
  <c r="DU107" i="3"/>
  <c r="DV107" i="3"/>
  <c r="DW107" i="3"/>
  <c r="DX107" i="3"/>
  <c r="DY107" i="3"/>
  <c r="DZ107" i="3"/>
  <c r="EA107" i="3"/>
  <c r="EB107" i="3"/>
  <c r="EC107" i="3"/>
  <c r="ED107" i="3"/>
  <c r="EE107" i="3"/>
  <c r="EF107" i="3"/>
  <c r="EG107" i="3"/>
  <c r="EH107" i="3"/>
  <c r="EI107" i="3"/>
  <c r="EJ107" i="3"/>
  <c r="EK107" i="3"/>
  <c r="EL107" i="3"/>
  <c r="EM107" i="3"/>
  <c r="EN107" i="3"/>
  <c r="EO107" i="3"/>
  <c r="EP107" i="3"/>
  <c r="EQ107" i="3"/>
  <c r="ER107" i="3"/>
  <c r="ES107" i="3"/>
  <c r="ET107" i="3"/>
  <c r="EU107" i="3"/>
  <c r="EV107" i="3"/>
  <c r="EW107" i="3"/>
  <c r="EX107" i="3"/>
  <c r="EY107" i="3"/>
  <c r="EZ107" i="3"/>
  <c r="FA107" i="3"/>
  <c r="FB107" i="3"/>
  <c r="FC107" i="3"/>
  <c r="FD107" i="3"/>
  <c r="FE107" i="3"/>
  <c r="FF107" i="3"/>
  <c r="FG107" i="3"/>
  <c r="FH107" i="3"/>
  <c r="FI107" i="3"/>
  <c r="FJ107" i="3"/>
  <c r="FK107" i="3"/>
  <c r="FL107" i="3"/>
  <c r="FM107" i="3"/>
  <c r="FN107" i="3"/>
  <c r="FO107" i="3"/>
  <c r="FP107" i="3"/>
  <c r="FQ107" i="3"/>
  <c r="FR107" i="3"/>
  <c r="FS107" i="3"/>
  <c r="FT107" i="3"/>
  <c r="FU107" i="3"/>
  <c r="FV107" i="3"/>
  <c r="FW107" i="3"/>
  <c r="FX107" i="3"/>
  <c r="FY107" i="3"/>
  <c r="FZ107" i="3"/>
  <c r="GA107" i="3"/>
  <c r="GB107" i="3"/>
  <c r="GC107" i="3"/>
  <c r="GD107" i="3"/>
  <c r="GE107" i="3"/>
  <c r="GF107" i="3"/>
  <c r="GG107" i="3"/>
  <c r="GH107" i="3"/>
  <c r="GI107" i="3"/>
  <c r="GJ107" i="3"/>
  <c r="GK107" i="3"/>
  <c r="GL107" i="3"/>
  <c r="GM107" i="3"/>
  <c r="GN107" i="3"/>
  <c r="GO107" i="3"/>
  <c r="GP107" i="3"/>
  <c r="GQ107" i="3"/>
  <c r="G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DR108" i="3"/>
  <c r="DS108" i="3"/>
  <c r="DT108" i="3"/>
  <c r="DU108" i="3"/>
  <c r="DV108" i="3"/>
  <c r="DW108" i="3"/>
  <c r="DX108" i="3"/>
  <c r="DY108" i="3"/>
  <c r="DZ108" i="3"/>
  <c r="EA108" i="3"/>
  <c r="EB108" i="3"/>
  <c r="EC108" i="3"/>
  <c r="ED108" i="3"/>
  <c r="EE108" i="3"/>
  <c r="EF108" i="3"/>
  <c r="EG108" i="3"/>
  <c r="EH108" i="3"/>
  <c r="EI108" i="3"/>
  <c r="EJ108" i="3"/>
  <c r="EK108" i="3"/>
  <c r="EL108" i="3"/>
  <c r="EM108" i="3"/>
  <c r="EN108" i="3"/>
  <c r="EO108" i="3"/>
  <c r="EP108" i="3"/>
  <c r="EQ108" i="3"/>
  <c r="ER108" i="3"/>
  <c r="ES108" i="3"/>
  <c r="ET108" i="3"/>
  <c r="EU108" i="3"/>
  <c r="EV108" i="3"/>
  <c r="EW108" i="3"/>
  <c r="EX108" i="3"/>
  <c r="EY108" i="3"/>
  <c r="EZ108" i="3"/>
  <c r="FA108" i="3"/>
  <c r="FB108" i="3"/>
  <c r="FC108" i="3"/>
  <c r="FD108" i="3"/>
  <c r="FE108" i="3"/>
  <c r="FF108" i="3"/>
  <c r="FG108" i="3"/>
  <c r="FH108" i="3"/>
  <c r="FI108" i="3"/>
  <c r="FJ108" i="3"/>
  <c r="FK108" i="3"/>
  <c r="FL108" i="3"/>
  <c r="FM108" i="3"/>
  <c r="FN108" i="3"/>
  <c r="FO108" i="3"/>
  <c r="FP108" i="3"/>
  <c r="FQ108" i="3"/>
  <c r="FR108" i="3"/>
  <c r="FS108" i="3"/>
  <c r="FT108" i="3"/>
  <c r="FU108" i="3"/>
  <c r="FV108" i="3"/>
  <c r="FW108" i="3"/>
  <c r="FX108" i="3"/>
  <c r="FY108" i="3"/>
  <c r="FZ108" i="3"/>
  <c r="GA108" i="3"/>
  <c r="GB108" i="3"/>
  <c r="GC108" i="3"/>
  <c r="GD108" i="3"/>
  <c r="GE108" i="3"/>
  <c r="GF108" i="3"/>
  <c r="GG108" i="3"/>
  <c r="GH108" i="3"/>
  <c r="GI108" i="3"/>
  <c r="GJ108" i="3"/>
  <c r="GK108" i="3"/>
  <c r="GL108" i="3"/>
  <c r="GM108" i="3"/>
  <c r="GN108" i="3"/>
  <c r="GO108" i="3"/>
  <c r="GP108" i="3"/>
  <c r="GQ108" i="3"/>
  <c r="G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DR109" i="3"/>
  <c r="DS109" i="3"/>
  <c r="DT109" i="3"/>
  <c r="DU109" i="3"/>
  <c r="DV109" i="3"/>
  <c r="DW109" i="3"/>
  <c r="DX109" i="3"/>
  <c r="DY109" i="3"/>
  <c r="DZ109" i="3"/>
  <c r="EA109" i="3"/>
  <c r="EB109" i="3"/>
  <c r="EC109" i="3"/>
  <c r="ED109" i="3"/>
  <c r="EE109" i="3"/>
  <c r="EF109" i="3"/>
  <c r="EG109" i="3"/>
  <c r="EH109" i="3"/>
  <c r="EI109" i="3"/>
  <c r="EJ109" i="3"/>
  <c r="EK109" i="3"/>
  <c r="EL109" i="3"/>
  <c r="EM109" i="3"/>
  <c r="EN109" i="3"/>
  <c r="EO109" i="3"/>
  <c r="EP109" i="3"/>
  <c r="EQ109" i="3"/>
  <c r="ER109" i="3"/>
  <c r="ES109" i="3"/>
  <c r="ET109" i="3"/>
  <c r="EU109" i="3"/>
  <c r="EV109" i="3"/>
  <c r="EW109" i="3"/>
  <c r="EX109" i="3"/>
  <c r="EY109" i="3"/>
  <c r="EZ109" i="3"/>
  <c r="FA109" i="3"/>
  <c r="FB109" i="3"/>
  <c r="FC109" i="3"/>
  <c r="FD109" i="3"/>
  <c r="FE109" i="3"/>
  <c r="FF109" i="3"/>
  <c r="FG109" i="3"/>
  <c r="FH109" i="3"/>
  <c r="FI109" i="3"/>
  <c r="FJ109" i="3"/>
  <c r="FK109" i="3"/>
  <c r="FL109" i="3"/>
  <c r="FM109" i="3"/>
  <c r="FN109" i="3"/>
  <c r="FO109" i="3"/>
  <c r="FP109" i="3"/>
  <c r="FQ109" i="3"/>
  <c r="FR109" i="3"/>
  <c r="FS109" i="3"/>
  <c r="FT109" i="3"/>
  <c r="FU109" i="3"/>
  <c r="FV109" i="3"/>
  <c r="FW109" i="3"/>
  <c r="FX109" i="3"/>
  <c r="FY109" i="3"/>
  <c r="FZ109" i="3"/>
  <c r="GA109" i="3"/>
  <c r="GB109" i="3"/>
  <c r="GC109" i="3"/>
  <c r="GD109" i="3"/>
  <c r="GE109" i="3"/>
  <c r="GF109" i="3"/>
  <c r="GG109" i="3"/>
  <c r="GH109" i="3"/>
  <c r="GI109" i="3"/>
  <c r="GJ109" i="3"/>
  <c r="GK109" i="3"/>
  <c r="GL109" i="3"/>
  <c r="GM109" i="3"/>
  <c r="GN109" i="3"/>
  <c r="GO109" i="3"/>
  <c r="GP109" i="3"/>
  <c r="GQ109" i="3"/>
  <c r="G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DR110" i="3"/>
  <c r="DS110" i="3"/>
  <c r="DT110" i="3"/>
  <c r="DU110" i="3"/>
  <c r="DV110" i="3"/>
  <c r="DW110" i="3"/>
  <c r="DX110" i="3"/>
  <c r="DY110" i="3"/>
  <c r="DZ110" i="3"/>
  <c r="EA110" i="3"/>
  <c r="EB110" i="3"/>
  <c r="EC110" i="3"/>
  <c r="ED110" i="3"/>
  <c r="EE110" i="3"/>
  <c r="EF110" i="3"/>
  <c r="EG110" i="3"/>
  <c r="EH110" i="3"/>
  <c r="EI110" i="3"/>
  <c r="EJ110" i="3"/>
  <c r="EK110" i="3"/>
  <c r="EL110" i="3"/>
  <c r="EM110" i="3"/>
  <c r="EN110" i="3"/>
  <c r="EO110" i="3"/>
  <c r="EP110" i="3"/>
  <c r="EQ110" i="3"/>
  <c r="ER110" i="3"/>
  <c r="ES110" i="3"/>
  <c r="ET110" i="3"/>
  <c r="EU110" i="3"/>
  <c r="EV110" i="3"/>
  <c r="EW110" i="3"/>
  <c r="EX110" i="3"/>
  <c r="EY110" i="3"/>
  <c r="EZ110" i="3"/>
  <c r="FA110" i="3"/>
  <c r="FB110" i="3"/>
  <c r="FC110" i="3"/>
  <c r="FD110" i="3"/>
  <c r="FE110" i="3"/>
  <c r="FF110" i="3"/>
  <c r="FG110" i="3"/>
  <c r="FH110" i="3"/>
  <c r="FI110" i="3"/>
  <c r="FJ110" i="3"/>
  <c r="FK110" i="3"/>
  <c r="FL110" i="3"/>
  <c r="FM110" i="3"/>
  <c r="FN110" i="3"/>
  <c r="FO110" i="3"/>
  <c r="FP110" i="3"/>
  <c r="FQ110" i="3"/>
  <c r="FR110" i="3"/>
  <c r="FS110" i="3"/>
  <c r="FT110" i="3"/>
  <c r="FU110" i="3"/>
  <c r="FV110" i="3"/>
  <c r="FW110" i="3"/>
  <c r="FX110" i="3"/>
  <c r="FY110" i="3"/>
  <c r="FZ110" i="3"/>
  <c r="GA110" i="3"/>
  <c r="GB110" i="3"/>
  <c r="GC110" i="3"/>
  <c r="GD110" i="3"/>
  <c r="GE110" i="3"/>
  <c r="GF110" i="3"/>
  <c r="GG110" i="3"/>
  <c r="GH110" i="3"/>
  <c r="GI110" i="3"/>
  <c r="GJ110" i="3"/>
  <c r="GK110" i="3"/>
  <c r="GL110" i="3"/>
  <c r="GM110" i="3"/>
  <c r="GN110" i="3"/>
  <c r="GO110" i="3"/>
  <c r="GP110" i="3"/>
  <c r="GQ110" i="3"/>
  <c r="G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DR111" i="3"/>
  <c r="DS111" i="3"/>
  <c r="DT111" i="3"/>
  <c r="DU111" i="3"/>
  <c r="DV111" i="3"/>
  <c r="DW111" i="3"/>
  <c r="DX111" i="3"/>
  <c r="DY111" i="3"/>
  <c r="DZ111" i="3"/>
  <c r="EA111" i="3"/>
  <c r="EB111" i="3"/>
  <c r="EC111" i="3"/>
  <c r="ED111" i="3"/>
  <c r="EE111" i="3"/>
  <c r="EF111" i="3"/>
  <c r="EG111" i="3"/>
  <c r="EH111" i="3"/>
  <c r="EI111" i="3"/>
  <c r="EJ111" i="3"/>
  <c r="EK111" i="3"/>
  <c r="EL111" i="3"/>
  <c r="EM111" i="3"/>
  <c r="EN111" i="3"/>
  <c r="EO111" i="3"/>
  <c r="EP111" i="3"/>
  <c r="EQ111" i="3"/>
  <c r="ER111" i="3"/>
  <c r="ES111" i="3"/>
  <c r="ET111" i="3"/>
  <c r="EU111" i="3"/>
  <c r="EV111" i="3"/>
  <c r="EW111" i="3"/>
  <c r="EX111" i="3"/>
  <c r="EY111" i="3"/>
  <c r="EZ111" i="3"/>
  <c r="FA111" i="3"/>
  <c r="FB111" i="3"/>
  <c r="FC111" i="3"/>
  <c r="FD111" i="3"/>
  <c r="FE111" i="3"/>
  <c r="FF111" i="3"/>
  <c r="FG111" i="3"/>
  <c r="FH111" i="3"/>
  <c r="FI111" i="3"/>
  <c r="FJ111" i="3"/>
  <c r="FK111" i="3"/>
  <c r="FL111" i="3"/>
  <c r="FM111" i="3"/>
  <c r="FN111" i="3"/>
  <c r="FO111" i="3"/>
  <c r="FP111" i="3"/>
  <c r="FQ111" i="3"/>
  <c r="FR111" i="3"/>
  <c r="FS111" i="3"/>
  <c r="FT111" i="3"/>
  <c r="FU111" i="3"/>
  <c r="FV111" i="3"/>
  <c r="FW111" i="3"/>
  <c r="FX111" i="3"/>
  <c r="FY111" i="3"/>
  <c r="FZ111" i="3"/>
  <c r="GA111" i="3"/>
  <c r="GB111" i="3"/>
  <c r="GC111" i="3"/>
  <c r="GD111" i="3"/>
  <c r="GE111" i="3"/>
  <c r="GF111" i="3"/>
  <c r="GG111" i="3"/>
  <c r="GH111" i="3"/>
  <c r="GI111" i="3"/>
  <c r="GJ111" i="3"/>
  <c r="GK111" i="3"/>
  <c r="GL111" i="3"/>
  <c r="GM111" i="3"/>
  <c r="GN111" i="3"/>
  <c r="GO111" i="3"/>
  <c r="GP111" i="3"/>
  <c r="GQ111" i="3"/>
  <c r="G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Q112" i="3"/>
  <c r="DR112" i="3"/>
  <c r="DS112" i="3"/>
  <c r="DT112" i="3"/>
  <c r="DU112" i="3"/>
  <c r="DV112" i="3"/>
  <c r="DW112" i="3"/>
  <c r="DX112" i="3"/>
  <c r="DY112" i="3"/>
  <c r="DZ112" i="3"/>
  <c r="EA112" i="3"/>
  <c r="EB112" i="3"/>
  <c r="EC112" i="3"/>
  <c r="ED112" i="3"/>
  <c r="EE112" i="3"/>
  <c r="EF112" i="3"/>
  <c r="EG112" i="3"/>
  <c r="EH112" i="3"/>
  <c r="EI112" i="3"/>
  <c r="EJ112" i="3"/>
  <c r="EK112" i="3"/>
  <c r="EL112" i="3"/>
  <c r="EM112" i="3"/>
  <c r="EN112" i="3"/>
  <c r="EO112" i="3"/>
  <c r="EP112" i="3"/>
  <c r="EQ112" i="3"/>
  <c r="ER112" i="3"/>
  <c r="ES112" i="3"/>
  <c r="ET112" i="3"/>
  <c r="EU112" i="3"/>
  <c r="EV112" i="3"/>
  <c r="EW112" i="3"/>
  <c r="EX112" i="3"/>
  <c r="EY112" i="3"/>
  <c r="EZ112" i="3"/>
  <c r="FA112" i="3"/>
  <c r="FB112" i="3"/>
  <c r="FC112" i="3"/>
  <c r="FD112" i="3"/>
  <c r="FE112" i="3"/>
  <c r="FF112" i="3"/>
  <c r="FG112" i="3"/>
  <c r="FH112" i="3"/>
  <c r="FI112" i="3"/>
  <c r="FJ112" i="3"/>
  <c r="FK112" i="3"/>
  <c r="FL112" i="3"/>
  <c r="FM112" i="3"/>
  <c r="FN112" i="3"/>
  <c r="FO112" i="3"/>
  <c r="FP112" i="3"/>
  <c r="FQ112" i="3"/>
  <c r="FR112" i="3"/>
  <c r="FS112" i="3"/>
  <c r="FT112" i="3"/>
  <c r="FU112" i="3"/>
  <c r="FV112" i="3"/>
  <c r="FW112" i="3"/>
  <c r="FX112" i="3"/>
  <c r="FY112" i="3"/>
  <c r="FZ112" i="3"/>
  <c r="GA112" i="3"/>
  <c r="GB112" i="3"/>
  <c r="GC112" i="3"/>
  <c r="GD112" i="3"/>
  <c r="GE112" i="3"/>
  <c r="GF112" i="3"/>
  <c r="GG112" i="3"/>
  <c r="GH112" i="3"/>
  <c r="GI112" i="3"/>
  <c r="GJ112" i="3"/>
  <c r="GK112" i="3"/>
  <c r="GL112" i="3"/>
  <c r="GM112" i="3"/>
  <c r="GN112" i="3"/>
  <c r="GO112" i="3"/>
  <c r="GP112" i="3"/>
  <c r="GQ112" i="3"/>
  <c r="G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O113" i="3"/>
  <c r="DP113" i="3"/>
  <c r="DQ113" i="3"/>
  <c r="DR113" i="3"/>
  <c r="DS113" i="3"/>
  <c r="DT113" i="3"/>
  <c r="DU113" i="3"/>
  <c r="DV113" i="3"/>
  <c r="DW113" i="3"/>
  <c r="DX113" i="3"/>
  <c r="DY113" i="3"/>
  <c r="DZ113" i="3"/>
  <c r="EA113" i="3"/>
  <c r="EB113" i="3"/>
  <c r="EC113" i="3"/>
  <c r="ED113" i="3"/>
  <c r="EE113" i="3"/>
  <c r="EF113" i="3"/>
  <c r="EG113" i="3"/>
  <c r="EH113" i="3"/>
  <c r="EI113" i="3"/>
  <c r="EJ113" i="3"/>
  <c r="EK113" i="3"/>
  <c r="EL113" i="3"/>
  <c r="EM113" i="3"/>
  <c r="EN113" i="3"/>
  <c r="EO113" i="3"/>
  <c r="EP113" i="3"/>
  <c r="EQ113" i="3"/>
  <c r="ER113" i="3"/>
  <c r="ES113" i="3"/>
  <c r="ET113" i="3"/>
  <c r="EU113" i="3"/>
  <c r="EV113" i="3"/>
  <c r="EW113" i="3"/>
  <c r="EX113" i="3"/>
  <c r="EY113" i="3"/>
  <c r="EZ113" i="3"/>
  <c r="FA113" i="3"/>
  <c r="FB113" i="3"/>
  <c r="FC113" i="3"/>
  <c r="FD113" i="3"/>
  <c r="FE113" i="3"/>
  <c r="FF113" i="3"/>
  <c r="FG113" i="3"/>
  <c r="FH113" i="3"/>
  <c r="FI113" i="3"/>
  <c r="FJ113" i="3"/>
  <c r="FK113" i="3"/>
  <c r="FL113" i="3"/>
  <c r="FM113" i="3"/>
  <c r="FN113" i="3"/>
  <c r="FO113" i="3"/>
  <c r="FP113" i="3"/>
  <c r="FQ113" i="3"/>
  <c r="FR113" i="3"/>
  <c r="FS113" i="3"/>
  <c r="FT113" i="3"/>
  <c r="FU113" i="3"/>
  <c r="FV113" i="3"/>
  <c r="FW113" i="3"/>
  <c r="FX113" i="3"/>
  <c r="FY113" i="3"/>
  <c r="FZ113" i="3"/>
  <c r="GA113" i="3"/>
  <c r="GB113" i="3"/>
  <c r="GC113" i="3"/>
  <c r="GD113" i="3"/>
  <c r="GE113" i="3"/>
  <c r="GF113" i="3"/>
  <c r="GG113" i="3"/>
  <c r="GH113" i="3"/>
  <c r="GI113" i="3"/>
  <c r="GJ113" i="3"/>
  <c r="GK113" i="3"/>
  <c r="GL113" i="3"/>
  <c r="GM113" i="3"/>
  <c r="GN113" i="3"/>
  <c r="GO113" i="3"/>
  <c r="GP113" i="3"/>
  <c r="GQ113" i="3"/>
  <c r="G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DH114" i="3"/>
  <c r="DI114" i="3"/>
  <c r="DJ114" i="3"/>
  <c r="DK114" i="3"/>
  <c r="DL114" i="3"/>
  <c r="DM114" i="3"/>
  <c r="DN114" i="3"/>
  <c r="DO114" i="3"/>
  <c r="DP114" i="3"/>
  <c r="DQ114" i="3"/>
  <c r="DR114" i="3"/>
  <c r="DS114" i="3"/>
  <c r="DT114" i="3"/>
  <c r="DU114" i="3"/>
  <c r="DV114" i="3"/>
  <c r="DW114" i="3"/>
  <c r="DX114" i="3"/>
  <c r="DY114" i="3"/>
  <c r="DZ114" i="3"/>
  <c r="EA114" i="3"/>
  <c r="EB114" i="3"/>
  <c r="EC114" i="3"/>
  <c r="ED114" i="3"/>
  <c r="EE114" i="3"/>
  <c r="EF114" i="3"/>
  <c r="EG114" i="3"/>
  <c r="EH114" i="3"/>
  <c r="EI114" i="3"/>
  <c r="EJ114" i="3"/>
  <c r="EK114" i="3"/>
  <c r="EL114" i="3"/>
  <c r="EM114" i="3"/>
  <c r="EN114" i="3"/>
  <c r="EO114" i="3"/>
  <c r="EP114" i="3"/>
  <c r="EQ114" i="3"/>
  <c r="ER114" i="3"/>
  <c r="ES114" i="3"/>
  <c r="ET114" i="3"/>
  <c r="EU114" i="3"/>
  <c r="EV114" i="3"/>
  <c r="EW114" i="3"/>
  <c r="EX114" i="3"/>
  <c r="EY114" i="3"/>
  <c r="EZ114" i="3"/>
  <c r="FA114" i="3"/>
  <c r="FB114" i="3"/>
  <c r="FC114" i="3"/>
  <c r="FD114" i="3"/>
  <c r="FE114" i="3"/>
  <c r="FF114" i="3"/>
  <c r="FG114" i="3"/>
  <c r="FH114" i="3"/>
  <c r="FI114" i="3"/>
  <c r="FJ114" i="3"/>
  <c r="FK114" i="3"/>
  <c r="FL114" i="3"/>
  <c r="FM114" i="3"/>
  <c r="FN114" i="3"/>
  <c r="FO114" i="3"/>
  <c r="FP114" i="3"/>
  <c r="FQ114" i="3"/>
  <c r="FR114" i="3"/>
  <c r="FS114" i="3"/>
  <c r="FT114" i="3"/>
  <c r="FU114" i="3"/>
  <c r="FV114" i="3"/>
  <c r="FW114" i="3"/>
  <c r="FX114" i="3"/>
  <c r="FY114" i="3"/>
  <c r="FZ114" i="3"/>
  <c r="GA114" i="3"/>
  <c r="GB114" i="3"/>
  <c r="GC114" i="3"/>
  <c r="GD114" i="3"/>
  <c r="GE114" i="3"/>
  <c r="GF114" i="3"/>
  <c r="GG114" i="3"/>
  <c r="GH114" i="3"/>
  <c r="GI114" i="3"/>
  <c r="GJ114" i="3"/>
  <c r="GK114" i="3"/>
  <c r="GL114" i="3"/>
  <c r="GM114" i="3"/>
  <c r="GN114" i="3"/>
  <c r="GO114" i="3"/>
  <c r="GP114" i="3"/>
  <c r="GQ114" i="3"/>
  <c r="G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DH115" i="3"/>
  <c r="DI115" i="3"/>
  <c r="DJ115" i="3"/>
  <c r="DK115" i="3"/>
  <c r="DL115" i="3"/>
  <c r="DM115" i="3"/>
  <c r="DN115" i="3"/>
  <c r="DO115" i="3"/>
  <c r="DP115" i="3"/>
  <c r="DQ115" i="3"/>
  <c r="DR115" i="3"/>
  <c r="DS115" i="3"/>
  <c r="DT115" i="3"/>
  <c r="DU115" i="3"/>
  <c r="DV115" i="3"/>
  <c r="DW115" i="3"/>
  <c r="DX115" i="3"/>
  <c r="DY115" i="3"/>
  <c r="DZ115" i="3"/>
  <c r="EA115" i="3"/>
  <c r="EB115" i="3"/>
  <c r="EC115" i="3"/>
  <c r="ED115" i="3"/>
  <c r="EE115" i="3"/>
  <c r="EF115" i="3"/>
  <c r="EG115" i="3"/>
  <c r="EH115" i="3"/>
  <c r="EI115" i="3"/>
  <c r="EJ115" i="3"/>
  <c r="EK115" i="3"/>
  <c r="EL115" i="3"/>
  <c r="EM115" i="3"/>
  <c r="EN115" i="3"/>
  <c r="EO115" i="3"/>
  <c r="EP115" i="3"/>
  <c r="EQ115" i="3"/>
  <c r="ER115" i="3"/>
  <c r="ES115" i="3"/>
  <c r="ET115" i="3"/>
  <c r="EU115" i="3"/>
  <c r="EV115" i="3"/>
  <c r="EW115" i="3"/>
  <c r="EX115" i="3"/>
  <c r="EY115" i="3"/>
  <c r="EZ115" i="3"/>
  <c r="FA115" i="3"/>
  <c r="FB115" i="3"/>
  <c r="FC115" i="3"/>
  <c r="FD115" i="3"/>
  <c r="FE115" i="3"/>
  <c r="FF115" i="3"/>
  <c r="FG115" i="3"/>
  <c r="FH115" i="3"/>
  <c r="FI115" i="3"/>
  <c r="FJ115" i="3"/>
  <c r="FK115" i="3"/>
  <c r="FL115" i="3"/>
  <c r="FM115" i="3"/>
  <c r="FN115" i="3"/>
  <c r="FO115" i="3"/>
  <c r="FP115" i="3"/>
  <c r="FQ115" i="3"/>
  <c r="FR115" i="3"/>
  <c r="FS115" i="3"/>
  <c r="FT115" i="3"/>
  <c r="FU115" i="3"/>
  <c r="FV115" i="3"/>
  <c r="FW115" i="3"/>
  <c r="FX115" i="3"/>
  <c r="FY115" i="3"/>
  <c r="FZ115" i="3"/>
  <c r="GA115" i="3"/>
  <c r="GB115" i="3"/>
  <c r="GC115" i="3"/>
  <c r="GD115" i="3"/>
  <c r="GE115" i="3"/>
  <c r="GF115" i="3"/>
  <c r="GG115" i="3"/>
  <c r="GH115" i="3"/>
  <c r="GI115" i="3"/>
  <c r="GJ115" i="3"/>
  <c r="GK115" i="3"/>
  <c r="GL115" i="3"/>
  <c r="GM115" i="3"/>
  <c r="GN115" i="3"/>
  <c r="GO115" i="3"/>
  <c r="GP115" i="3"/>
  <c r="GQ115" i="3"/>
  <c r="G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DH116" i="3"/>
  <c r="DI116" i="3"/>
  <c r="DJ116" i="3"/>
  <c r="DK116" i="3"/>
  <c r="DL116" i="3"/>
  <c r="DM116" i="3"/>
  <c r="DN116" i="3"/>
  <c r="DO116" i="3"/>
  <c r="DP116" i="3"/>
  <c r="DQ116" i="3"/>
  <c r="DR116" i="3"/>
  <c r="DS116" i="3"/>
  <c r="DT116" i="3"/>
  <c r="DU116" i="3"/>
  <c r="DV116" i="3"/>
  <c r="DW116" i="3"/>
  <c r="DX116" i="3"/>
  <c r="DY116" i="3"/>
  <c r="DZ116" i="3"/>
  <c r="EA116" i="3"/>
  <c r="EB116" i="3"/>
  <c r="EC116" i="3"/>
  <c r="ED116" i="3"/>
  <c r="EE116" i="3"/>
  <c r="EF116" i="3"/>
  <c r="EG116" i="3"/>
  <c r="EH116" i="3"/>
  <c r="EI116" i="3"/>
  <c r="EJ116" i="3"/>
  <c r="EK116" i="3"/>
  <c r="EL116" i="3"/>
  <c r="EM116" i="3"/>
  <c r="EN116" i="3"/>
  <c r="EO116" i="3"/>
  <c r="EP116" i="3"/>
  <c r="EQ116" i="3"/>
  <c r="ER116" i="3"/>
  <c r="ES116" i="3"/>
  <c r="ET116" i="3"/>
  <c r="EU116" i="3"/>
  <c r="EV116" i="3"/>
  <c r="EW116" i="3"/>
  <c r="EX116" i="3"/>
  <c r="EY116" i="3"/>
  <c r="EZ116" i="3"/>
  <c r="FA116" i="3"/>
  <c r="FB116" i="3"/>
  <c r="FC116" i="3"/>
  <c r="FD116" i="3"/>
  <c r="FE116" i="3"/>
  <c r="FF116" i="3"/>
  <c r="FG116" i="3"/>
  <c r="FH116" i="3"/>
  <c r="FI116" i="3"/>
  <c r="FJ116" i="3"/>
  <c r="FK116" i="3"/>
  <c r="FL116" i="3"/>
  <c r="FM116" i="3"/>
  <c r="FN116" i="3"/>
  <c r="FO116" i="3"/>
  <c r="FP116" i="3"/>
  <c r="FQ116" i="3"/>
  <c r="FR116" i="3"/>
  <c r="FS116" i="3"/>
  <c r="FT116" i="3"/>
  <c r="FU116" i="3"/>
  <c r="FV116" i="3"/>
  <c r="FW116" i="3"/>
  <c r="FX116" i="3"/>
  <c r="FY116" i="3"/>
  <c r="FZ116" i="3"/>
  <c r="GA116" i="3"/>
  <c r="GB116" i="3"/>
  <c r="GC116" i="3"/>
  <c r="GD116" i="3"/>
  <c r="GE116" i="3"/>
  <c r="GF116" i="3"/>
  <c r="GG116" i="3"/>
  <c r="GH116" i="3"/>
  <c r="GI116" i="3"/>
  <c r="GJ116" i="3"/>
  <c r="GK116" i="3"/>
  <c r="GL116" i="3"/>
  <c r="GM116" i="3"/>
  <c r="GN116" i="3"/>
  <c r="GO116" i="3"/>
  <c r="GP116" i="3"/>
  <c r="GQ116" i="3"/>
  <c r="G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DH117" i="3"/>
  <c r="DI117" i="3"/>
  <c r="DJ117" i="3"/>
  <c r="DK117" i="3"/>
  <c r="DL117" i="3"/>
  <c r="DM117" i="3"/>
  <c r="DN117" i="3"/>
  <c r="DO117" i="3"/>
  <c r="DP117" i="3"/>
  <c r="DQ117" i="3"/>
  <c r="DR117" i="3"/>
  <c r="DS117" i="3"/>
  <c r="DT117" i="3"/>
  <c r="DU117" i="3"/>
  <c r="DV117" i="3"/>
  <c r="DW117" i="3"/>
  <c r="DX117" i="3"/>
  <c r="DY117" i="3"/>
  <c r="DZ117" i="3"/>
  <c r="EA117" i="3"/>
  <c r="EB117" i="3"/>
  <c r="EC117" i="3"/>
  <c r="ED117" i="3"/>
  <c r="EE117" i="3"/>
  <c r="EF117" i="3"/>
  <c r="EG117" i="3"/>
  <c r="EH117" i="3"/>
  <c r="EI117" i="3"/>
  <c r="EJ117" i="3"/>
  <c r="EK117" i="3"/>
  <c r="EL117" i="3"/>
  <c r="EM117" i="3"/>
  <c r="EN117" i="3"/>
  <c r="EO117" i="3"/>
  <c r="EP117" i="3"/>
  <c r="EQ117" i="3"/>
  <c r="ER117" i="3"/>
  <c r="ES117" i="3"/>
  <c r="ET117" i="3"/>
  <c r="EU117" i="3"/>
  <c r="EV117" i="3"/>
  <c r="EW117" i="3"/>
  <c r="EX117" i="3"/>
  <c r="EY117" i="3"/>
  <c r="EZ117" i="3"/>
  <c r="FA117" i="3"/>
  <c r="FB117" i="3"/>
  <c r="FC117" i="3"/>
  <c r="FD117" i="3"/>
  <c r="FE117" i="3"/>
  <c r="FF117" i="3"/>
  <c r="FG117" i="3"/>
  <c r="FH117" i="3"/>
  <c r="FI117" i="3"/>
  <c r="FJ117" i="3"/>
  <c r="FK117" i="3"/>
  <c r="FL117" i="3"/>
  <c r="FM117" i="3"/>
  <c r="FN117" i="3"/>
  <c r="FO117" i="3"/>
  <c r="FP117" i="3"/>
  <c r="FQ117" i="3"/>
  <c r="FR117" i="3"/>
  <c r="FS117" i="3"/>
  <c r="FT117" i="3"/>
  <c r="FU117" i="3"/>
  <c r="FV117" i="3"/>
  <c r="FW117" i="3"/>
  <c r="FX117" i="3"/>
  <c r="FY117" i="3"/>
  <c r="FZ117" i="3"/>
  <c r="GA117" i="3"/>
  <c r="GB117" i="3"/>
  <c r="GC117" i="3"/>
  <c r="GD117" i="3"/>
  <c r="GE117" i="3"/>
  <c r="GF117" i="3"/>
  <c r="GG117" i="3"/>
  <c r="GH117" i="3"/>
  <c r="GI117" i="3"/>
  <c r="GJ117" i="3"/>
  <c r="GK117" i="3"/>
  <c r="GL117" i="3"/>
  <c r="GM117" i="3"/>
  <c r="GN117" i="3"/>
  <c r="GO117" i="3"/>
  <c r="GP117" i="3"/>
  <c r="GQ117" i="3"/>
  <c r="G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DH118" i="3"/>
  <c r="DI118" i="3"/>
  <c r="DJ118" i="3"/>
  <c r="DK118" i="3"/>
  <c r="DL118" i="3"/>
  <c r="DM118" i="3"/>
  <c r="DN118" i="3"/>
  <c r="DO118" i="3"/>
  <c r="DP118" i="3"/>
  <c r="DQ118" i="3"/>
  <c r="DR118" i="3"/>
  <c r="DS118" i="3"/>
  <c r="DT118" i="3"/>
  <c r="DU118" i="3"/>
  <c r="DV118" i="3"/>
  <c r="DW118" i="3"/>
  <c r="DX118" i="3"/>
  <c r="DY118" i="3"/>
  <c r="DZ118" i="3"/>
  <c r="EA118" i="3"/>
  <c r="EB118" i="3"/>
  <c r="EC118" i="3"/>
  <c r="ED118" i="3"/>
  <c r="EE118" i="3"/>
  <c r="EF118" i="3"/>
  <c r="EG118" i="3"/>
  <c r="EH118" i="3"/>
  <c r="EI118" i="3"/>
  <c r="EJ118" i="3"/>
  <c r="EK118" i="3"/>
  <c r="EL118" i="3"/>
  <c r="EM118" i="3"/>
  <c r="EN118" i="3"/>
  <c r="EO118" i="3"/>
  <c r="EP118" i="3"/>
  <c r="EQ118" i="3"/>
  <c r="ER118" i="3"/>
  <c r="ES118" i="3"/>
  <c r="ET118" i="3"/>
  <c r="EU118" i="3"/>
  <c r="EV118" i="3"/>
  <c r="EW118" i="3"/>
  <c r="EX118" i="3"/>
  <c r="EY118" i="3"/>
  <c r="EZ118" i="3"/>
  <c r="FA118" i="3"/>
  <c r="FB118" i="3"/>
  <c r="FC118" i="3"/>
  <c r="FD118" i="3"/>
  <c r="FE118" i="3"/>
  <c r="FF118" i="3"/>
  <c r="FG118" i="3"/>
  <c r="FH118" i="3"/>
  <c r="FI118" i="3"/>
  <c r="FJ118" i="3"/>
  <c r="FK118" i="3"/>
  <c r="FL118" i="3"/>
  <c r="FM118" i="3"/>
  <c r="FN118" i="3"/>
  <c r="FO118" i="3"/>
  <c r="FP118" i="3"/>
  <c r="FQ118" i="3"/>
  <c r="FR118" i="3"/>
  <c r="FS118" i="3"/>
  <c r="FT118" i="3"/>
  <c r="FU118" i="3"/>
  <c r="FV118" i="3"/>
  <c r="FW118" i="3"/>
  <c r="FX118" i="3"/>
  <c r="FY118" i="3"/>
  <c r="FZ118" i="3"/>
  <c r="GA118" i="3"/>
  <c r="GB118" i="3"/>
  <c r="GC118" i="3"/>
  <c r="GD118" i="3"/>
  <c r="GE118" i="3"/>
  <c r="GF118" i="3"/>
  <c r="GG118" i="3"/>
  <c r="GH118" i="3"/>
  <c r="GI118" i="3"/>
  <c r="GJ118" i="3"/>
  <c r="GK118" i="3"/>
  <c r="GL118" i="3"/>
  <c r="GM118" i="3"/>
  <c r="GN118" i="3"/>
  <c r="GO118" i="3"/>
  <c r="GP118" i="3"/>
  <c r="GQ118" i="3"/>
  <c r="G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DH119" i="3"/>
  <c r="DI119" i="3"/>
  <c r="DJ119" i="3"/>
  <c r="DK119" i="3"/>
  <c r="DL119" i="3"/>
  <c r="DM119" i="3"/>
  <c r="DN119" i="3"/>
  <c r="DO119" i="3"/>
  <c r="DP119" i="3"/>
  <c r="DQ119" i="3"/>
  <c r="DR119" i="3"/>
  <c r="DS119" i="3"/>
  <c r="DT119" i="3"/>
  <c r="DU119" i="3"/>
  <c r="DV119" i="3"/>
  <c r="DW119" i="3"/>
  <c r="DX119" i="3"/>
  <c r="DY119" i="3"/>
  <c r="DZ119" i="3"/>
  <c r="EA119" i="3"/>
  <c r="EB119" i="3"/>
  <c r="EC119" i="3"/>
  <c r="ED119" i="3"/>
  <c r="EE119" i="3"/>
  <c r="EF119" i="3"/>
  <c r="EG119" i="3"/>
  <c r="EH119" i="3"/>
  <c r="EI119" i="3"/>
  <c r="EJ119" i="3"/>
  <c r="EK119" i="3"/>
  <c r="EL119" i="3"/>
  <c r="EM119" i="3"/>
  <c r="EN119" i="3"/>
  <c r="EO119" i="3"/>
  <c r="EP119" i="3"/>
  <c r="EQ119" i="3"/>
  <c r="ER119" i="3"/>
  <c r="ES119" i="3"/>
  <c r="ET119" i="3"/>
  <c r="EU119" i="3"/>
  <c r="EV119" i="3"/>
  <c r="EW119" i="3"/>
  <c r="EX119" i="3"/>
  <c r="EY119" i="3"/>
  <c r="EZ119" i="3"/>
  <c r="FA119" i="3"/>
  <c r="FB119" i="3"/>
  <c r="FC119" i="3"/>
  <c r="FD119" i="3"/>
  <c r="FE119" i="3"/>
  <c r="FF119" i="3"/>
  <c r="FG119" i="3"/>
  <c r="FH119" i="3"/>
  <c r="FI119" i="3"/>
  <c r="FJ119" i="3"/>
  <c r="FK119" i="3"/>
  <c r="FL119" i="3"/>
  <c r="FM119" i="3"/>
  <c r="FN119" i="3"/>
  <c r="FO119" i="3"/>
  <c r="FP119" i="3"/>
  <c r="FQ119" i="3"/>
  <c r="FR119" i="3"/>
  <c r="FS119" i="3"/>
  <c r="FT119" i="3"/>
  <c r="FU119" i="3"/>
  <c r="FV119" i="3"/>
  <c r="FW119" i="3"/>
  <c r="FX119" i="3"/>
  <c r="FY119" i="3"/>
  <c r="FZ119" i="3"/>
  <c r="GA119" i="3"/>
  <c r="GB119" i="3"/>
  <c r="GC119" i="3"/>
  <c r="GD119" i="3"/>
  <c r="GE119" i="3"/>
  <c r="GF119" i="3"/>
  <c r="GG119" i="3"/>
  <c r="GH119" i="3"/>
  <c r="GI119" i="3"/>
  <c r="GJ119" i="3"/>
  <c r="GK119" i="3"/>
  <c r="GL119" i="3"/>
  <c r="GM119" i="3"/>
  <c r="GN119" i="3"/>
  <c r="GO119" i="3"/>
  <c r="GP119" i="3"/>
  <c r="GQ119" i="3"/>
  <c r="G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DH120" i="3"/>
  <c r="DI120" i="3"/>
  <c r="DJ120" i="3"/>
  <c r="DK120" i="3"/>
  <c r="DL120" i="3"/>
  <c r="DM120" i="3"/>
  <c r="DN120" i="3"/>
  <c r="DO120" i="3"/>
  <c r="DP120" i="3"/>
  <c r="DQ120" i="3"/>
  <c r="DR120" i="3"/>
  <c r="DS120" i="3"/>
  <c r="DT120" i="3"/>
  <c r="DU120" i="3"/>
  <c r="DV120" i="3"/>
  <c r="DW120" i="3"/>
  <c r="DX120" i="3"/>
  <c r="DY120" i="3"/>
  <c r="DZ120" i="3"/>
  <c r="EA120" i="3"/>
  <c r="EB120" i="3"/>
  <c r="EC120" i="3"/>
  <c r="ED120" i="3"/>
  <c r="EE120" i="3"/>
  <c r="EF120" i="3"/>
  <c r="EG120" i="3"/>
  <c r="EH120" i="3"/>
  <c r="EI120" i="3"/>
  <c r="EJ120" i="3"/>
  <c r="EK120" i="3"/>
  <c r="EL120" i="3"/>
  <c r="EM120" i="3"/>
  <c r="EN120" i="3"/>
  <c r="EO120" i="3"/>
  <c r="EP120" i="3"/>
  <c r="EQ120" i="3"/>
  <c r="ER120" i="3"/>
  <c r="ES120" i="3"/>
  <c r="ET120" i="3"/>
  <c r="EU120" i="3"/>
  <c r="EV120" i="3"/>
  <c r="EW120" i="3"/>
  <c r="EX120" i="3"/>
  <c r="EY120" i="3"/>
  <c r="EZ120" i="3"/>
  <c r="FA120" i="3"/>
  <c r="FB120" i="3"/>
  <c r="FC120" i="3"/>
  <c r="FD120" i="3"/>
  <c r="FE120" i="3"/>
  <c r="FF120" i="3"/>
  <c r="FG120" i="3"/>
  <c r="FH120" i="3"/>
  <c r="FI120" i="3"/>
  <c r="FJ120" i="3"/>
  <c r="FK120" i="3"/>
  <c r="FL120" i="3"/>
  <c r="FM120" i="3"/>
  <c r="FN120" i="3"/>
  <c r="FO120" i="3"/>
  <c r="FP120" i="3"/>
  <c r="FQ120" i="3"/>
  <c r="FR120" i="3"/>
  <c r="FS120" i="3"/>
  <c r="FT120" i="3"/>
  <c r="FU120" i="3"/>
  <c r="FV120" i="3"/>
  <c r="FW120" i="3"/>
  <c r="FX120" i="3"/>
  <c r="FY120" i="3"/>
  <c r="FZ120" i="3"/>
  <c r="GA120" i="3"/>
  <c r="GB120" i="3"/>
  <c r="GC120" i="3"/>
  <c r="GD120" i="3"/>
  <c r="GE120" i="3"/>
  <c r="GF120" i="3"/>
  <c r="GG120" i="3"/>
  <c r="GH120" i="3"/>
  <c r="GI120" i="3"/>
  <c r="GJ120" i="3"/>
  <c r="GK120" i="3"/>
  <c r="GL120" i="3"/>
  <c r="GM120" i="3"/>
  <c r="GN120" i="3"/>
  <c r="GO120" i="3"/>
  <c r="GP120" i="3"/>
  <c r="GQ120" i="3"/>
  <c r="G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DH121" i="3"/>
  <c r="DI121" i="3"/>
  <c r="DJ121" i="3"/>
  <c r="DK121" i="3"/>
  <c r="DL121" i="3"/>
  <c r="DM121" i="3"/>
  <c r="DN121" i="3"/>
  <c r="DO121" i="3"/>
  <c r="DP121" i="3"/>
  <c r="DQ121" i="3"/>
  <c r="DR121" i="3"/>
  <c r="DS121" i="3"/>
  <c r="DT121" i="3"/>
  <c r="DU121" i="3"/>
  <c r="DV121" i="3"/>
  <c r="DW121" i="3"/>
  <c r="DX121" i="3"/>
  <c r="DY121" i="3"/>
  <c r="DZ121" i="3"/>
  <c r="EA121" i="3"/>
  <c r="EB121" i="3"/>
  <c r="EC121" i="3"/>
  <c r="ED121" i="3"/>
  <c r="EE121" i="3"/>
  <c r="EF121" i="3"/>
  <c r="EG121" i="3"/>
  <c r="EH121" i="3"/>
  <c r="EI121" i="3"/>
  <c r="EJ121" i="3"/>
  <c r="EK121" i="3"/>
  <c r="EL121" i="3"/>
  <c r="EM121" i="3"/>
  <c r="EN121" i="3"/>
  <c r="EO121" i="3"/>
  <c r="EP121" i="3"/>
  <c r="EQ121" i="3"/>
  <c r="ER121" i="3"/>
  <c r="ES121" i="3"/>
  <c r="ET121" i="3"/>
  <c r="EU121" i="3"/>
  <c r="EV121" i="3"/>
  <c r="EW121" i="3"/>
  <c r="EX121" i="3"/>
  <c r="EY121" i="3"/>
  <c r="EZ121" i="3"/>
  <c r="FA121" i="3"/>
  <c r="FB121" i="3"/>
  <c r="FC121" i="3"/>
  <c r="FD121" i="3"/>
  <c r="FE121" i="3"/>
  <c r="FF121" i="3"/>
  <c r="FG121" i="3"/>
  <c r="FH121" i="3"/>
  <c r="FI121" i="3"/>
  <c r="FJ121" i="3"/>
  <c r="FK121" i="3"/>
  <c r="FL121" i="3"/>
  <c r="FM121" i="3"/>
  <c r="FN121" i="3"/>
  <c r="FO121" i="3"/>
  <c r="FP121" i="3"/>
  <c r="FQ121" i="3"/>
  <c r="FR121" i="3"/>
  <c r="FS121" i="3"/>
  <c r="FT121" i="3"/>
  <c r="FU121" i="3"/>
  <c r="FV121" i="3"/>
  <c r="FW121" i="3"/>
  <c r="FX121" i="3"/>
  <c r="FY121" i="3"/>
  <c r="FZ121" i="3"/>
  <c r="GA121" i="3"/>
  <c r="GB121" i="3"/>
  <c r="GC121" i="3"/>
  <c r="GD121" i="3"/>
  <c r="GE121" i="3"/>
  <c r="GF121" i="3"/>
  <c r="GG121" i="3"/>
  <c r="GH121" i="3"/>
  <c r="GI121" i="3"/>
  <c r="GJ121" i="3"/>
  <c r="GK121" i="3"/>
  <c r="GL121" i="3"/>
  <c r="GM121" i="3"/>
  <c r="GN121" i="3"/>
  <c r="GO121" i="3"/>
  <c r="GP121" i="3"/>
  <c r="GQ121" i="3"/>
  <c r="G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DH122" i="3"/>
  <c r="DI122" i="3"/>
  <c r="DJ122" i="3"/>
  <c r="DK122" i="3"/>
  <c r="DL122" i="3"/>
  <c r="DM122" i="3"/>
  <c r="DN122" i="3"/>
  <c r="DO122" i="3"/>
  <c r="DP122" i="3"/>
  <c r="DQ122" i="3"/>
  <c r="DR122" i="3"/>
  <c r="DS122" i="3"/>
  <c r="DT122" i="3"/>
  <c r="DU122" i="3"/>
  <c r="DV122" i="3"/>
  <c r="DW122" i="3"/>
  <c r="DX122" i="3"/>
  <c r="DY122" i="3"/>
  <c r="DZ122" i="3"/>
  <c r="EA122" i="3"/>
  <c r="EB122" i="3"/>
  <c r="EC122" i="3"/>
  <c r="ED122" i="3"/>
  <c r="EE122" i="3"/>
  <c r="EF122" i="3"/>
  <c r="EG122" i="3"/>
  <c r="EH122" i="3"/>
  <c r="EI122" i="3"/>
  <c r="EJ122" i="3"/>
  <c r="EK122" i="3"/>
  <c r="EL122" i="3"/>
  <c r="EM122" i="3"/>
  <c r="EN122" i="3"/>
  <c r="EO122" i="3"/>
  <c r="EP122" i="3"/>
  <c r="EQ122" i="3"/>
  <c r="ER122" i="3"/>
  <c r="ES122" i="3"/>
  <c r="ET122" i="3"/>
  <c r="EU122" i="3"/>
  <c r="EV122" i="3"/>
  <c r="EW122" i="3"/>
  <c r="EX122" i="3"/>
  <c r="EY122" i="3"/>
  <c r="EZ122" i="3"/>
  <c r="FA122" i="3"/>
  <c r="FB122" i="3"/>
  <c r="FC122" i="3"/>
  <c r="FD122" i="3"/>
  <c r="FE122" i="3"/>
  <c r="FF122" i="3"/>
  <c r="FG122" i="3"/>
  <c r="FH122" i="3"/>
  <c r="FI122" i="3"/>
  <c r="FJ122" i="3"/>
  <c r="FK122" i="3"/>
  <c r="FL122" i="3"/>
  <c r="FM122" i="3"/>
  <c r="FN122" i="3"/>
  <c r="FO122" i="3"/>
  <c r="FP122" i="3"/>
  <c r="FQ122" i="3"/>
  <c r="FR122" i="3"/>
  <c r="FS122" i="3"/>
  <c r="FT122" i="3"/>
  <c r="FU122" i="3"/>
  <c r="FV122" i="3"/>
  <c r="FW122" i="3"/>
  <c r="FX122" i="3"/>
  <c r="FY122" i="3"/>
  <c r="FZ122" i="3"/>
  <c r="GA122" i="3"/>
  <c r="GB122" i="3"/>
  <c r="GC122" i="3"/>
  <c r="GD122" i="3"/>
  <c r="GE122" i="3"/>
  <c r="GF122" i="3"/>
  <c r="GG122" i="3"/>
  <c r="GH122" i="3"/>
  <c r="GI122" i="3"/>
  <c r="GJ122" i="3"/>
  <c r="GK122" i="3"/>
  <c r="GL122" i="3"/>
  <c r="GM122" i="3"/>
  <c r="GN122" i="3"/>
  <c r="GO122" i="3"/>
  <c r="GP122" i="3"/>
  <c r="GQ122" i="3"/>
  <c r="G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DH123" i="3"/>
  <c r="DI123" i="3"/>
  <c r="DJ123" i="3"/>
  <c r="DK123" i="3"/>
  <c r="DL123" i="3"/>
  <c r="DM123" i="3"/>
  <c r="DN123" i="3"/>
  <c r="DO123" i="3"/>
  <c r="DP123" i="3"/>
  <c r="DQ123" i="3"/>
  <c r="DR123" i="3"/>
  <c r="DS123" i="3"/>
  <c r="DT123" i="3"/>
  <c r="DU123" i="3"/>
  <c r="DV123" i="3"/>
  <c r="DW123" i="3"/>
  <c r="DX123" i="3"/>
  <c r="DY123" i="3"/>
  <c r="DZ123" i="3"/>
  <c r="EA123" i="3"/>
  <c r="EB123" i="3"/>
  <c r="EC123" i="3"/>
  <c r="ED123" i="3"/>
  <c r="EE123" i="3"/>
  <c r="EF123" i="3"/>
  <c r="EG123" i="3"/>
  <c r="EH123" i="3"/>
  <c r="EI123" i="3"/>
  <c r="EJ123" i="3"/>
  <c r="EK123" i="3"/>
  <c r="EL123" i="3"/>
  <c r="EM123" i="3"/>
  <c r="EN123" i="3"/>
  <c r="EO123" i="3"/>
  <c r="EP123" i="3"/>
  <c r="EQ123" i="3"/>
  <c r="ER123" i="3"/>
  <c r="ES123" i="3"/>
  <c r="ET123" i="3"/>
  <c r="EU123" i="3"/>
  <c r="EV123" i="3"/>
  <c r="EW123" i="3"/>
  <c r="EX123" i="3"/>
  <c r="EY123" i="3"/>
  <c r="EZ123" i="3"/>
  <c r="FA123" i="3"/>
  <c r="FB123" i="3"/>
  <c r="FC123" i="3"/>
  <c r="FD123" i="3"/>
  <c r="FE123" i="3"/>
  <c r="FF123" i="3"/>
  <c r="FG123" i="3"/>
  <c r="FH123" i="3"/>
  <c r="FI123" i="3"/>
  <c r="FJ123" i="3"/>
  <c r="FK123" i="3"/>
  <c r="FL123" i="3"/>
  <c r="FM123" i="3"/>
  <c r="FN123" i="3"/>
  <c r="FO123" i="3"/>
  <c r="FP123" i="3"/>
  <c r="FQ123" i="3"/>
  <c r="FR123" i="3"/>
  <c r="FS123" i="3"/>
  <c r="FT123" i="3"/>
  <c r="FU123" i="3"/>
  <c r="FV123" i="3"/>
  <c r="FW123" i="3"/>
  <c r="FX123" i="3"/>
  <c r="FY123" i="3"/>
  <c r="FZ123" i="3"/>
  <c r="GA123" i="3"/>
  <c r="GB123" i="3"/>
  <c r="GC123" i="3"/>
  <c r="GD123" i="3"/>
  <c r="GE123" i="3"/>
  <c r="GF123" i="3"/>
  <c r="GG123" i="3"/>
  <c r="GH123" i="3"/>
  <c r="GI123" i="3"/>
  <c r="GJ123" i="3"/>
  <c r="GK123" i="3"/>
  <c r="GL123" i="3"/>
  <c r="GM123" i="3"/>
  <c r="GN123" i="3"/>
  <c r="GO123" i="3"/>
  <c r="GP123" i="3"/>
  <c r="GQ123" i="3"/>
  <c r="G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DH124" i="3"/>
  <c r="DI124" i="3"/>
  <c r="DJ124" i="3"/>
  <c r="DK124" i="3"/>
  <c r="DL124" i="3"/>
  <c r="DM124" i="3"/>
  <c r="DN124" i="3"/>
  <c r="DO124" i="3"/>
  <c r="DP124" i="3"/>
  <c r="DQ124" i="3"/>
  <c r="DR124" i="3"/>
  <c r="DS124" i="3"/>
  <c r="DT124" i="3"/>
  <c r="DU124" i="3"/>
  <c r="DV124" i="3"/>
  <c r="DW124" i="3"/>
  <c r="DX124" i="3"/>
  <c r="DY124" i="3"/>
  <c r="DZ124" i="3"/>
  <c r="EA124" i="3"/>
  <c r="EB124" i="3"/>
  <c r="EC124" i="3"/>
  <c r="ED124" i="3"/>
  <c r="EE124" i="3"/>
  <c r="EF124" i="3"/>
  <c r="EG124" i="3"/>
  <c r="EH124" i="3"/>
  <c r="EI124" i="3"/>
  <c r="EJ124" i="3"/>
  <c r="EK124" i="3"/>
  <c r="EL124" i="3"/>
  <c r="EM124" i="3"/>
  <c r="EN124" i="3"/>
  <c r="EO124" i="3"/>
  <c r="EP124" i="3"/>
  <c r="EQ124" i="3"/>
  <c r="ER124" i="3"/>
  <c r="ES124" i="3"/>
  <c r="ET124" i="3"/>
  <c r="EU124" i="3"/>
  <c r="EV124" i="3"/>
  <c r="EW124" i="3"/>
  <c r="EX124" i="3"/>
  <c r="EY124" i="3"/>
  <c r="EZ124" i="3"/>
  <c r="FA124" i="3"/>
  <c r="FB124" i="3"/>
  <c r="FC124" i="3"/>
  <c r="FD124" i="3"/>
  <c r="FE124" i="3"/>
  <c r="FF124" i="3"/>
  <c r="FG124" i="3"/>
  <c r="FH124" i="3"/>
  <c r="FI124" i="3"/>
  <c r="FJ124" i="3"/>
  <c r="FK124" i="3"/>
  <c r="FL124" i="3"/>
  <c r="FM124" i="3"/>
  <c r="FN124" i="3"/>
  <c r="FO124" i="3"/>
  <c r="FP124" i="3"/>
  <c r="FQ124" i="3"/>
  <c r="FR124" i="3"/>
  <c r="FS124" i="3"/>
  <c r="FT124" i="3"/>
  <c r="FU124" i="3"/>
  <c r="FV124" i="3"/>
  <c r="FW124" i="3"/>
  <c r="FX124" i="3"/>
  <c r="FY124" i="3"/>
  <c r="FZ124" i="3"/>
  <c r="GA124" i="3"/>
  <c r="GB124" i="3"/>
  <c r="GC124" i="3"/>
  <c r="GD124" i="3"/>
  <c r="GE124" i="3"/>
  <c r="GF124" i="3"/>
  <c r="GG124" i="3"/>
  <c r="GH124" i="3"/>
  <c r="GI124" i="3"/>
  <c r="GJ124" i="3"/>
  <c r="GK124" i="3"/>
  <c r="GL124" i="3"/>
  <c r="GM124" i="3"/>
  <c r="GN124" i="3"/>
  <c r="GO124" i="3"/>
  <c r="GP124" i="3"/>
  <c r="GQ124" i="3"/>
  <c r="G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DH125" i="3"/>
  <c r="DI125" i="3"/>
  <c r="DJ125" i="3"/>
  <c r="DK125" i="3"/>
  <c r="DL125" i="3"/>
  <c r="DM125" i="3"/>
  <c r="DN125" i="3"/>
  <c r="DO125" i="3"/>
  <c r="DP125" i="3"/>
  <c r="DQ125" i="3"/>
  <c r="DR125" i="3"/>
  <c r="DS125" i="3"/>
  <c r="DT125" i="3"/>
  <c r="DU125" i="3"/>
  <c r="DV125" i="3"/>
  <c r="DW125" i="3"/>
  <c r="DX125" i="3"/>
  <c r="DY125" i="3"/>
  <c r="DZ125" i="3"/>
  <c r="EA125" i="3"/>
  <c r="EB125" i="3"/>
  <c r="EC125" i="3"/>
  <c r="ED125" i="3"/>
  <c r="EE125" i="3"/>
  <c r="EF125" i="3"/>
  <c r="EG125" i="3"/>
  <c r="EH125" i="3"/>
  <c r="EI125" i="3"/>
  <c r="EJ125" i="3"/>
  <c r="EK125" i="3"/>
  <c r="EL125" i="3"/>
  <c r="EM125" i="3"/>
  <c r="EN125" i="3"/>
  <c r="EO125" i="3"/>
  <c r="EP125" i="3"/>
  <c r="EQ125" i="3"/>
  <c r="ER125" i="3"/>
  <c r="ES125" i="3"/>
  <c r="ET125" i="3"/>
  <c r="EU125" i="3"/>
  <c r="EV125" i="3"/>
  <c r="EW125" i="3"/>
  <c r="EX125" i="3"/>
  <c r="EY125" i="3"/>
  <c r="EZ125" i="3"/>
  <c r="FA125" i="3"/>
  <c r="FB125" i="3"/>
  <c r="FC125" i="3"/>
  <c r="FD125" i="3"/>
  <c r="FE125" i="3"/>
  <c r="FF125" i="3"/>
  <c r="FG125" i="3"/>
  <c r="FH125" i="3"/>
  <c r="FI125" i="3"/>
  <c r="FJ125" i="3"/>
  <c r="FK125" i="3"/>
  <c r="FL125" i="3"/>
  <c r="FM125" i="3"/>
  <c r="FN125" i="3"/>
  <c r="FO125" i="3"/>
  <c r="FP125" i="3"/>
  <c r="FQ125" i="3"/>
  <c r="FR125" i="3"/>
  <c r="FS125" i="3"/>
  <c r="FT125" i="3"/>
  <c r="FU125" i="3"/>
  <c r="FV125" i="3"/>
  <c r="FW125" i="3"/>
  <c r="FX125" i="3"/>
  <c r="FY125" i="3"/>
  <c r="FZ125" i="3"/>
  <c r="GA125" i="3"/>
  <c r="GB125" i="3"/>
  <c r="GC125" i="3"/>
  <c r="GD125" i="3"/>
  <c r="GE125" i="3"/>
  <c r="GF125" i="3"/>
  <c r="GG125" i="3"/>
  <c r="GH125" i="3"/>
  <c r="GI125" i="3"/>
  <c r="GJ125" i="3"/>
  <c r="GK125" i="3"/>
  <c r="GL125" i="3"/>
  <c r="GM125" i="3"/>
  <c r="GN125" i="3"/>
  <c r="GO125" i="3"/>
  <c r="GP125" i="3"/>
  <c r="GQ125" i="3"/>
  <c r="G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DR126" i="3"/>
  <c r="DS126" i="3"/>
  <c r="DT126" i="3"/>
  <c r="DU126" i="3"/>
  <c r="DV126" i="3"/>
  <c r="DW126" i="3"/>
  <c r="DX126" i="3"/>
  <c r="DY126" i="3"/>
  <c r="DZ126" i="3"/>
  <c r="EA126" i="3"/>
  <c r="EB126" i="3"/>
  <c r="EC126" i="3"/>
  <c r="ED126" i="3"/>
  <c r="EE126" i="3"/>
  <c r="EF126" i="3"/>
  <c r="EG126" i="3"/>
  <c r="EH126" i="3"/>
  <c r="EI126" i="3"/>
  <c r="EJ126" i="3"/>
  <c r="EK126" i="3"/>
  <c r="EL126" i="3"/>
  <c r="EM126" i="3"/>
  <c r="EN126" i="3"/>
  <c r="EO126" i="3"/>
  <c r="EP126" i="3"/>
  <c r="EQ126" i="3"/>
  <c r="ER126" i="3"/>
  <c r="ES126" i="3"/>
  <c r="ET126" i="3"/>
  <c r="EU126" i="3"/>
  <c r="EV126" i="3"/>
  <c r="EW126" i="3"/>
  <c r="EX126" i="3"/>
  <c r="EY126" i="3"/>
  <c r="EZ126" i="3"/>
  <c r="FA126" i="3"/>
  <c r="FB126" i="3"/>
  <c r="FC126" i="3"/>
  <c r="FD126" i="3"/>
  <c r="FE126" i="3"/>
  <c r="FF126" i="3"/>
  <c r="FG126" i="3"/>
  <c r="FH126" i="3"/>
  <c r="FI126" i="3"/>
  <c r="FJ126" i="3"/>
  <c r="FK126" i="3"/>
  <c r="FL126" i="3"/>
  <c r="FM126" i="3"/>
  <c r="FN126" i="3"/>
  <c r="FO126" i="3"/>
  <c r="FP126" i="3"/>
  <c r="FQ126" i="3"/>
  <c r="FR126" i="3"/>
  <c r="FS126" i="3"/>
  <c r="FT126" i="3"/>
  <c r="FU126" i="3"/>
  <c r="FV126" i="3"/>
  <c r="FW126" i="3"/>
  <c r="FX126" i="3"/>
  <c r="FY126" i="3"/>
  <c r="FZ126" i="3"/>
  <c r="GA126" i="3"/>
  <c r="GB126" i="3"/>
  <c r="GC126" i="3"/>
  <c r="GD126" i="3"/>
  <c r="GE126" i="3"/>
  <c r="GF126" i="3"/>
  <c r="GG126" i="3"/>
  <c r="GH126" i="3"/>
  <c r="GI126" i="3"/>
  <c r="GJ126" i="3"/>
  <c r="GK126" i="3"/>
  <c r="GL126" i="3"/>
  <c r="GM126" i="3"/>
  <c r="GN126" i="3"/>
  <c r="GO126" i="3"/>
  <c r="GP126" i="3"/>
  <c r="GQ126" i="3"/>
  <c r="G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DR127" i="3"/>
  <c r="DS127" i="3"/>
  <c r="DT127" i="3"/>
  <c r="DU127" i="3"/>
  <c r="DV127" i="3"/>
  <c r="DW127" i="3"/>
  <c r="DX127" i="3"/>
  <c r="DY127" i="3"/>
  <c r="DZ127" i="3"/>
  <c r="EA127" i="3"/>
  <c r="EB127" i="3"/>
  <c r="EC127" i="3"/>
  <c r="ED127" i="3"/>
  <c r="EE127" i="3"/>
  <c r="EF127" i="3"/>
  <c r="EG127" i="3"/>
  <c r="EH127" i="3"/>
  <c r="EI127" i="3"/>
  <c r="EJ127" i="3"/>
  <c r="EK127" i="3"/>
  <c r="EL127" i="3"/>
  <c r="EM127" i="3"/>
  <c r="EN127" i="3"/>
  <c r="EO127" i="3"/>
  <c r="EP127" i="3"/>
  <c r="EQ127" i="3"/>
  <c r="ER127" i="3"/>
  <c r="ES127" i="3"/>
  <c r="ET127" i="3"/>
  <c r="EU127" i="3"/>
  <c r="EV127" i="3"/>
  <c r="EW127" i="3"/>
  <c r="EX127" i="3"/>
  <c r="EY127" i="3"/>
  <c r="EZ127" i="3"/>
  <c r="FA127" i="3"/>
  <c r="FB127" i="3"/>
  <c r="FC127" i="3"/>
  <c r="FD127" i="3"/>
  <c r="FE127" i="3"/>
  <c r="FF127" i="3"/>
  <c r="FG127" i="3"/>
  <c r="FH127" i="3"/>
  <c r="FI127" i="3"/>
  <c r="FJ127" i="3"/>
  <c r="FK127" i="3"/>
  <c r="FL127" i="3"/>
  <c r="FM127" i="3"/>
  <c r="FN127" i="3"/>
  <c r="FO127" i="3"/>
  <c r="FP127" i="3"/>
  <c r="FQ127" i="3"/>
  <c r="FR127" i="3"/>
  <c r="FS127" i="3"/>
  <c r="FT127" i="3"/>
  <c r="FU127" i="3"/>
  <c r="FV127" i="3"/>
  <c r="FW127" i="3"/>
  <c r="FX127" i="3"/>
  <c r="FY127" i="3"/>
  <c r="FZ127" i="3"/>
  <c r="GA127" i="3"/>
  <c r="GB127" i="3"/>
  <c r="GC127" i="3"/>
  <c r="GD127" i="3"/>
  <c r="GE127" i="3"/>
  <c r="GF127" i="3"/>
  <c r="GG127" i="3"/>
  <c r="GH127" i="3"/>
  <c r="GI127" i="3"/>
  <c r="GJ127" i="3"/>
  <c r="GK127" i="3"/>
  <c r="GL127" i="3"/>
  <c r="GM127" i="3"/>
  <c r="GN127" i="3"/>
  <c r="GO127" i="3"/>
  <c r="GP127" i="3"/>
  <c r="GQ127" i="3"/>
  <c r="G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DH128" i="3"/>
  <c r="DI128" i="3"/>
  <c r="DJ128" i="3"/>
  <c r="DK128" i="3"/>
  <c r="DL128" i="3"/>
  <c r="DM128" i="3"/>
  <c r="DN128" i="3"/>
  <c r="DO128" i="3"/>
  <c r="DP128" i="3"/>
  <c r="DQ128" i="3"/>
  <c r="DR128" i="3"/>
  <c r="DS128" i="3"/>
  <c r="DT128" i="3"/>
  <c r="DU128" i="3"/>
  <c r="DV128" i="3"/>
  <c r="DW128" i="3"/>
  <c r="DX128" i="3"/>
  <c r="DY128" i="3"/>
  <c r="DZ128" i="3"/>
  <c r="EA128" i="3"/>
  <c r="EB128" i="3"/>
  <c r="EC128" i="3"/>
  <c r="ED128" i="3"/>
  <c r="EE128" i="3"/>
  <c r="EF128" i="3"/>
  <c r="EG128" i="3"/>
  <c r="EH128" i="3"/>
  <c r="EI128" i="3"/>
  <c r="EJ128" i="3"/>
  <c r="EK128" i="3"/>
  <c r="EL128" i="3"/>
  <c r="EM128" i="3"/>
  <c r="EN128" i="3"/>
  <c r="EO128" i="3"/>
  <c r="EP128" i="3"/>
  <c r="EQ128" i="3"/>
  <c r="ER128" i="3"/>
  <c r="ES128" i="3"/>
  <c r="ET128" i="3"/>
  <c r="EU128" i="3"/>
  <c r="EV128" i="3"/>
  <c r="EW128" i="3"/>
  <c r="EX128" i="3"/>
  <c r="EY128" i="3"/>
  <c r="EZ128" i="3"/>
  <c r="FA128" i="3"/>
  <c r="FB128" i="3"/>
  <c r="FC128" i="3"/>
  <c r="FD128" i="3"/>
  <c r="FE128" i="3"/>
  <c r="FF128" i="3"/>
  <c r="FG128" i="3"/>
  <c r="FH128" i="3"/>
  <c r="FI128" i="3"/>
  <c r="FJ128" i="3"/>
  <c r="FK128" i="3"/>
  <c r="FL128" i="3"/>
  <c r="FM128" i="3"/>
  <c r="FN128" i="3"/>
  <c r="FO128" i="3"/>
  <c r="FP128" i="3"/>
  <c r="FQ128" i="3"/>
  <c r="FR128" i="3"/>
  <c r="FS128" i="3"/>
  <c r="FT128" i="3"/>
  <c r="FU128" i="3"/>
  <c r="FV128" i="3"/>
  <c r="FW128" i="3"/>
  <c r="FX128" i="3"/>
  <c r="FY128" i="3"/>
  <c r="FZ128" i="3"/>
  <c r="GA128" i="3"/>
  <c r="GB128" i="3"/>
  <c r="GC128" i="3"/>
  <c r="GD128" i="3"/>
  <c r="GE128" i="3"/>
  <c r="GF128" i="3"/>
  <c r="GG128" i="3"/>
  <c r="GH128" i="3"/>
  <c r="GI128" i="3"/>
  <c r="GJ128" i="3"/>
  <c r="GK128" i="3"/>
  <c r="GL128" i="3"/>
  <c r="GM128" i="3"/>
  <c r="GN128" i="3"/>
  <c r="GO128" i="3"/>
  <c r="GP128" i="3"/>
  <c r="GQ128" i="3"/>
  <c r="G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DH129" i="3"/>
  <c r="DI129" i="3"/>
  <c r="DJ129" i="3"/>
  <c r="DK129" i="3"/>
  <c r="DL129" i="3"/>
  <c r="DM129" i="3"/>
  <c r="DN129" i="3"/>
  <c r="DO129" i="3"/>
  <c r="DP129" i="3"/>
  <c r="DQ129" i="3"/>
  <c r="DR129" i="3"/>
  <c r="DS129" i="3"/>
  <c r="DT129" i="3"/>
  <c r="DU129" i="3"/>
  <c r="DV129" i="3"/>
  <c r="DW129" i="3"/>
  <c r="DX129" i="3"/>
  <c r="DY129" i="3"/>
  <c r="DZ129" i="3"/>
  <c r="EA129" i="3"/>
  <c r="EB129" i="3"/>
  <c r="EC129" i="3"/>
  <c r="ED129" i="3"/>
  <c r="EE129" i="3"/>
  <c r="EF129" i="3"/>
  <c r="EG129" i="3"/>
  <c r="EH129" i="3"/>
  <c r="EI129" i="3"/>
  <c r="EJ129" i="3"/>
  <c r="EK129" i="3"/>
  <c r="EL129" i="3"/>
  <c r="EM129" i="3"/>
  <c r="EN129" i="3"/>
  <c r="EO129" i="3"/>
  <c r="EP129" i="3"/>
  <c r="EQ129" i="3"/>
  <c r="ER129" i="3"/>
  <c r="ES129" i="3"/>
  <c r="ET129" i="3"/>
  <c r="EU129" i="3"/>
  <c r="EV129" i="3"/>
  <c r="EW129" i="3"/>
  <c r="EX129" i="3"/>
  <c r="EY129" i="3"/>
  <c r="EZ129" i="3"/>
  <c r="FA129" i="3"/>
  <c r="FB129" i="3"/>
  <c r="FC129" i="3"/>
  <c r="FD129" i="3"/>
  <c r="FE129" i="3"/>
  <c r="FF129" i="3"/>
  <c r="FG129" i="3"/>
  <c r="FH129" i="3"/>
  <c r="FI129" i="3"/>
  <c r="FJ129" i="3"/>
  <c r="FK129" i="3"/>
  <c r="FL129" i="3"/>
  <c r="FM129" i="3"/>
  <c r="FN129" i="3"/>
  <c r="FO129" i="3"/>
  <c r="FP129" i="3"/>
  <c r="FQ129" i="3"/>
  <c r="FR129" i="3"/>
  <c r="FS129" i="3"/>
  <c r="FT129" i="3"/>
  <c r="FU129" i="3"/>
  <c r="FV129" i="3"/>
  <c r="FW129" i="3"/>
  <c r="FX129" i="3"/>
  <c r="FY129" i="3"/>
  <c r="FZ129" i="3"/>
  <c r="GA129" i="3"/>
  <c r="GB129" i="3"/>
  <c r="GC129" i="3"/>
  <c r="GD129" i="3"/>
  <c r="GE129" i="3"/>
  <c r="GF129" i="3"/>
  <c r="GG129" i="3"/>
  <c r="GH129" i="3"/>
  <c r="GI129" i="3"/>
  <c r="GJ129" i="3"/>
  <c r="GK129" i="3"/>
  <c r="GL129" i="3"/>
  <c r="GM129" i="3"/>
  <c r="GN129" i="3"/>
  <c r="GO129" i="3"/>
  <c r="GP129" i="3"/>
  <c r="GQ129" i="3"/>
  <c r="G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DH130" i="3"/>
  <c r="DI130" i="3"/>
  <c r="DJ130" i="3"/>
  <c r="DK130" i="3"/>
  <c r="DL130" i="3"/>
  <c r="DM130" i="3"/>
  <c r="DN130" i="3"/>
  <c r="DO130" i="3"/>
  <c r="DP130" i="3"/>
  <c r="DQ130" i="3"/>
  <c r="DR130" i="3"/>
  <c r="DS130" i="3"/>
  <c r="DT130" i="3"/>
  <c r="DU130" i="3"/>
  <c r="DV130" i="3"/>
  <c r="DW130" i="3"/>
  <c r="DX130" i="3"/>
  <c r="DY130" i="3"/>
  <c r="DZ130" i="3"/>
  <c r="EA130" i="3"/>
  <c r="EB130" i="3"/>
  <c r="EC130" i="3"/>
  <c r="ED130" i="3"/>
  <c r="EE130" i="3"/>
  <c r="EF130" i="3"/>
  <c r="EG130" i="3"/>
  <c r="EH130" i="3"/>
  <c r="EI130" i="3"/>
  <c r="EJ130" i="3"/>
  <c r="EK130" i="3"/>
  <c r="EL130" i="3"/>
  <c r="EM130" i="3"/>
  <c r="EN130" i="3"/>
  <c r="EO130" i="3"/>
  <c r="EP130" i="3"/>
  <c r="EQ130" i="3"/>
  <c r="ER130" i="3"/>
  <c r="ES130" i="3"/>
  <c r="ET130" i="3"/>
  <c r="EU130" i="3"/>
  <c r="EV130" i="3"/>
  <c r="EW130" i="3"/>
  <c r="EX130" i="3"/>
  <c r="EY130" i="3"/>
  <c r="EZ130" i="3"/>
  <c r="FA130" i="3"/>
  <c r="FB130" i="3"/>
  <c r="FC130" i="3"/>
  <c r="FD130" i="3"/>
  <c r="FE130" i="3"/>
  <c r="FF130" i="3"/>
  <c r="FG130" i="3"/>
  <c r="FH130" i="3"/>
  <c r="FI130" i="3"/>
  <c r="FJ130" i="3"/>
  <c r="FK130" i="3"/>
  <c r="FL130" i="3"/>
  <c r="FM130" i="3"/>
  <c r="FN130" i="3"/>
  <c r="FO130" i="3"/>
  <c r="FP130" i="3"/>
  <c r="FQ130" i="3"/>
  <c r="FR130" i="3"/>
  <c r="FS130" i="3"/>
  <c r="FT130" i="3"/>
  <c r="FU130" i="3"/>
  <c r="FV130" i="3"/>
  <c r="FW130" i="3"/>
  <c r="FX130" i="3"/>
  <c r="FY130" i="3"/>
  <c r="FZ130" i="3"/>
  <c r="GA130" i="3"/>
  <c r="GB130" i="3"/>
  <c r="GC130" i="3"/>
  <c r="GD130" i="3"/>
  <c r="GE130" i="3"/>
  <c r="GF130" i="3"/>
  <c r="GG130" i="3"/>
  <c r="GH130" i="3"/>
  <c r="GI130" i="3"/>
  <c r="GJ130" i="3"/>
  <c r="GK130" i="3"/>
  <c r="GL130" i="3"/>
  <c r="GM130" i="3"/>
  <c r="GN130" i="3"/>
  <c r="GO130" i="3"/>
  <c r="GP130" i="3"/>
  <c r="GQ130" i="3"/>
  <c r="G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DD131" i="3"/>
  <c r="DE131" i="3"/>
  <c r="DF131" i="3"/>
  <c r="DG131" i="3"/>
  <c r="DH131" i="3"/>
  <c r="DI131" i="3"/>
  <c r="DJ131" i="3"/>
  <c r="DK131" i="3"/>
  <c r="DL131" i="3"/>
  <c r="DM131" i="3"/>
  <c r="DN131" i="3"/>
  <c r="DO131" i="3"/>
  <c r="DP131" i="3"/>
  <c r="DQ131" i="3"/>
  <c r="DR131" i="3"/>
  <c r="DS131" i="3"/>
  <c r="DT131" i="3"/>
  <c r="DU131" i="3"/>
  <c r="DV131" i="3"/>
  <c r="DW131" i="3"/>
  <c r="DX131" i="3"/>
  <c r="DY131" i="3"/>
  <c r="DZ131" i="3"/>
  <c r="EA131" i="3"/>
  <c r="EB131" i="3"/>
  <c r="EC131" i="3"/>
  <c r="ED131" i="3"/>
  <c r="EE131" i="3"/>
  <c r="EF131" i="3"/>
  <c r="EG131" i="3"/>
  <c r="EH131" i="3"/>
  <c r="EI131" i="3"/>
  <c r="EJ131" i="3"/>
  <c r="EK131" i="3"/>
  <c r="EL131" i="3"/>
  <c r="EM131" i="3"/>
  <c r="EN131" i="3"/>
  <c r="EO131" i="3"/>
  <c r="EP131" i="3"/>
  <c r="EQ131" i="3"/>
  <c r="ER131" i="3"/>
  <c r="ES131" i="3"/>
  <c r="ET131" i="3"/>
  <c r="EU131" i="3"/>
  <c r="EV131" i="3"/>
  <c r="EW131" i="3"/>
  <c r="EX131" i="3"/>
  <c r="EY131" i="3"/>
  <c r="EZ131" i="3"/>
  <c r="FA131" i="3"/>
  <c r="FB131" i="3"/>
  <c r="FC131" i="3"/>
  <c r="FD131" i="3"/>
  <c r="FE131" i="3"/>
  <c r="FF131" i="3"/>
  <c r="FG131" i="3"/>
  <c r="FH131" i="3"/>
  <c r="FI131" i="3"/>
  <c r="FJ131" i="3"/>
  <c r="FK131" i="3"/>
  <c r="FL131" i="3"/>
  <c r="FM131" i="3"/>
  <c r="FN131" i="3"/>
  <c r="FO131" i="3"/>
  <c r="FP131" i="3"/>
  <c r="FQ131" i="3"/>
  <c r="FR131" i="3"/>
  <c r="FS131" i="3"/>
  <c r="FT131" i="3"/>
  <c r="FU131" i="3"/>
  <c r="FV131" i="3"/>
  <c r="FW131" i="3"/>
  <c r="FX131" i="3"/>
  <c r="FY131" i="3"/>
  <c r="FZ131" i="3"/>
  <c r="GA131" i="3"/>
  <c r="GB131" i="3"/>
  <c r="GC131" i="3"/>
  <c r="GD131" i="3"/>
  <c r="GE131" i="3"/>
  <c r="GF131" i="3"/>
  <c r="GG131" i="3"/>
  <c r="GH131" i="3"/>
  <c r="GI131" i="3"/>
  <c r="GJ131" i="3"/>
  <c r="GK131" i="3"/>
  <c r="GL131" i="3"/>
  <c r="GM131" i="3"/>
  <c r="GN131" i="3"/>
  <c r="GO131" i="3"/>
  <c r="GP131" i="3"/>
  <c r="GQ131" i="3"/>
  <c r="G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DD132" i="3"/>
  <c r="DE132" i="3"/>
  <c r="DF132" i="3"/>
  <c r="DG132" i="3"/>
  <c r="DH132" i="3"/>
  <c r="DI132" i="3"/>
  <c r="DJ132" i="3"/>
  <c r="DK132" i="3"/>
  <c r="DL132" i="3"/>
  <c r="DM132" i="3"/>
  <c r="DN132" i="3"/>
  <c r="DO132" i="3"/>
  <c r="DP132" i="3"/>
  <c r="DQ132" i="3"/>
  <c r="DR132" i="3"/>
  <c r="DS132" i="3"/>
  <c r="DT132" i="3"/>
  <c r="DU132" i="3"/>
  <c r="DV132" i="3"/>
  <c r="DW132" i="3"/>
  <c r="DX132" i="3"/>
  <c r="DY132" i="3"/>
  <c r="DZ132" i="3"/>
  <c r="EA132" i="3"/>
  <c r="EB132" i="3"/>
  <c r="EC132" i="3"/>
  <c r="ED132" i="3"/>
  <c r="EE132" i="3"/>
  <c r="EF132" i="3"/>
  <c r="EG132" i="3"/>
  <c r="EH132" i="3"/>
  <c r="EI132" i="3"/>
  <c r="EJ132" i="3"/>
  <c r="EK132" i="3"/>
  <c r="EL132" i="3"/>
  <c r="EM132" i="3"/>
  <c r="EN132" i="3"/>
  <c r="EO132" i="3"/>
  <c r="EP132" i="3"/>
  <c r="EQ132" i="3"/>
  <c r="ER132" i="3"/>
  <c r="ES132" i="3"/>
  <c r="ET132" i="3"/>
  <c r="EU132" i="3"/>
  <c r="EV132" i="3"/>
  <c r="EW132" i="3"/>
  <c r="EX132" i="3"/>
  <c r="EY132" i="3"/>
  <c r="EZ132" i="3"/>
  <c r="FA132" i="3"/>
  <c r="FB132" i="3"/>
  <c r="FC132" i="3"/>
  <c r="FD132" i="3"/>
  <c r="FE132" i="3"/>
  <c r="FF132" i="3"/>
  <c r="FG132" i="3"/>
  <c r="FH132" i="3"/>
  <c r="FI132" i="3"/>
  <c r="FJ132" i="3"/>
  <c r="FK132" i="3"/>
  <c r="FL132" i="3"/>
  <c r="FM132" i="3"/>
  <c r="FN132" i="3"/>
  <c r="FO132" i="3"/>
  <c r="FP132" i="3"/>
  <c r="FQ132" i="3"/>
  <c r="FR132" i="3"/>
  <c r="FS132" i="3"/>
  <c r="FT132" i="3"/>
  <c r="FU132" i="3"/>
  <c r="FV132" i="3"/>
  <c r="FW132" i="3"/>
  <c r="FX132" i="3"/>
  <c r="FY132" i="3"/>
  <c r="FZ132" i="3"/>
  <c r="GA132" i="3"/>
  <c r="GB132" i="3"/>
  <c r="GC132" i="3"/>
  <c r="GD132" i="3"/>
  <c r="GE132" i="3"/>
  <c r="GF132" i="3"/>
  <c r="GG132" i="3"/>
  <c r="GH132" i="3"/>
  <c r="GI132" i="3"/>
  <c r="GJ132" i="3"/>
  <c r="GK132" i="3"/>
  <c r="GL132" i="3"/>
  <c r="GM132" i="3"/>
  <c r="GN132" i="3"/>
  <c r="GO132" i="3"/>
  <c r="GP132" i="3"/>
  <c r="GQ132" i="3"/>
  <c r="G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DD133" i="3"/>
  <c r="DE133" i="3"/>
  <c r="DF133" i="3"/>
  <c r="DG133" i="3"/>
  <c r="DH133" i="3"/>
  <c r="DI133" i="3"/>
  <c r="DJ133" i="3"/>
  <c r="DK133" i="3"/>
  <c r="DL133" i="3"/>
  <c r="DM133" i="3"/>
  <c r="DN133" i="3"/>
  <c r="DO133" i="3"/>
  <c r="DP133" i="3"/>
  <c r="DQ133" i="3"/>
  <c r="DR133" i="3"/>
  <c r="DS133" i="3"/>
  <c r="DT133" i="3"/>
  <c r="DU133" i="3"/>
  <c r="DV133" i="3"/>
  <c r="DW133" i="3"/>
  <c r="DX133" i="3"/>
  <c r="DY133" i="3"/>
  <c r="DZ133" i="3"/>
  <c r="EA133" i="3"/>
  <c r="EB133" i="3"/>
  <c r="EC133" i="3"/>
  <c r="ED133" i="3"/>
  <c r="EE133" i="3"/>
  <c r="EF133" i="3"/>
  <c r="EG133" i="3"/>
  <c r="EH133" i="3"/>
  <c r="EI133" i="3"/>
  <c r="EJ133" i="3"/>
  <c r="EK133" i="3"/>
  <c r="EL133" i="3"/>
  <c r="EM133" i="3"/>
  <c r="EN133" i="3"/>
  <c r="EO133" i="3"/>
  <c r="EP133" i="3"/>
  <c r="EQ133" i="3"/>
  <c r="ER133" i="3"/>
  <c r="ES133" i="3"/>
  <c r="ET133" i="3"/>
  <c r="EU133" i="3"/>
  <c r="EV133" i="3"/>
  <c r="EW133" i="3"/>
  <c r="EX133" i="3"/>
  <c r="EY133" i="3"/>
  <c r="EZ133" i="3"/>
  <c r="FA133" i="3"/>
  <c r="FB133" i="3"/>
  <c r="FC133" i="3"/>
  <c r="FD133" i="3"/>
  <c r="FE133" i="3"/>
  <c r="FF133" i="3"/>
  <c r="FG133" i="3"/>
  <c r="FH133" i="3"/>
  <c r="FI133" i="3"/>
  <c r="FJ133" i="3"/>
  <c r="FK133" i="3"/>
  <c r="FL133" i="3"/>
  <c r="FM133" i="3"/>
  <c r="FN133" i="3"/>
  <c r="FO133" i="3"/>
  <c r="FP133" i="3"/>
  <c r="FQ133" i="3"/>
  <c r="FR133" i="3"/>
  <c r="FS133" i="3"/>
  <c r="FT133" i="3"/>
  <c r="FU133" i="3"/>
  <c r="FV133" i="3"/>
  <c r="FW133" i="3"/>
  <c r="FX133" i="3"/>
  <c r="FY133" i="3"/>
  <c r="FZ133" i="3"/>
  <c r="GA133" i="3"/>
  <c r="GB133" i="3"/>
  <c r="GC133" i="3"/>
  <c r="GD133" i="3"/>
  <c r="GE133" i="3"/>
  <c r="GF133" i="3"/>
  <c r="GG133" i="3"/>
  <c r="GH133" i="3"/>
  <c r="GI133" i="3"/>
  <c r="GJ133" i="3"/>
  <c r="GK133" i="3"/>
  <c r="GL133" i="3"/>
  <c r="GM133" i="3"/>
  <c r="GN133" i="3"/>
  <c r="GO133" i="3"/>
  <c r="GP133" i="3"/>
  <c r="GQ133" i="3"/>
  <c r="G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DD134" i="3"/>
  <c r="DE134" i="3"/>
  <c r="DF134" i="3"/>
  <c r="DG134" i="3"/>
  <c r="DH134" i="3"/>
  <c r="DI134" i="3"/>
  <c r="DJ134" i="3"/>
  <c r="DK134" i="3"/>
  <c r="DL134" i="3"/>
  <c r="DM134" i="3"/>
  <c r="DN134" i="3"/>
  <c r="DO134" i="3"/>
  <c r="DP134" i="3"/>
  <c r="DQ134" i="3"/>
  <c r="DR134" i="3"/>
  <c r="DS134" i="3"/>
  <c r="DT134" i="3"/>
  <c r="DU134" i="3"/>
  <c r="DV134" i="3"/>
  <c r="DW134" i="3"/>
  <c r="DX134" i="3"/>
  <c r="DY134" i="3"/>
  <c r="DZ134" i="3"/>
  <c r="EA134" i="3"/>
  <c r="EB134" i="3"/>
  <c r="EC134" i="3"/>
  <c r="ED134" i="3"/>
  <c r="EE134" i="3"/>
  <c r="EF134" i="3"/>
  <c r="EG134" i="3"/>
  <c r="EH134" i="3"/>
  <c r="EI134" i="3"/>
  <c r="EJ134" i="3"/>
  <c r="EK134" i="3"/>
  <c r="EL134" i="3"/>
  <c r="EM134" i="3"/>
  <c r="EN134" i="3"/>
  <c r="EO134" i="3"/>
  <c r="EP134" i="3"/>
  <c r="EQ134" i="3"/>
  <c r="ER134" i="3"/>
  <c r="ES134" i="3"/>
  <c r="ET134" i="3"/>
  <c r="EU134" i="3"/>
  <c r="EV134" i="3"/>
  <c r="EW134" i="3"/>
  <c r="EX134" i="3"/>
  <c r="EY134" i="3"/>
  <c r="EZ134" i="3"/>
  <c r="FA134" i="3"/>
  <c r="FB134" i="3"/>
  <c r="FC134" i="3"/>
  <c r="FD134" i="3"/>
  <c r="FE134" i="3"/>
  <c r="FF134" i="3"/>
  <c r="FG134" i="3"/>
  <c r="FH134" i="3"/>
  <c r="FI134" i="3"/>
  <c r="FJ134" i="3"/>
  <c r="FK134" i="3"/>
  <c r="FL134" i="3"/>
  <c r="FM134" i="3"/>
  <c r="FN134" i="3"/>
  <c r="FO134" i="3"/>
  <c r="FP134" i="3"/>
  <c r="FQ134" i="3"/>
  <c r="FR134" i="3"/>
  <c r="FS134" i="3"/>
  <c r="FT134" i="3"/>
  <c r="FU134" i="3"/>
  <c r="FV134" i="3"/>
  <c r="FW134" i="3"/>
  <c r="FX134" i="3"/>
  <c r="FY134" i="3"/>
  <c r="FZ134" i="3"/>
  <c r="GA134" i="3"/>
  <c r="GB134" i="3"/>
  <c r="GC134" i="3"/>
  <c r="GD134" i="3"/>
  <c r="GE134" i="3"/>
  <c r="GF134" i="3"/>
  <c r="GG134" i="3"/>
  <c r="GH134" i="3"/>
  <c r="GI134" i="3"/>
  <c r="GJ134" i="3"/>
  <c r="GK134" i="3"/>
  <c r="GL134" i="3"/>
  <c r="GM134" i="3"/>
  <c r="GN134" i="3"/>
  <c r="GO134" i="3"/>
  <c r="GP134" i="3"/>
  <c r="GQ134" i="3"/>
  <c r="G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DH135" i="3"/>
  <c r="DI135" i="3"/>
  <c r="DJ135" i="3"/>
  <c r="DK135" i="3"/>
  <c r="DL135" i="3"/>
  <c r="DM135" i="3"/>
  <c r="DN135" i="3"/>
  <c r="DO135" i="3"/>
  <c r="DP135" i="3"/>
  <c r="DQ135" i="3"/>
  <c r="DR135" i="3"/>
  <c r="DS135" i="3"/>
  <c r="DT135" i="3"/>
  <c r="DU135" i="3"/>
  <c r="DV135" i="3"/>
  <c r="DW135" i="3"/>
  <c r="DX135" i="3"/>
  <c r="DY135" i="3"/>
  <c r="DZ135" i="3"/>
  <c r="EA135" i="3"/>
  <c r="EB135" i="3"/>
  <c r="EC135" i="3"/>
  <c r="ED135" i="3"/>
  <c r="EE135" i="3"/>
  <c r="EF135" i="3"/>
  <c r="EG135" i="3"/>
  <c r="EH135" i="3"/>
  <c r="EI135" i="3"/>
  <c r="EJ135" i="3"/>
  <c r="EK135" i="3"/>
  <c r="EL135" i="3"/>
  <c r="EM135" i="3"/>
  <c r="EN135" i="3"/>
  <c r="EO135" i="3"/>
  <c r="EP135" i="3"/>
  <c r="EQ135" i="3"/>
  <c r="ER135" i="3"/>
  <c r="ES135" i="3"/>
  <c r="ET135" i="3"/>
  <c r="EU135" i="3"/>
  <c r="EV135" i="3"/>
  <c r="EW135" i="3"/>
  <c r="EX135" i="3"/>
  <c r="EY135" i="3"/>
  <c r="EZ135" i="3"/>
  <c r="FA135" i="3"/>
  <c r="FB135" i="3"/>
  <c r="FC135" i="3"/>
  <c r="FD135" i="3"/>
  <c r="FE135" i="3"/>
  <c r="FF135" i="3"/>
  <c r="FG135" i="3"/>
  <c r="FH135" i="3"/>
  <c r="FI135" i="3"/>
  <c r="FJ135" i="3"/>
  <c r="FK135" i="3"/>
  <c r="FL135" i="3"/>
  <c r="FM135" i="3"/>
  <c r="FN135" i="3"/>
  <c r="FO135" i="3"/>
  <c r="FP135" i="3"/>
  <c r="FQ135" i="3"/>
  <c r="FR135" i="3"/>
  <c r="FS135" i="3"/>
  <c r="FT135" i="3"/>
  <c r="FU135" i="3"/>
  <c r="FV135" i="3"/>
  <c r="FW135" i="3"/>
  <c r="FX135" i="3"/>
  <c r="FY135" i="3"/>
  <c r="FZ135" i="3"/>
  <c r="GA135" i="3"/>
  <c r="GB135" i="3"/>
  <c r="GC135" i="3"/>
  <c r="GD135" i="3"/>
  <c r="GE135" i="3"/>
  <c r="GF135" i="3"/>
  <c r="GG135" i="3"/>
  <c r="GH135" i="3"/>
  <c r="GI135" i="3"/>
  <c r="GJ135" i="3"/>
  <c r="GK135" i="3"/>
  <c r="GL135" i="3"/>
  <c r="GM135" i="3"/>
  <c r="GN135" i="3"/>
  <c r="GO135" i="3"/>
  <c r="GP135" i="3"/>
  <c r="GQ135" i="3"/>
  <c r="G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DD136" i="3"/>
  <c r="DE136" i="3"/>
  <c r="DF136" i="3"/>
  <c r="DG136" i="3"/>
  <c r="DH136" i="3"/>
  <c r="DI136" i="3"/>
  <c r="DJ136" i="3"/>
  <c r="DK136" i="3"/>
  <c r="DL136" i="3"/>
  <c r="DM136" i="3"/>
  <c r="DN136" i="3"/>
  <c r="DO136" i="3"/>
  <c r="DP136" i="3"/>
  <c r="DQ136" i="3"/>
  <c r="DR136" i="3"/>
  <c r="DS136" i="3"/>
  <c r="DT136" i="3"/>
  <c r="DU136" i="3"/>
  <c r="DV136" i="3"/>
  <c r="DW136" i="3"/>
  <c r="DX136" i="3"/>
  <c r="DY136" i="3"/>
  <c r="DZ136" i="3"/>
  <c r="EA136" i="3"/>
  <c r="EB136" i="3"/>
  <c r="EC136" i="3"/>
  <c r="ED136" i="3"/>
  <c r="EE136" i="3"/>
  <c r="EF136" i="3"/>
  <c r="EG136" i="3"/>
  <c r="EH136" i="3"/>
  <c r="EI136" i="3"/>
  <c r="EJ136" i="3"/>
  <c r="EK136" i="3"/>
  <c r="EL136" i="3"/>
  <c r="EM136" i="3"/>
  <c r="EN136" i="3"/>
  <c r="EO136" i="3"/>
  <c r="EP136" i="3"/>
  <c r="EQ136" i="3"/>
  <c r="ER136" i="3"/>
  <c r="ES136" i="3"/>
  <c r="ET136" i="3"/>
  <c r="EU136" i="3"/>
  <c r="EV136" i="3"/>
  <c r="EW136" i="3"/>
  <c r="EX136" i="3"/>
  <c r="EY136" i="3"/>
  <c r="EZ136" i="3"/>
  <c r="FA136" i="3"/>
  <c r="FB136" i="3"/>
  <c r="FC136" i="3"/>
  <c r="FD136" i="3"/>
  <c r="FE136" i="3"/>
  <c r="FF136" i="3"/>
  <c r="FG136" i="3"/>
  <c r="FH136" i="3"/>
  <c r="FI136" i="3"/>
  <c r="FJ136" i="3"/>
  <c r="FK136" i="3"/>
  <c r="FL136" i="3"/>
  <c r="FM136" i="3"/>
  <c r="FN136" i="3"/>
  <c r="FO136" i="3"/>
  <c r="FP136" i="3"/>
  <c r="FQ136" i="3"/>
  <c r="FR136" i="3"/>
  <c r="FS136" i="3"/>
  <c r="FT136" i="3"/>
  <c r="FU136" i="3"/>
  <c r="FV136" i="3"/>
  <c r="FW136" i="3"/>
  <c r="FX136" i="3"/>
  <c r="FY136" i="3"/>
  <c r="FZ136" i="3"/>
  <c r="GA136" i="3"/>
  <c r="GB136" i="3"/>
  <c r="GC136" i="3"/>
  <c r="GD136" i="3"/>
  <c r="GE136" i="3"/>
  <c r="GF136" i="3"/>
  <c r="GG136" i="3"/>
  <c r="GH136" i="3"/>
  <c r="GI136" i="3"/>
  <c r="GJ136" i="3"/>
  <c r="GK136" i="3"/>
  <c r="GL136" i="3"/>
  <c r="GM136" i="3"/>
  <c r="GN136" i="3"/>
  <c r="GO136" i="3"/>
  <c r="GP136" i="3"/>
  <c r="GQ136" i="3"/>
  <c r="G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DD137" i="3"/>
  <c r="DE137" i="3"/>
  <c r="DF137" i="3"/>
  <c r="DG137" i="3"/>
  <c r="DH137" i="3"/>
  <c r="DI137" i="3"/>
  <c r="DJ137" i="3"/>
  <c r="DK137" i="3"/>
  <c r="DL137" i="3"/>
  <c r="DM137" i="3"/>
  <c r="DN137" i="3"/>
  <c r="DO137" i="3"/>
  <c r="DP137" i="3"/>
  <c r="DQ137" i="3"/>
  <c r="DR137" i="3"/>
  <c r="DS137" i="3"/>
  <c r="DT137" i="3"/>
  <c r="DU137" i="3"/>
  <c r="DV137" i="3"/>
  <c r="DW137" i="3"/>
  <c r="DX137" i="3"/>
  <c r="DY137" i="3"/>
  <c r="DZ137" i="3"/>
  <c r="EA137" i="3"/>
  <c r="EB137" i="3"/>
  <c r="EC137" i="3"/>
  <c r="ED137" i="3"/>
  <c r="EE137" i="3"/>
  <c r="EF137" i="3"/>
  <c r="EG137" i="3"/>
  <c r="EH137" i="3"/>
  <c r="EI137" i="3"/>
  <c r="EJ137" i="3"/>
  <c r="EK137" i="3"/>
  <c r="EL137" i="3"/>
  <c r="EM137" i="3"/>
  <c r="EN137" i="3"/>
  <c r="EO137" i="3"/>
  <c r="EP137" i="3"/>
  <c r="EQ137" i="3"/>
  <c r="ER137" i="3"/>
  <c r="ES137" i="3"/>
  <c r="ET137" i="3"/>
  <c r="EU137" i="3"/>
  <c r="EV137" i="3"/>
  <c r="EW137" i="3"/>
  <c r="EX137" i="3"/>
  <c r="EY137" i="3"/>
  <c r="EZ137" i="3"/>
  <c r="FA137" i="3"/>
  <c r="FB137" i="3"/>
  <c r="FC137" i="3"/>
  <c r="FD137" i="3"/>
  <c r="FE137" i="3"/>
  <c r="FF137" i="3"/>
  <c r="FG137" i="3"/>
  <c r="FH137" i="3"/>
  <c r="FI137" i="3"/>
  <c r="FJ137" i="3"/>
  <c r="FK137" i="3"/>
  <c r="FL137" i="3"/>
  <c r="FM137" i="3"/>
  <c r="FN137" i="3"/>
  <c r="FO137" i="3"/>
  <c r="FP137" i="3"/>
  <c r="FQ137" i="3"/>
  <c r="FR137" i="3"/>
  <c r="FS137" i="3"/>
  <c r="FT137" i="3"/>
  <c r="FU137" i="3"/>
  <c r="FV137" i="3"/>
  <c r="FW137" i="3"/>
  <c r="FX137" i="3"/>
  <c r="FY137" i="3"/>
  <c r="FZ137" i="3"/>
  <c r="GA137" i="3"/>
  <c r="GB137" i="3"/>
  <c r="GC137" i="3"/>
  <c r="GD137" i="3"/>
  <c r="GE137" i="3"/>
  <c r="GF137" i="3"/>
  <c r="GG137" i="3"/>
  <c r="GH137" i="3"/>
  <c r="GI137" i="3"/>
  <c r="GJ137" i="3"/>
  <c r="GK137" i="3"/>
  <c r="GL137" i="3"/>
  <c r="GM137" i="3"/>
  <c r="GN137" i="3"/>
  <c r="GO137" i="3"/>
  <c r="GP137" i="3"/>
  <c r="GQ137" i="3"/>
  <c r="G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DD138" i="3"/>
  <c r="DE138" i="3"/>
  <c r="DF138" i="3"/>
  <c r="DG138" i="3"/>
  <c r="DH138" i="3"/>
  <c r="DI138" i="3"/>
  <c r="DJ138" i="3"/>
  <c r="DK138" i="3"/>
  <c r="DL138" i="3"/>
  <c r="DM138" i="3"/>
  <c r="DN138" i="3"/>
  <c r="DO138" i="3"/>
  <c r="DP138" i="3"/>
  <c r="DQ138" i="3"/>
  <c r="DR138" i="3"/>
  <c r="DS138" i="3"/>
  <c r="DT138" i="3"/>
  <c r="DU138" i="3"/>
  <c r="DV138" i="3"/>
  <c r="DW138" i="3"/>
  <c r="DX138" i="3"/>
  <c r="DY138" i="3"/>
  <c r="DZ138" i="3"/>
  <c r="EA138" i="3"/>
  <c r="EB138" i="3"/>
  <c r="EC138" i="3"/>
  <c r="ED138" i="3"/>
  <c r="EE138" i="3"/>
  <c r="EF138" i="3"/>
  <c r="EG138" i="3"/>
  <c r="EH138" i="3"/>
  <c r="EI138" i="3"/>
  <c r="EJ138" i="3"/>
  <c r="EK138" i="3"/>
  <c r="EL138" i="3"/>
  <c r="EM138" i="3"/>
  <c r="EN138" i="3"/>
  <c r="EO138" i="3"/>
  <c r="EP138" i="3"/>
  <c r="EQ138" i="3"/>
  <c r="ER138" i="3"/>
  <c r="ES138" i="3"/>
  <c r="ET138" i="3"/>
  <c r="EU138" i="3"/>
  <c r="EV138" i="3"/>
  <c r="EW138" i="3"/>
  <c r="EX138" i="3"/>
  <c r="EY138" i="3"/>
  <c r="EZ138" i="3"/>
  <c r="FA138" i="3"/>
  <c r="FB138" i="3"/>
  <c r="FC138" i="3"/>
  <c r="FD138" i="3"/>
  <c r="FE138" i="3"/>
  <c r="FF138" i="3"/>
  <c r="FG138" i="3"/>
  <c r="FH138" i="3"/>
  <c r="FI138" i="3"/>
  <c r="FJ138" i="3"/>
  <c r="FK138" i="3"/>
  <c r="FL138" i="3"/>
  <c r="FM138" i="3"/>
  <c r="FN138" i="3"/>
  <c r="FO138" i="3"/>
  <c r="FP138" i="3"/>
  <c r="FQ138" i="3"/>
  <c r="FR138" i="3"/>
  <c r="FS138" i="3"/>
  <c r="FT138" i="3"/>
  <c r="FU138" i="3"/>
  <c r="FV138" i="3"/>
  <c r="FW138" i="3"/>
  <c r="FX138" i="3"/>
  <c r="FY138" i="3"/>
  <c r="FZ138" i="3"/>
  <c r="GA138" i="3"/>
  <c r="GB138" i="3"/>
  <c r="GC138" i="3"/>
  <c r="GD138" i="3"/>
  <c r="GE138" i="3"/>
  <c r="GF138" i="3"/>
  <c r="GG138" i="3"/>
  <c r="GH138" i="3"/>
  <c r="GI138" i="3"/>
  <c r="GJ138" i="3"/>
  <c r="GK138" i="3"/>
  <c r="GL138" i="3"/>
  <c r="GM138" i="3"/>
  <c r="GN138" i="3"/>
  <c r="GO138" i="3"/>
  <c r="GP138" i="3"/>
  <c r="GQ138" i="3"/>
  <c r="G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DD139" i="3"/>
  <c r="DE139" i="3"/>
  <c r="DF139" i="3"/>
  <c r="DG139" i="3"/>
  <c r="DH139" i="3"/>
  <c r="DI139" i="3"/>
  <c r="DJ139" i="3"/>
  <c r="DK139" i="3"/>
  <c r="DL139" i="3"/>
  <c r="DM139" i="3"/>
  <c r="DN139" i="3"/>
  <c r="DO139" i="3"/>
  <c r="DP139" i="3"/>
  <c r="DQ139" i="3"/>
  <c r="DR139" i="3"/>
  <c r="DS139" i="3"/>
  <c r="DT139" i="3"/>
  <c r="DU139" i="3"/>
  <c r="DV139" i="3"/>
  <c r="DW139" i="3"/>
  <c r="DX139" i="3"/>
  <c r="DY139" i="3"/>
  <c r="DZ139" i="3"/>
  <c r="EA139" i="3"/>
  <c r="EB139" i="3"/>
  <c r="EC139" i="3"/>
  <c r="ED139" i="3"/>
  <c r="EE139" i="3"/>
  <c r="EF139" i="3"/>
  <c r="EG139" i="3"/>
  <c r="EH139" i="3"/>
  <c r="EI139" i="3"/>
  <c r="EJ139" i="3"/>
  <c r="EK139" i="3"/>
  <c r="EL139" i="3"/>
  <c r="EM139" i="3"/>
  <c r="EN139" i="3"/>
  <c r="EO139" i="3"/>
  <c r="EP139" i="3"/>
  <c r="EQ139" i="3"/>
  <c r="ER139" i="3"/>
  <c r="ES139" i="3"/>
  <c r="ET139" i="3"/>
  <c r="EU139" i="3"/>
  <c r="EV139" i="3"/>
  <c r="EW139" i="3"/>
  <c r="EX139" i="3"/>
  <c r="EY139" i="3"/>
  <c r="EZ139" i="3"/>
  <c r="FA139" i="3"/>
  <c r="FB139" i="3"/>
  <c r="FC139" i="3"/>
  <c r="FD139" i="3"/>
  <c r="FE139" i="3"/>
  <c r="FF139" i="3"/>
  <c r="FG139" i="3"/>
  <c r="FH139" i="3"/>
  <c r="FI139" i="3"/>
  <c r="FJ139" i="3"/>
  <c r="FK139" i="3"/>
  <c r="FL139" i="3"/>
  <c r="FM139" i="3"/>
  <c r="FN139" i="3"/>
  <c r="FO139" i="3"/>
  <c r="FP139" i="3"/>
  <c r="FQ139" i="3"/>
  <c r="FR139" i="3"/>
  <c r="FS139" i="3"/>
  <c r="FT139" i="3"/>
  <c r="FU139" i="3"/>
  <c r="FV139" i="3"/>
  <c r="FW139" i="3"/>
  <c r="FX139" i="3"/>
  <c r="FY139" i="3"/>
  <c r="FZ139" i="3"/>
  <c r="GA139" i="3"/>
  <c r="GB139" i="3"/>
  <c r="GC139" i="3"/>
  <c r="GD139" i="3"/>
  <c r="GE139" i="3"/>
  <c r="GF139" i="3"/>
  <c r="GG139" i="3"/>
  <c r="GH139" i="3"/>
  <c r="GI139" i="3"/>
  <c r="GJ139" i="3"/>
  <c r="GK139" i="3"/>
  <c r="GL139" i="3"/>
  <c r="GM139" i="3"/>
  <c r="GN139" i="3"/>
  <c r="GO139" i="3"/>
  <c r="GP139" i="3"/>
  <c r="GQ139" i="3"/>
  <c r="G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DD140" i="3"/>
  <c r="DE140" i="3"/>
  <c r="DF140" i="3"/>
  <c r="DG140" i="3"/>
  <c r="DH140" i="3"/>
  <c r="DI140" i="3"/>
  <c r="DJ140" i="3"/>
  <c r="DK140" i="3"/>
  <c r="DL140" i="3"/>
  <c r="DM140" i="3"/>
  <c r="DN140" i="3"/>
  <c r="DO140" i="3"/>
  <c r="DP140" i="3"/>
  <c r="DQ140" i="3"/>
  <c r="DR140" i="3"/>
  <c r="DS140" i="3"/>
  <c r="DT140" i="3"/>
  <c r="DU140" i="3"/>
  <c r="DV140" i="3"/>
  <c r="DW140" i="3"/>
  <c r="DX140" i="3"/>
  <c r="DY140" i="3"/>
  <c r="DZ140" i="3"/>
  <c r="EA140" i="3"/>
  <c r="EB140" i="3"/>
  <c r="EC140" i="3"/>
  <c r="ED140" i="3"/>
  <c r="EE140" i="3"/>
  <c r="EF140" i="3"/>
  <c r="EG140" i="3"/>
  <c r="EH140" i="3"/>
  <c r="EI140" i="3"/>
  <c r="EJ140" i="3"/>
  <c r="EK140" i="3"/>
  <c r="EL140" i="3"/>
  <c r="EM140" i="3"/>
  <c r="EN140" i="3"/>
  <c r="EO140" i="3"/>
  <c r="EP140" i="3"/>
  <c r="EQ140" i="3"/>
  <c r="ER140" i="3"/>
  <c r="ES140" i="3"/>
  <c r="ET140" i="3"/>
  <c r="EU140" i="3"/>
  <c r="EV140" i="3"/>
  <c r="EW140" i="3"/>
  <c r="EX140" i="3"/>
  <c r="EY140" i="3"/>
  <c r="EZ140" i="3"/>
  <c r="FA140" i="3"/>
  <c r="FB140" i="3"/>
  <c r="FC140" i="3"/>
  <c r="FD140" i="3"/>
  <c r="FE140" i="3"/>
  <c r="FF140" i="3"/>
  <c r="FG140" i="3"/>
  <c r="FH140" i="3"/>
  <c r="FI140" i="3"/>
  <c r="FJ140" i="3"/>
  <c r="FK140" i="3"/>
  <c r="FL140" i="3"/>
  <c r="FM140" i="3"/>
  <c r="FN140" i="3"/>
  <c r="FO140" i="3"/>
  <c r="FP140" i="3"/>
  <c r="FQ140" i="3"/>
  <c r="FR140" i="3"/>
  <c r="FS140" i="3"/>
  <c r="FT140" i="3"/>
  <c r="FU140" i="3"/>
  <c r="FV140" i="3"/>
  <c r="FW140" i="3"/>
  <c r="FX140" i="3"/>
  <c r="FY140" i="3"/>
  <c r="FZ140" i="3"/>
  <c r="GA140" i="3"/>
  <c r="GB140" i="3"/>
  <c r="GC140" i="3"/>
  <c r="GD140" i="3"/>
  <c r="GE140" i="3"/>
  <c r="GF140" i="3"/>
  <c r="GG140" i="3"/>
  <c r="GH140" i="3"/>
  <c r="GI140" i="3"/>
  <c r="GJ140" i="3"/>
  <c r="GK140" i="3"/>
  <c r="GL140" i="3"/>
  <c r="GM140" i="3"/>
  <c r="GN140" i="3"/>
  <c r="GO140" i="3"/>
  <c r="GP140" i="3"/>
  <c r="GQ140" i="3"/>
  <c r="G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DD141" i="3"/>
  <c r="DE141" i="3"/>
  <c r="DF141" i="3"/>
  <c r="DG141" i="3"/>
  <c r="DH141" i="3"/>
  <c r="DI141" i="3"/>
  <c r="DJ141" i="3"/>
  <c r="DK141" i="3"/>
  <c r="DL141" i="3"/>
  <c r="DM141" i="3"/>
  <c r="DN141" i="3"/>
  <c r="DO141" i="3"/>
  <c r="DP141" i="3"/>
  <c r="DQ141" i="3"/>
  <c r="DR141" i="3"/>
  <c r="DS141" i="3"/>
  <c r="DT141" i="3"/>
  <c r="DU141" i="3"/>
  <c r="DV141" i="3"/>
  <c r="DW141" i="3"/>
  <c r="DX141" i="3"/>
  <c r="DY141" i="3"/>
  <c r="DZ141" i="3"/>
  <c r="EA141" i="3"/>
  <c r="EB141" i="3"/>
  <c r="EC141" i="3"/>
  <c r="ED141" i="3"/>
  <c r="EE141" i="3"/>
  <c r="EF141" i="3"/>
  <c r="EG141" i="3"/>
  <c r="EH141" i="3"/>
  <c r="EI141" i="3"/>
  <c r="EJ141" i="3"/>
  <c r="EK141" i="3"/>
  <c r="EL141" i="3"/>
  <c r="EM141" i="3"/>
  <c r="EN141" i="3"/>
  <c r="EO141" i="3"/>
  <c r="EP141" i="3"/>
  <c r="EQ141" i="3"/>
  <c r="ER141" i="3"/>
  <c r="ES141" i="3"/>
  <c r="ET141" i="3"/>
  <c r="EU141" i="3"/>
  <c r="EV141" i="3"/>
  <c r="EW141" i="3"/>
  <c r="EX141" i="3"/>
  <c r="EY141" i="3"/>
  <c r="EZ141" i="3"/>
  <c r="FA141" i="3"/>
  <c r="FB141" i="3"/>
  <c r="FC141" i="3"/>
  <c r="FD141" i="3"/>
  <c r="FE141" i="3"/>
  <c r="FF141" i="3"/>
  <c r="FG141" i="3"/>
  <c r="FH141" i="3"/>
  <c r="FI141" i="3"/>
  <c r="FJ141" i="3"/>
  <c r="FK141" i="3"/>
  <c r="FL141" i="3"/>
  <c r="FM141" i="3"/>
  <c r="FN141" i="3"/>
  <c r="FO141" i="3"/>
  <c r="FP141" i="3"/>
  <c r="FQ141" i="3"/>
  <c r="FR141" i="3"/>
  <c r="FS141" i="3"/>
  <c r="FT141" i="3"/>
  <c r="FU141" i="3"/>
  <c r="FV141" i="3"/>
  <c r="FW141" i="3"/>
  <c r="FX141" i="3"/>
  <c r="FY141" i="3"/>
  <c r="FZ141" i="3"/>
  <c r="GA141" i="3"/>
  <c r="GB141" i="3"/>
  <c r="GC141" i="3"/>
  <c r="GD141" i="3"/>
  <c r="GE141" i="3"/>
  <c r="GF141" i="3"/>
  <c r="GG141" i="3"/>
  <c r="GH141" i="3"/>
  <c r="GI141" i="3"/>
  <c r="GJ141" i="3"/>
  <c r="GK141" i="3"/>
  <c r="GL141" i="3"/>
  <c r="GM141" i="3"/>
  <c r="GN141" i="3"/>
  <c r="GO141" i="3"/>
  <c r="GP141" i="3"/>
  <c r="GQ141" i="3"/>
  <c r="G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EQ142" i="3"/>
  <c r="ER142" i="3"/>
  <c r="ES142" i="3"/>
  <c r="ET142" i="3"/>
  <c r="EU142" i="3"/>
  <c r="EV142" i="3"/>
  <c r="EW142" i="3"/>
  <c r="EX142" i="3"/>
  <c r="EY142" i="3"/>
  <c r="EZ142" i="3"/>
  <c r="FA142" i="3"/>
  <c r="FB142" i="3"/>
  <c r="FC142" i="3"/>
  <c r="FD142" i="3"/>
  <c r="FE142" i="3"/>
  <c r="FF142" i="3"/>
  <c r="FG142" i="3"/>
  <c r="FH142" i="3"/>
  <c r="FI142" i="3"/>
  <c r="FJ142" i="3"/>
  <c r="FK142" i="3"/>
  <c r="FL142" i="3"/>
  <c r="FM142" i="3"/>
  <c r="FN142" i="3"/>
  <c r="FO142" i="3"/>
  <c r="FP142" i="3"/>
  <c r="FQ142" i="3"/>
  <c r="FR142" i="3"/>
  <c r="FS142" i="3"/>
  <c r="FT142" i="3"/>
  <c r="FU142" i="3"/>
  <c r="FV142" i="3"/>
  <c r="FW142" i="3"/>
  <c r="FX142" i="3"/>
  <c r="FY142" i="3"/>
  <c r="FZ142" i="3"/>
  <c r="GA142" i="3"/>
  <c r="GB142" i="3"/>
  <c r="GC142" i="3"/>
  <c r="GD142" i="3"/>
  <c r="GE142" i="3"/>
  <c r="GF142" i="3"/>
  <c r="GG142" i="3"/>
  <c r="GH142" i="3"/>
  <c r="GI142" i="3"/>
  <c r="GJ142" i="3"/>
  <c r="GK142" i="3"/>
  <c r="GL142" i="3"/>
  <c r="GM142" i="3"/>
  <c r="GN142" i="3"/>
  <c r="GO142" i="3"/>
  <c r="GP142" i="3"/>
  <c r="GQ142" i="3"/>
  <c r="G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EQ143" i="3"/>
  <c r="ER143" i="3"/>
  <c r="ES143" i="3"/>
  <c r="ET143" i="3"/>
  <c r="EU143" i="3"/>
  <c r="EV143" i="3"/>
  <c r="EW143" i="3"/>
  <c r="EX143" i="3"/>
  <c r="EY143" i="3"/>
  <c r="EZ143" i="3"/>
  <c r="FA143" i="3"/>
  <c r="FB143" i="3"/>
  <c r="FC143" i="3"/>
  <c r="FD143" i="3"/>
  <c r="FE143" i="3"/>
  <c r="FF143" i="3"/>
  <c r="FG143" i="3"/>
  <c r="FH143" i="3"/>
  <c r="FI143" i="3"/>
  <c r="FJ143" i="3"/>
  <c r="FK143" i="3"/>
  <c r="FL143" i="3"/>
  <c r="FM143" i="3"/>
  <c r="FN143" i="3"/>
  <c r="FO143" i="3"/>
  <c r="FP143" i="3"/>
  <c r="FQ143" i="3"/>
  <c r="FR143" i="3"/>
  <c r="FS143" i="3"/>
  <c r="FT143" i="3"/>
  <c r="FU143" i="3"/>
  <c r="FV143" i="3"/>
  <c r="FW143" i="3"/>
  <c r="FX143" i="3"/>
  <c r="FY143" i="3"/>
  <c r="FZ143" i="3"/>
  <c r="GA143" i="3"/>
  <c r="GB143" i="3"/>
  <c r="GC143" i="3"/>
  <c r="GD143" i="3"/>
  <c r="GE143" i="3"/>
  <c r="GF143" i="3"/>
  <c r="GG143" i="3"/>
  <c r="GH143" i="3"/>
  <c r="GI143" i="3"/>
  <c r="GJ143" i="3"/>
  <c r="GK143" i="3"/>
  <c r="GL143" i="3"/>
  <c r="GM143" i="3"/>
  <c r="GN143" i="3"/>
  <c r="GO143" i="3"/>
  <c r="GP143" i="3"/>
  <c r="GQ143" i="3"/>
  <c r="G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EQ144" i="3"/>
  <c r="ER144" i="3"/>
  <c r="ES144" i="3"/>
  <c r="ET144" i="3"/>
  <c r="EU144" i="3"/>
  <c r="EV144" i="3"/>
  <c r="EW144" i="3"/>
  <c r="EX144" i="3"/>
  <c r="EY144" i="3"/>
  <c r="EZ144" i="3"/>
  <c r="FA144" i="3"/>
  <c r="FB144" i="3"/>
  <c r="FC144" i="3"/>
  <c r="FD144" i="3"/>
  <c r="FE144" i="3"/>
  <c r="FF144" i="3"/>
  <c r="FG144" i="3"/>
  <c r="FH144" i="3"/>
  <c r="FI144" i="3"/>
  <c r="FJ144" i="3"/>
  <c r="FK144" i="3"/>
  <c r="FL144" i="3"/>
  <c r="FM144" i="3"/>
  <c r="FN144" i="3"/>
  <c r="FO144" i="3"/>
  <c r="FP144" i="3"/>
  <c r="FQ144" i="3"/>
  <c r="FR144" i="3"/>
  <c r="FS144" i="3"/>
  <c r="FT144" i="3"/>
  <c r="FU144" i="3"/>
  <c r="FV144" i="3"/>
  <c r="FW144" i="3"/>
  <c r="FX144" i="3"/>
  <c r="FY144" i="3"/>
  <c r="FZ144" i="3"/>
  <c r="GA144" i="3"/>
  <c r="GB144" i="3"/>
  <c r="GC144" i="3"/>
  <c r="GD144" i="3"/>
  <c r="GE144" i="3"/>
  <c r="GF144" i="3"/>
  <c r="GG144" i="3"/>
  <c r="GH144" i="3"/>
  <c r="GI144" i="3"/>
  <c r="GJ144" i="3"/>
  <c r="GK144" i="3"/>
  <c r="GL144" i="3"/>
  <c r="GM144" i="3"/>
  <c r="GN144" i="3"/>
  <c r="GO144" i="3"/>
  <c r="GP144" i="3"/>
  <c r="GQ144" i="3"/>
  <c r="G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EQ145" i="3"/>
  <c r="ER145" i="3"/>
  <c r="ES145" i="3"/>
  <c r="ET145" i="3"/>
  <c r="EU145" i="3"/>
  <c r="EV145" i="3"/>
  <c r="EW145" i="3"/>
  <c r="EX145" i="3"/>
  <c r="EY145" i="3"/>
  <c r="EZ145" i="3"/>
  <c r="FA145" i="3"/>
  <c r="FB145" i="3"/>
  <c r="FC145" i="3"/>
  <c r="FD145" i="3"/>
  <c r="FE145" i="3"/>
  <c r="FF145" i="3"/>
  <c r="FG145" i="3"/>
  <c r="FH145" i="3"/>
  <c r="FI145" i="3"/>
  <c r="FJ145" i="3"/>
  <c r="FK145" i="3"/>
  <c r="FL145" i="3"/>
  <c r="FM145" i="3"/>
  <c r="FN145" i="3"/>
  <c r="FO145" i="3"/>
  <c r="FP145" i="3"/>
  <c r="FQ145" i="3"/>
  <c r="FR145" i="3"/>
  <c r="FS145" i="3"/>
  <c r="FT145" i="3"/>
  <c r="FU145" i="3"/>
  <c r="FV145" i="3"/>
  <c r="FW145" i="3"/>
  <c r="FX145" i="3"/>
  <c r="FY145" i="3"/>
  <c r="FZ145" i="3"/>
  <c r="GA145" i="3"/>
  <c r="GB145" i="3"/>
  <c r="GC145" i="3"/>
  <c r="GD145" i="3"/>
  <c r="GE145" i="3"/>
  <c r="GF145" i="3"/>
  <c r="GG145" i="3"/>
  <c r="GH145" i="3"/>
  <c r="GI145" i="3"/>
  <c r="GJ145" i="3"/>
  <c r="GK145" i="3"/>
  <c r="GL145" i="3"/>
  <c r="GM145" i="3"/>
  <c r="GN145" i="3"/>
  <c r="GO145" i="3"/>
  <c r="GP145" i="3"/>
  <c r="GQ145" i="3"/>
  <c r="G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EQ146" i="3"/>
  <c r="ER146" i="3"/>
  <c r="ES146" i="3"/>
  <c r="ET146" i="3"/>
  <c r="EU146" i="3"/>
  <c r="EV146" i="3"/>
  <c r="EW146" i="3"/>
  <c r="EX146" i="3"/>
  <c r="EY146" i="3"/>
  <c r="EZ146" i="3"/>
  <c r="FA146" i="3"/>
  <c r="FB146" i="3"/>
  <c r="FC146" i="3"/>
  <c r="FD146" i="3"/>
  <c r="FE146" i="3"/>
  <c r="FF146" i="3"/>
  <c r="FG146" i="3"/>
  <c r="FH146" i="3"/>
  <c r="FI146" i="3"/>
  <c r="FJ146" i="3"/>
  <c r="FK146" i="3"/>
  <c r="FL146" i="3"/>
  <c r="FM146" i="3"/>
  <c r="FN146" i="3"/>
  <c r="FO146" i="3"/>
  <c r="FP146" i="3"/>
  <c r="FQ146" i="3"/>
  <c r="FR146" i="3"/>
  <c r="FS146" i="3"/>
  <c r="FT146" i="3"/>
  <c r="FU146" i="3"/>
  <c r="FV146" i="3"/>
  <c r="FW146" i="3"/>
  <c r="FX146" i="3"/>
  <c r="FY146" i="3"/>
  <c r="FZ146" i="3"/>
  <c r="GA146" i="3"/>
  <c r="GB146" i="3"/>
  <c r="GC146" i="3"/>
  <c r="GD146" i="3"/>
  <c r="GE146" i="3"/>
  <c r="GF146" i="3"/>
  <c r="GG146" i="3"/>
  <c r="GH146" i="3"/>
  <c r="GI146" i="3"/>
  <c r="GJ146" i="3"/>
  <c r="GK146" i="3"/>
  <c r="GL146" i="3"/>
  <c r="GM146" i="3"/>
  <c r="GN146" i="3"/>
  <c r="GO146" i="3"/>
  <c r="GP146" i="3"/>
  <c r="GQ146" i="3"/>
  <c r="G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EQ147" i="3"/>
  <c r="ER147" i="3"/>
  <c r="ES147" i="3"/>
  <c r="ET147" i="3"/>
  <c r="EU147" i="3"/>
  <c r="EV147" i="3"/>
  <c r="EW147" i="3"/>
  <c r="EX147" i="3"/>
  <c r="EY147" i="3"/>
  <c r="EZ147" i="3"/>
  <c r="FA147" i="3"/>
  <c r="FB147" i="3"/>
  <c r="FC147" i="3"/>
  <c r="FD147" i="3"/>
  <c r="FE147" i="3"/>
  <c r="FF147" i="3"/>
  <c r="FG147" i="3"/>
  <c r="FH147" i="3"/>
  <c r="FI147" i="3"/>
  <c r="FJ147" i="3"/>
  <c r="FK147" i="3"/>
  <c r="FL147" i="3"/>
  <c r="FM147" i="3"/>
  <c r="FN147" i="3"/>
  <c r="FO147" i="3"/>
  <c r="FP147" i="3"/>
  <c r="FQ147" i="3"/>
  <c r="FR147" i="3"/>
  <c r="FS147" i="3"/>
  <c r="FT147" i="3"/>
  <c r="FU147" i="3"/>
  <c r="FV147" i="3"/>
  <c r="FW147" i="3"/>
  <c r="FX147" i="3"/>
  <c r="FY147" i="3"/>
  <c r="FZ147" i="3"/>
  <c r="GA147" i="3"/>
  <c r="GB147" i="3"/>
  <c r="GC147" i="3"/>
  <c r="GD147" i="3"/>
  <c r="GE147" i="3"/>
  <c r="GF147" i="3"/>
  <c r="GG147" i="3"/>
  <c r="GH147" i="3"/>
  <c r="GI147" i="3"/>
  <c r="GJ147" i="3"/>
  <c r="GK147" i="3"/>
  <c r="GL147" i="3"/>
  <c r="GM147" i="3"/>
  <c r="GN147" i="3"/>
  <c r="GO147" i="3"/>
  <c r="GP147" i="3"/>
  <c r="GQ147" i="3"/>
  <c r="G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EQ148" i="3"/>
  <c r="ER148" i="3"/>
  <c r="ES148" i="3"/>
  <c r="ET148" i="3"/>
  <c r="EU148" i="3"/>
  <c r="EV148" i="3"/>
  <c r="EW148" i="3"/>
  <c r="EX148" i="3"/>
  <c r="EY148" i="3"/>
  <c r="EZ148" i="3"/>
  <c r="FA148" i="3"/>
  <c r="FB148" i="3"/>
  <c r="FC148" i="3"/>
  <c r="FD148" i="3"/>
  <c r="FE148" i="3"/>
  <c r="FF148" i="3"/>
  <c r="FG148" i="3"/>
  <c r="FH148" i="3"/>
  <c r="FI148" i="3"/>
  <c r="FJ148" i="3"/>
  <c r="FK148" i="3"/>
  <c r="FL148" i="3"/>
  <c r="FM148" i="3"/>
  <c r="FN148" i="3"/>
  <c r="FO148" i="3"/>
  <c r="FP148" i="3"/>
  <c r="FQ148" i="3"/>
  <c r="FR148" i="3"/>
  <c r="FS148" i="3"/>
  <c r="FT148" i="3"/>
  <c r="FU148" i="3"/>
  <c r="FV148" i="3"/>
  <c r="FW148" i="3"/>
  <c r="FX148" i="3"/>
  <c r="FY148" i="3"/>
  <c r="FZ148" i="3"/>
  <c r="GA148" i="3"/>
  <c r="GB148" i="3"/>
  <c r="GC148" i="3"/>
  <c r="GD148" i="3"/>
  <c r="GE148" i="3"/>
  <c r="GF148" i="3"/>
  <c r="GG148" i="3"/>
  <c r="GH148" i="3"/>
  <c r="GI148" i="3"/>
  <c r="GJ148" i="3"/>
  <c r="GK148" i="3"/>
  <c r="GL148" i="3"/>
  <c r="GM148" i="3"/>
  <c r="GN148" i="3"/>
  <c r="GO148" i="3"/>
  <c r="GP148" i="3"/>
  <c r="GQ148" i="3"/>
  <c r="G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EQ149" i="3"/>
  <c r="ER149" i="3"/>
  <c r="ES149" i="3"/>
  <c r="ET149" i="3"/>
  <c r="EU149" i="3"/>
  <c r="EV149" i="3"/>
  <c r="EW149" i="3"/>
  <c r="EX149" i="3"/>
  <c r="EY149" i="3"/>
  <c r="EZ149" i="3"/>
  <c r="FA149" i="3"/>
  <c r="FB149" i="3"/>
  <c r="FC149" i="3"/>
  <c r="FD149" i="3"/>
  <c r="FE149" i="3"/>
  <c r="FF149" i="3"/>
  <c r="FG149" i="3"/>
  <c r="FH149" i="3"/>
  <c r="FI149" i="3"/>
  <c r="FJ149" i="3"/>
  <c r="FK149" i="3"/>
  <c r="FL149" i="3"/>
  <c r="FM149" i="3"/>
  <c r="FN149" i="3"/>
  <c r="FO149" i="3"/>
  <c r="FP149" i="3"/>
  <c r="FQ149" i="3"/>
  <c r="FR149" i="3"/>
  <c r="FS149" i="3"/>
  <c r="FT149" i="3"/>
  <c r="FU149" i="3"/>
  <c r="FV149" i="3"/>
  <c r="FW149" i="3"/>
  <c r="FX149" i="3"/>
  <c r="FY149" i="3"/>
  <c r="FZ149" i="3"/>
  <c r="GA149" i="3"/>
  <c r="GB149" i="3"/>
  <c r="GC149" i="3"/>
  <c r="GD149" i="3"/>
  <c r="GE149" i="3"/>
  <c r="GF149" i="3"/>
  <c r="GG149" i="3"/>
  <c r="GH149" i="3"/>
  <c r="GI149" i="3"/>
  <c r="GJ149" i="3"/>
  <c r="GK149" i="3"/>
  <c r="GL149" i="3"/>
  <c r="GM149" i="3"/>
  <c r="GN149" i="3"/>
  <c r="GO149" i="3"/>
  <c r="GP149" i="3"/>
  <c r="GQ149" i="3"/>
  <c r="G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EQ150" i="3"/>
  <c r="ER150" i="3"/>
  <c r="ES150" i="3"/>
  <c r="ET150" i="3"/>
  <c r="EU150" i="3"/>
  <c r="EV150" i="3"/>
  <c r="EW150" i="3"/>
  <c r="EX150" i="3"/>
  <c r="EY150" i="3"/>
  <c r="EZ150" i="3"/>
  <c r="FA150" i="3"/>
  <c r="FB150" i="3"/>
  <c r="FC150" i="3"/>
  <c r="FD150" i="3"/>
  <c r="FE150" i="3"/>
  <c r="FF150" i="3"/>
  <c r="FG150" i="3"/>
  <c r="FH150" i="3"/>
  <c r="FI150" i="3"/>
  <c r="FJ150" i="3"/>
  <c r="FK150" i="3"/>
  <c r="FL150" i="3"/>
  <c r="FM150" i="3"/>
  <c r="FN150" i="3"/>
  <c r="FO150" i="3"/>
  <c r="FP150" i="3"/>
  <c r="FQ150" i="3"/>
  <c r="FR150" i="3"/>
  <c r="FS150" i="3"/>
  <c r="FT150" i="3"/>
  <c r="FU150" i="3"/>
  <c r="FV150" i="3"/>
  <c r="FW150" i="3"/>
  <c r="FX150" i="3"/>
  <c r="FY150" i="3"/>
  <c r="FZ150" i="3"/>
  <c r="GA150" i="3"/>
  <c r="GB150" i="3"/>
  <c r="GC150" i="3"/>
  <c r="GD150" i="3"/>
  <c r="GE150" i="3"/>
  <c r="GF150" i="3"/>
  <c r="GG150" i="3"/>
  <c r="GH150" i="3"/>
  <c r="GI150" i="3"/>
  <c r="GJ150" i="3"/>
  <c r="GK150" i="3"/>
  <c r="GL150" i="3"/>
  <c r="GM150" i="3"/>
  <c r="GN150" i="3"/>
  <c r="GO150" i="3"/>
  <c r="GP150" i="3"/>
  <c r="GQ150" i="3"/>
  <c r="G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EQ151" i="3"/>
  <c r="ER151" i="3"/>
  <c r="ES151" i="3"/>
  <c r="ET151" i="3"/>
  <c r="EU151" i="3"/>
  <c r="EV151" i="3"/>
  <c r="EW151" i="3"/>
  <c r="EX151" i="3"/>
  <c r="EY151" i="3"/>
  <c r="EZ151" i="3"/>
  <c r="FA151" i="3"/>
  <c r="FB151" i="3"/>
  <c r="FC151" i="3"/>
  <c r="FD151" i="3"/>
  <c r="FE151" i="3"/>
  <c r="FF151" i="3"/>
  <c r="FG151" i="3"/>
  <c r="FH151" i="3"/>
  <c r="FI151" i="3"/>
  <c r="FJ151" i="3"/>
  <c r="FK151" i="3"/>
  <c r="FL151" i="3"/>
  <c r="FM151" i="3"/>
  <c r="FN151" i="3"/>
  <c r="FO151" i="3"/>
  <c r="FP151" i="3"/>
  <c r="FQ151" i="3"/>
  <c r="FR151" i="3"/>
  <c r="FS151" i="3"/>
  <c r="FT151" i="3"/>
  <c r="FU151" i="3"/>
  <c r="FV151" i="3"/>
  <c r="FW151" i="3"/>
  <c r="FX151" i="3"/>
  <c r="FY151" i="3"/>
  <c r="FZ151" i="3"/>
  <c r="GA151" i="3"/>
  <c r="GB151" i="3"/>
  <c r="GC151" i="3"/>
  <c r="GD151" i="3"/>
  <c r="GE151" i="3"/>
  <c r="GF151" i="3"/>
  <c r="GG151" i="3"/>
  <c r="GH151" i="3"/>
  <c r="GI151" i="3"/>
  <c r="GJ151" i="3"/>
  <c r="GK151" i="3"/>
  <c r="GL151" i="3"/>
  <c r="GM151" i="3"/>
  <c r="GN151" i="3"/>
  <c r="GO151" i="3"/>
  <c r="GP151" i="3"/>
  <c r="GQ151" i="3"/>
  <c r="G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EQ152" i="3"/>
  <c r="ER152" i="3"/>
  <c r="ES152" i="3"/>
  <c r="ET152" i="3"/>
  <c r="EU152" i="3"/>
  <c r="EV152" i="3"/>
  <c r="EW152" i="3"/>
  <c r="EX152" i="3"/>
  <c r="EY152" i="3"/>
  <c r="EZ152" i="3"/>
  <c r="FA152" i="3"/>
  <c r="FB152" i="3"/>
  <c r="FC152" i="3"/>
  <c r="FD152" i="3"/>
  <c r="FE152" i="3"/>
  <c r="FF152" i="3"/>
  <c r="FG152" i="3"/>
  <c r="FH152" i="3"/>
  <c r="FI152" i="3"/>
  <c r="FJ152" i="3"/>
  <c r="FK152" i="3"/>
  <c r="FL152" i="3"/>
  <c r="FM152" i="3"/>
  <c r="FN152" i="3"/>
  <c r="FO152" i="3"/>
  <c r="FP152" i="3"/>
  <c r="FQ152" i="3"/>
  <c r="FR152" i="3"/>
  <c r="FS152" i="3"/>
  <c r="FT152" i="3"/>
  <c r="FU152" i="3"/>
  <c r="FV152" i="3"/>
  <c r="FW152" i="3"/>
  <c r="FX152" i="3"/>
  <c r="FY152" i="3"/>
  <c r="FZ152" i="3"/>
  <c r="GA152" i="3"/>
  <c r="GB152" i="3"/>
  <c r="GC152" i="3"/>
  <c r="GD152" i="3"/>
  <c r="GE152" i="3"/>
  <c r="GF152" i="3"/>
  <c r="GG152" i="3"/>
  <c r="GH152" i="3"/>
  <c r="GI152" i="3"/>
  <c r="GJ152" i="3"/>
  <c r="GK152" i="3"/>
  <c r="GL152" i="3"/>
  <c r="GM152" i="3"/>
  <c r="GN152" i="3"/>
  <c r="GO152" i="3"/>
  <c r="GP152" i="3"/>
  <c r="GQ152" i="3"/>
  <c r="G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EQ153" i="3"/>
  <c r="ER153" i="3"/>
  <c r="ES153" i="3"/>
  <c r="ET153" i="3"/>
  <c r="EU153" i="3"/>
  <c r="EV153" i="3"/>
  <c r="EW153" i="3"/>
  <c r="EX153" i="3"/>
  <c r="EY153" i="3"/>
  <c r="EZ153" i="3"/>
  <c r="FA153" i="3"/>
  <c r="FB153" i="3"/>
  <c r="FC153" i="3"/>
  <c r="FD153" i="3"/>
  <c r="FE153" i="3"/>
  <c r="FF153" i="3"/>
  <c r="FG153" i="3"/>
  <c r="FH153" i="3"/>
  <c r="FI153" i="3"/>
  <c r="FJ153" i="3"/>
  <c r="FK153" i="3"/>
  <c r="FL153" i="3"/>
  <c r="FM153" i="3"/>
  <c r="FN153" i="3"/>
  <c r="FO153" i="3"/>
  <c r="FP153" i="3"/>
  <c r="FQ153" i="3"/>
  <c r="FR153" i="3"/>
  <c r="FS153" i="3"/>
  <c r="FT153" i="3"/>
  <c r="FU153" i="3"/>
  <c r="FV153" i="3"/>
  <c r="FW153" i="3"/>
  <c r="FX153" i="3"/>
  <c r="FY153" i="3"/>
  <c r="FZ153" i="3"/>
  <c r="GA153" i="3"/>
  <c r="GB153" i="3"/>
  <c r="GC153" i="3"/>
  <c r="GD153" i="3"/>
  <c r="GE153" i="3"/>
  <c r="GF153" i="3"/>
  <c r="GG153" i="3"/>
  <c r="GH153" i="3"/>
  <c r="GI153" i="3"/>
  <c r="GJ153" i="3"/>
  <c r="GK153" i="3"/>
  <c r="GL153" i="3"/>
  <c r="GM153" i="3"/>
  <c r="GN153" i="3"/>
  <c r="GO153" i="3"/>
  <c r="GP153" i="3"/>
  <c r="GQ153" i="3"/>
  <c r="G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EQ154" i="3"/>
  <c r="ER154" i="3"/>
  <c r="ES154" i="3"/>
  <c r="ET154" i="3"/>
  <c r="EU154" i="3"/>
  <c r="EV154" i="3"/>
  <c r="EW154" i="3"/>
  <c r="EX154" i="3"/>
  <c r="EY154" i="3"/>
  <c r="EZ154" i="3"/>
  <c r="FA154" i="3"/>
  <c r="FB154" i="3"/>
  <c r="FC154" i="3"/>
  <c r="FD154" i="3"/>
  <c r="FE154" i="3"/>
  <c r="FF154" i="3"/>
  <c r="FG154" i="3"/>
  <c r="FH154" i="3"/>
  <c r="FI154" i="3"/>
  <c r="FJ154" i="3"/>
  <c r="FK154" i="3"/>
  <c r="FL154" i="3"/>
  <c r="FM154" i="3"/>
  <c r="FN154" i="3"/>
  <c r="FO154" i="3"/>
  <c r="FP154" i="3"/>
  <c r="FQ154" i="3"/>
  <c r="FR154" i="3"/>
  <c r="FS154" i="3"/>
  <c r="FT154" i="3"/>
  <c r="FU154" i="3"/>
  <c r="FV154" i="3"/>
  <c r="FW154" i="3"/>
  <c r="FX154" i="3"/>
  <c r="FY154" i="3"/>
  <c r="FZ154" i="3"/>
  <c r="GA154" i="3"/>
  <c r="GB154" i="3"/>
  <c r="GC154" i="3"/>
  <c r="GD154" i="3"/>
  <c r="GE154" i="3"/>
  <c r="GF154" i="3"/>
  <c r="GG154" i="3"/>
  <c r="GH154" i="3"/>
  <c r="GI154" i="3"/>
  <c r="GJ154" i="3"/>
  <c r="GK154" i="3"/>
  <c r="GL154" i="3"/>
  <c r="GM154" i="3"/>
  <c r="GN154" i="3"/>
  <c r="GO154" i="3"/>
  <c r="GP154" i="3"/>
  <c r="GQ154" i="3"/>
  <c r="G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EQ155" i="3"/>
  <c r="ER155" i="3"/>
  <c r="ES155" i="3"/>
  <c r="ET155" i="3"/>
  <c r="EU155" i="3"/>
  <c r="EV155" i="3"/>
  <c r="EW155" i="3"/>
  <c r="EX155" i="3"/>
  <c r="EY155" i="3"/>
  <c r="EZ155" i="3"/>
  <c r="FA155" i="3"/>
  <c r="FB155" i="3"/>
  <c r="FC155" i="3"/>
  <c r="FD155" i="3"/>
  <c r="FE155" i="3"/>
  <c r="FF155" i="3"/>
  <c r="FG155" i="3"/>
  <c r="FH155" i="3"/>
  <c r="FI155" i="3"/>
  <c r="FJ155" i="3"/>
  <c r="FK155" i="3"/>
  <c r="FL155" i="3"/>
  <c r="FM155" i="3"/>
  <c r="FN155" i="3"/>
  <c r="FO155" i="3"/>
  <c r="FP155" i="3"/>
  <c r="FQ155" i="3"/>
  <c r="FR155" i="3"/>
  <c r="FS155" i="3"/>
  <c r="FT155" i="3"/>
  <c r="FU155" i="3"/>
  <c r="FV155" i="3"/>
  <c r="FW155" i="3"/>
  <c r="FX155" i="3"/>
  <c r="FY155" i="3"/>
  <c r="FZ155" i="3"/>
  <c r="GA155" i="3"/>
  <c r="GB155" i="3"/>
  <c r="GC155" i="3"/>
  <c r="GD155" i="3"/>
  <c r="GE155" i="3"/>
  <c r="GF155" i="3"/>
  <c r="GG155" i="3"/>
  <c r="GH155" i="3"/>
  <c r="GI155" i="3"/>
  <c r="GJ155" i="3"/>
  <c r="GK155" i="3"/>
  <c r="GL155" i="3"/>
  <c r="GM155" i="3"/>
  <c r="GN155" i="3"/>
  <c r="GO155" i="3"/>
  <c r="GP155" i="3"/>
  <c r="GQ155" i="3"/>
  <c r="G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EQ156" i="3"/>
  <c r="ER156" i="3"/>
  <c r="ES156" i="3"/>
  <c r="ET156" i="3"/>
  <c r="EU156" i="3"/>
  <c r="EV156" i="3"/>
  <c r="EW156" i="3"/>
  <c r="EX156" i="3"/>
  <c r="EY156" i="3"/>
  <c r="EZ156" i="3"/>
  <c r="FA156" i="3"/>
  <c r="FB156" i="3"/>
  <c r="FC156" i="3"/>
  <c r="FD156" i="3"/>
  <c r="FE156" i="3"/>
  <c r="FF156" i="3"/>
  <c r="FG156" i="3"/>
  <c r="FH156" i="3"/>
  <c r="FI156" i="3"/>
  <c r="FJ156" i="3"/>
  <c r="FK156" i="3"/>
  <c r="FL156" i="3"/>
  <c r="FM156" i="3"/>
  <c r="FN156" i="3"/>
  <c r="FO156" i="3"/>
  <c r="FP156" i="3"/>
  <c r="FQ156" i="3"/>
  <c r="FR156" i="3"/>
  <c r="FS156" i="3"/>
  <c r="FT156" i="3"/>
  <c r="FU156" i="3"/>
  <c r="FV156" i="3"/>
  <c r="FW156" i="3"/>
  <c r="FX156" i="3"/>
  <c r="FY156" i="3"/>
  <c r="FZ156" i="3"/>
  <c r="GA156" i="3"/>
  <c r="GB156" i="3"/>
  <c r="GC156" i="3"/>
  <c r="GD156" i="3"/>
  <c r="GE156" i="3"/>
  <c r="GF156" i="3"/>
  <c r="GG156" i="3"/>
  <c r="GH156" i="3"/>
  <c r="GI156" i="3"/>
  <c r="GJ156" i="3"/>
  <c r="GK156" i="3"/>
  <c r="GL156" i="3"/>
  <c r="GM156" i="3"/>
  <c r="GN156" i="3"/>
  <c r="GO156" i="3"/>
  <c r="GP156" i="3"/>
  <c r="GQ156" i="3"/>
  <c r="G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EQ157" i="3"/>
  <c r="ER157" i="3"/>
  <c r="ES157" i="3"/>
  <c r="ET157" i="3"/>
  <c r="EU157" i="3"/>
  <c r="EV157" i="3"/>
  <c r="EW157" i="3"/>
  <c r="EX157" i="3"/>
  <c r="EY157" i="3"/>
  <c r="EZ157" i="3"/>
  <c r="FA157" i="3"/>
  <c r="FB157" i="3"/>
  <c r="FC157" i="3"/>
  <c r="FD157" i="3"/>
  <c r="FE157" i="3"/>
  <c r="FF157" i="3"/>
  <c r="FG157" i="3"/>
  <c r="FH157" i="3"/>
  <c r="FI157" i="3"/>
  <c r="FJ157" i="3"/>
  <c r="FK157" i="3"/>
  <c r="FL157" i="3"/>
  <c r="FM157" i="3"/>
  <c r="FN157" i="3"/>
  <c r="FO157" i="3"/>
  <c r="FP157" i="3"/>
  <c r="FQ157" i="3"/>
  <c r="FR157" i="3"/>
  <c r="FS157" i="3"/>
  <c r="FT157" i="3"/>
  <c r="FU157" i="3"/>
  <c r="FV157" i="3"/>
  <c r="FW157" i="3"/>
  <c r="FX157" i="3"/>
  <c r="FY157" i="3"/>
  <c r="FZ157" i="3"/>
  <c r="GA157" i="3"/>
  <c r="GB157" i="3"/>
  <c r="GC157" i="3"/>
  <c r="GD157" i="3"/>
  <c r="GE157" i="3"/>
  <c r="GF157" i="3"/>
  <c r="GG157" i="3"/>
  <c r="GH157" i="3"/>
  <c r="GI157" i="3"/>
  <c r="GJ157" i="3"/>
  <c r="GK157" i="3"/>
  <c r="GL157" i="3"/>
  <c r="GM157" i="3"/>
  <c r="GN157" i="3"/>
  <c r="GO157" i="3"/>
  <c r="GP157" i="3"/>
  <c r="GQ157" i="3"/>
  <c r="G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EQ158" i="3"/>
  <c r="ER158" i="3"/>
  <c r="ES158" i="3"/>
  <c r="ET158" i="3"/>
  <c r="EU158" i="3"/>
  <c r="EV158" i="3"/>
  <c r="EW158" i="3"/>
  <c r="EX158" i="3"/>
  <c r="EY158" i="3"/>
  <c r="EZ158" i="3"/>
  <c r="FA158" i="3"/>
  <c r="FB158" i="3"/>
  <c r="FC158" i="3"/>
  <c r="FD158" i="3"/>
  <c r="FE158" i="3"/>
  <c r="FF158" i="3"/>
  <c r="FG158" i="3"/>
  <c r="FH158" i="3"/>
  <c r="FI158" i="3"/>
  <c r="FJ158" i="3"/>
  <c r="FK158" i="3"/>
  <c r="FL158" i="3"/>
  <c r="FM158" i="3"/>
  <c r="FN158" i="3"/>
  <c r="FO158" i="3"/>
  <c r="FP158" i="3"/>
  <c r="FQ158" i="3"/>
  <c r="FR158" i="3"/>
  <c r="FS158" i="3"/>
  <c r="FT158" i="3"/>
  <c r="FU158" i="3"/>
  <c r="FV158" i="3"/>
  <c r="FW158" i="3"/>
  <c r="FX158" i="3"/>
  <c r="FY158" i="3"/>
  <c r="FZ158" i="3"/>
  <c r="GA158" i="3"/>
  <c r="GB158" i="3"/>
  <c r="GC158" i="3"/>
  <c r="GD158" i="3"/>
  <c r="GE158" i="3"/>
  <c r="GF158" i="3"/>
  <c r="GG158" i="3"/>
  <c r="GH158" i="3"/>
  <c r="GI158" i="3"/>
  <c r="GJ158" i="3"/>
  <c r="GK158" i="3"/>
  <c r="GL158" i="3"/>
  <c r="GM158" i="3"/>
  <c r="GN158" i="3"/>
  <c r="GO158" i="3"/>
  <c r="GP158" i="3"/>
  <c r="GQ158" i="3"/>
  <c r="G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EQ159" i="3"/>
  <c r="ER159" i="3"/>
  <c r="ES159" i="3"/>
  <c r="ET159" i="3"/>
  <c r="EU159" i="3"/>
  <c r="EV159" i="3"/>
  <c r="EW159" i="3"/>
  <c r="EX159" i="3"/>
  <c r="EY159" i="3"/>
  <c r="EZ159" i="3"/>
  <c r="FA159" i="3"/>
  <c r="FB159" i="3"/>
  <c r="FC159" i="3"/>
  <c r="FD159" i="3"/>
  <c r="FE159" i="3"/>
  <c r="FF159" i="3"/>
  <c r="FG159" i="3"/>
  <c r="FH159" i="3"/>
  <c r="FI159" i="3"/>
  <c r="FJ159" i="3"/>
  <c r="FK159" i="3"/>
  <c r="FL159" i="3"/>
  <c r="FM159" i="3"/>
  <c r="FN159" i="3"/>
  <c r="FO159" i="3"/>
  <c r="FP159" i="3"/>
  <c r="FQ159" i="3"/>
  <c r="FR159" i="3"/>
  <c r="FS159" i="3"/>
  <c r="FT159" i="3"/>
  <c r="FU159" i="3"/>
  <c r="FV159" i="3"/>
  <c r="FW159" i="3"/>
  <c r="FX159" i="3"/>
  <c r="FY159" i="3"/>
  <c r="FZ159" i="3"/>
  <c r="GA159" i="3"/>
  <c r="GB159" i="3"/>
  <c r="GC159" i="3"/>
  <c r="GD159" i="3"/>
  <c r="GE159" i="3"/>
  <c r="GF159" i="3"/>
  <c r="GG159" i="3"/>
  <c r="GH159" i="3"/>
  <c r="GI159" i="3"/>
  <c r="GJ159" i="3"/>
  <c r="GK159" i="3"/>
  <c r="GL159" i="3"/>
  <c r="GM159" i="3"/>
  <c r="GN159" i="3"/>
  <c r="GO159" i="3"/>
  <c r="GP159" i="3"/>
  <c r="GQ159" i="3"/>
  <c r="G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EQ160" i="3"/>
  <c r="ER160" i="3"/>
  <c r="ES160" i="3"/>
  <c r="ET160" i="3"/>
  <c r="EU160" i="3"/>
  <c r="EV160" i="3"/>
  <c r="EW160" i="3"/>
  <c r="EX160" i="3"/>
  <c r="EY160" i="3"/>
  <c r="EZ160" i="3"/>
  <c r="FA160" i="3"/>
  <c r="FB160" i="3"/>
  <c r="FC160" i="3"/>
  <c r="FD160" i="3"/>
  <c r="FE160" i="3"/>
  <c r="FF160" i="3"/>
  <c r="FG160" i="3"/>
  <c r="FH160" i="3"/>
  <c r="FI160" i="3"/>
  <c r="FJ160" i="3"/>
  <c r="FK160" i="3"/>
  <c r="FL160" i="3"/>
  <c r="FM160" i="3"/>
  <c r="FN160" i="3"/>
  <c r="FO160" i="3"/>
  <c r="FP160" i="3"/>
  <c r="FQ160" i="3"/>
  <c r="FR160" i="3"/>
  <c r="FS160" i="3"/>
  <c r="FT160" i="3"/>
  <c r="FU160" i="3"/>
  <c r="FV160" i="3"/>
  <c r="FW160" i="3"/>
  <c r="FX160" i="3"/>
  <c r="FY160" i="3"/>
  <c r="FZ160" i="3"/>
  <c r="GA160" i="3"/>
  <c r="GB160" i="3"/>
  <c r="GC160" i="3"/>
  <c r="GD160" i="3"/>
  <c r="GE160" i="3"/>
  <c r="GF160" i="3"/>
  <c r="GG160" i="3"/>
  <c r="GH160" i="3"/>
  <c r="GI160" i="3"/>
  <c r="GJ160" i="3"/>
  <c r="GK160" i="3"/>
  <c r="GL160" i="3"/>
  <c r="GM160" i="3"/>
  <c r="GN160" i="3"/>
  <c r="GO160" i="3"/>
  <c r="GP160" i="3"/>
  <c r="GQ160" i="3"/>
  <c r="G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EQ161" i="3"/>
  <c r="ER161" i="3"/>
  <c r="ES161" i="3"/>
  <c r="ET161" i="3"/>
  <c r="EU161" i="3"/>
  <c r="EV161" i="3"/>
  <c r="EW161" i="3"/>
  <c r="EX161" i="3"/>
  <c r="EY161" i="3"/>
  <c r="EZ161" i="3"/>
  <c r="FA161" i="3"/>
  <c r="FB161" i="3"/>
  <c r="FC161" i="3"/>
  <c r="FD161" i="3"/>
  <c r="FE161" i="3"/>
  <c r="FF161" i="3"/>
  <c r="FG161" i="3"/>
  <c r="FH161" i="3"/>
  <c r="FI161" i="3"/>
  <c r="FJ161" i="3"/>
  <c r="FK161" i="3"/>
  <c r="FL161" i="3"/>
  <c r="FM161" i="3"/>
  <c r="FN161" i="3"/>
  <c r="FO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EQ162" i="3"/>
  <c r="ER162" i="3"/>
  <c r="ES162" i="3"/>
  <c r="ET162" i="3"/>
  <c r="EU162" i="3"/>
  <c r="EV162" i="3"/>
  <c r="EW162" i="3"/>
  <c r="EX162" i="3"/>
  <c r="EY162" i="3"/>
  <c r="EZ162" i="3"/>
  <c r="FA162" i="3"/>
  <c r="FB162" i="3"/>
  <c r="FC162" i="3"/>
  <c r="FD162" i="3"/>
  <c r="FE162" i="3"/>
  <c r="FF162" i="3"/>
  <c r="FG162" i="3"/>
  <c r="FH162" i="3"/>
  <c r="FI162" i="3"/>
  <c r="FJ162" i="3"/>
  <c r="FK162" i="3"/>
  <c r="FL162" i="3"/>
  <c r="FM162" i="3"/>
  <c r="FN162" i="3"/>
  <c r="FO162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EQ163" i="3"/>
  <c r="ER163" i="3"/>
  <c r="ES163" i="3"/>
  <c r="ET163" i="3"/>
  <c r="EU163" i="3"/>
  <c r="EV163" i="3"/>
  <c r="EW163" i="3"/>
  <c r="EX163" i="3"/>
  <c r="EY163" i="3"/>
  <c r="EZ163" i="3"/>
  <c r="FA163" i="3"/>
  <c r="FB163" i="3"/>
  <c r="FC163" i="3"/>
  <c r="FD163" i="3"/>
  <c r="FE163" i="3"/>
  <c r="FF163" i="3"/>
  <c r="FG163" i="3"/>
  <c r="FH163" i="3"/>
  <c r="FI163" i="3"/>
  <c r="FJ163" i="3"/>
  <c r="FK163" i="3"/>
  <c r="FL163" i="3"/>
  <c r="FM163" i="3"/>
  <c r="FN163" i="3"/>
  <c r="FO163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EQ164" i="3"/>
  <c r="ER164" i="3"/>
  <c r="ES164" i="3"/>
  <c r="ET164" i="3"/>
  <c r="EU164" i="3"/>
  <c r="EV164" i="3"/>
  <c r="EW164" i="3"/>
  <c r="EX164" i="3"/>
  <c r="EY164" i="3"/>
  <c r="EZ164" i="3"/>
  <c r="FA164" i="3"/>
  <c r="FB164" i="3"/>
  <c r="FC164" i="3"/>
  <c r="FD164" i="3"/>
  <c r="FE164" i="3"/>
  <c r="FF164" i="3"/>
  <c r="FG164" i="3"/>
  <c r="FH164" i="3"/>
  <c r="FI164" i="3"/>
  <c r="FJ164" i="3"/>
  <c r="FK164" i="3"/>
  <c r="FL164" i="3"/>
  <c r="FM164" i="3"/>
  <c r="FN164" i="3"/>
  <c r="FO164" i="3"/>
  <c r="FP164" i="3"/>
  <c r="FQ164" i="3"/>
  <c r="FR164" i="3"/>
  <c r="FS164" i="3"/>
  <c r="FT164" i="3"/>
  <c r="FU164" i="3"/>
  <c r="FV164" i="3"/>
  <c r="FW164" i="3"/>
  <c r="FX164" i="3"/>
  <c r="FY164" i="3"/>
  <c r="FZ164" i="3"/>
  <c r="GA164" i="3"/>
  <c r="GB164" i="3"/>
  <c r="GC164" i="3"/>
  <c r="GD164" i="3"/>
  <c r="GE164" i="3"/>
  <c r="GF164" i="3"/>
  <c r="GG164" i="3"/>
  <c r="GH164" i="3"/>
  <c r="GI164" i="3"/>
  <c r="GJ164" i="3"/>
  <c r="GK164" i="3"/>
  <c r="GL164" i="3"/>
  <c r="GM164" i="3"/>
  <c r="GN164" i="3"/>
  <c r="GO164" i="3"/>
  <c r="GP164" i="3"/>
  <c r="GQ164" i="3"/>
  <c r="G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EQ165" i="3"/>
  <c r="ER165" i="3"/>
  <c r="ES165" i="3"/>
  <c r="ET165" i="3"/>
  <c r="EU165" i="3"/>
  <c r="EV165" i="3"/>
  <c r="EW165" i="3"/>
  <c r="EX165" i="3"/>
  <c r="EY165" i="3"/>
  <c r="EZ165" i="3"/>
  <c r="FA165" i="3"/>
  <c r="FB165" i="3"/>
  <c r="FC165" i="3"/>
  <c r="FD165" i="3"/>
  <c r="FE165" i="3"/>
  <c r="FF165" i="3"/>
  <c r="FG165" i="3"/>
  <c r="FH165" i="3"/>
  <c r="FI165" i="3"/>
  <c r="FJ165" i="3"/>
  <c r="FK165" i="3"/>
  <c r="FL165" i="3"/>
  <c r="FM165" i="3"/>
  <c r="FN165" i="3"/>
  <c r="FO165" i="3"/>
  <c r="FP165" i="3"/>
  <c r="FQ165" i="3"/>
  <c r="FR165" i="3"/>
  <c r="FS165" i="3"/>
  <c r="FT165" i="3"/>
  <c r="FU165" i="3"/>
  <c r="FV165" i="3"/>
  <c r="FW165" i="3"/>
  <c r="FX165" i="3"/>
  <c r="FY165" i="3"/>
  <c r="FZ165" i="3"/>
  <c r="GA165" i="3"/>
  <c r="GB165" i="3"/>
  <c r="GC165" i="3"/>
  <c r="GD165" i="3"/>
  <c r="GE165" i="3"/>
  <c r="GF165" i="3"/>
  <c r="GG165" i="3"/>
  <c r="GH165" i="3"/>
  <c r="GI165" i="3"/>
  <c r="GJ165" i="3"/>
  <c r="GK165" i="3"/>
  <c r="GL165" i="3"/>
  <c r="GM165" i="3"/>
  <c r="GN165" i="3"/>
  <c r="GO165" i="3"/>
  <c r="GP165" i="3"/>
  <c r="GQ165" i="3"/>
  <c r="G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EQ166" i="3"/>
  <c r="ER166" i="3"/>
  <c r="ES166" i="3"/>
  <c r="ET166" i="3"/>
  <c r="EU166" i="3"/>
  <c r="EV166" i="3"/>
  <c r="EW166" i="3"/>
  <c r="EX166" i="3"/>
  <c r="EY166" i="3"/>
  <c r="EZ166" i="3"/>
  <c r="FA166" i="3"/>
  <c r="FB166" i="3"/>
  <c r="FC166" i="3"/>
  <c r="FD166" i="3"/>
  <c r="FE166" i="3"/>
  <c r="FF166" i="3"/>
  <c r="FG166" i="3"/>
  <c r="FH166" i="3"/>
  <c r="FI166" i="3"/>
  <c r="FJ166" i="3"/>
  <c r="FK166" i="3"/>
  <c r="FL166" i="3"/>
  <c r="FM166" i="3"/>
  <c r="FN166" i="3"/>
  <c r="FO166" i="3"/>
  <c r="FP166" i="3"/>
  <c r="FQ166" i="3"/>
  <c r="FR166" i="3"/>
  <c r="FS166" i="3"/>
  <c r="FT166" i="3"/>
  <c r="FU166" i="3"/>
  <c r="FV166" i="3"/>
  <c r="FW166" i="3"/>
  <c r="FX166" i="3"/>
  <c r="FY166" i="3"/>
  <c r="FZ166" i="3"/>
  <c r="GA166" i="3"/>
  <c r="GB166" i="3"/>
  <c r="GC166" i="3"/>
  <c r="GD166" i="3"/>
  <c r="GE166" i="3"/>
  <c r="GF166" i="3"/>
  <c r="GG166" i="3"/>
  <c r="GH166" i="3"/>
  <c r="GI166" i="3"/>
  <c r="GJ166" i="3"/>
  <c r="GK166" i="3"/>
  <c r="GL166" i="3"/>
  <c r="GM166" i="3"/>
  <c r="GN166" i="3"/>
  <c r="GO166" i="3"/>
  <c r="GP166" i="3"/>
  <c r="GQ166" i="3"/>
  <c r="G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EQ167" i="3"/>
  <c r="ER167" i="3"/>
  <c r="ES167" i="3"/>
  <c r="ET167" i="3"/>
  <c r="EU167" i="3"/>
  <c r="EV167" i="3"/>
  <c r="EW167" i="3"/>
  <c r="EX167" i="3"/>
  <c r="EY167" i="3"/>
  <c r="EZ167" i="3"/>
  <c r="FA167" i="3"/>
  <c r="FB167" i="3"/>
  <c r="FC167" i="3"/>
  <c r="FD167" i="3"/>
  <c r="FE167" i="3"/>
  <c r="FF167" i="3"/>
  <c r="FG167" i="3"/>
  <c r="FH167" i="3"/>
  <c r="FI167" i="3"/>
  <c r="FJ167" i="3"/>
  <c r="FK167" i="3"/>
  <c r="FL167" i="3"/>
  <c r="FM167" i="3"/>
  <c r="FN167" i="3"/>
  <c r="FO167" i="3"/>
  <c r="FP167" i="3"/>
  <c r="FQ167" i="3"/>
  <c r="FR167" i="3"/>
  <c r="FS167" i="3"/>
  <c r="FT167" i="3"/>
  <c r="FU167" i="3"/>
  <c r="FV167" i="3"/>
  <c r="FW167" i="3"/>
  <c r="FX167" i="3"/>
  <c r="FY167" i="3"/>
  <c r="FZ167" i="3"/>
  <c r="GA167" i="3"/>
  <c r="GB167" i="3"/>
  <c r="GC167" i="3"/>
  <c r="GD167" i="3"/>
  <c r="GE167" i="3"/>
  <c r="GF167" i="3"/>
  <c r="GG167" i="3"/>
  <c r="GH167" i="3"/>
  <c r="GI167" i="3"/>
  <c r="GJ167" i="3"/>
  <c r="GK167" i="3"/>
  <c r="GL167" i="3"/>
  <c r="GM167" i="3"/>
  <c r="GN167" i="3"/>
  <c r="GO167" i="3"/>
  <c r="GP167" i="3"/>
  <c r="GQ167" i="3"/>
  <c r="G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EQ168" i="3"/>
  <c r="ER168" i="3"/>
  <c r="ES168" i="3"/>
  <c r="ET168" i="3"/>
  <c r="EU168" i="3"/>
  <c r="EV168" i="3"/>
  <c r="EW168" i="3"/>
  <c r="EX168" i="3"/>
  <c r="EY168" i="3"/>
  <c r="EZ168" i="3"/>
  <c r="FA168" i="3"/>
  <c r="FB168" i="3"/>
  <c r="FC168" i="3"/>
  <c r="FD168" i="3"/>
  <c r="FE168" i="3"/>
  <c r="FF168" i="3"/>
  <c r="FG168" i="3"/>
  <c r="FH168" i="3"/>
  <c r="FI168" i="3"/>
  <c r="FJ168" i="3"/>
  <c r="FK168" i="3"/>
  <c r="FL168" i="3"/>
  <c r="FM168" i="3"/>
  <c r="FN168" i="3"/>
  <c r="FO168" i="3"/>
  <c r="FP168" i="3"/>
  <c r="FQ168" i="3"/>
  <c r="FR168" i="3"/>
  <c r="FS168" i="3"/>
  <c r="FT168" i="3"/>
  <c r="FU168" i="3"/>
  <c r="FV168" i="3"/>
  <c r="FW168" i="3"/>
  <c r="FX168" i="3"/>
  <c r="FY168" i="3"/>
  <c r="FZ168" i="3"/>
  <c r="GA168" i="3"/>
  <c r="GB168" i="3"/>
  <c r="GC168" i="3"/>
  <c r="GD168" i="3"/>
  <c r="GE168" i="3"/>
  <c r="GF168" i="3"/>
  <c r="GG168" i="3"/>
  <c r="GH168" i="3"/>
  <c r="GI168" i="3"/>
  <c r="GJ168" i="3"/>
  <c r="GK168" i="3"/>
  <c r="GL168" i="3"/>
  <c r="GM168" i="3"/>
  <c r="GN168" i="3"/>
  <c r="GO168" i="3"/>
  <c r="GP168" i="3"/>
  <c r="GQ168" i="3"/>
  <c r="G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EQ169" i="3"/>
  <c r="ER169" i="3"/>
  <c r="ES169" i="3"/>
  <c r="ET169" i="3"/>
  <c r="EU169" i="3"/>
  <c r="EV169" i="3"/>
  <c r="EW169" i="3"/>
  <c r="EX169" i="3"/>
  <c r="EY169" i="3"/>
  <c r="EZ169" i="3"/>
  <c r="FA169" i="3"/>
  <c r="FB169" i="3"/>
  <c r="FC169" i="3"/>
  <c r="FD169" i="3"/>
  <c r="FE169" i="3"/>
  <c r="FF169" i="3"/>
  <c r="FG169" i="3"/>
  <c r="FH169" i="3"/>
  <c r="FI169" i="3"/>
  <c r="FJ169" i="3"/>
  <c r="FK169" i="3"/>
  <c r="FL169" i="3"/>
  <c r="FM169" i="3"/>
  <c r="FN169" i="3"/>
  <c r="FO169" i="3"/>
  <c r="FP169" i="3"/>
  <c r="FQ169" i="3"/>
  <c r="FR169" i="3"/>
  <c r="FS169" i="3"/>
  <c r="FT169" i="3"/>
  <c r="FU169" i="3"/>
  <c r="FV169" i="3"/>
  <c r="FW169" i="3"/>
  <c r="FX169" i="3"/>
  <c r="FY169" i="3"/>
  <c r="FZ169" i="3"/>
  <c r="GA169" i="3"/>
  <c r="GB169" i="3"/>
  <c r="GC169" i="3"/>
  <c r="GD169" i="3"/>
  <c r="GE169" i="3"/>
  <c r="GF169" i="3"/>
  <c r="GG169" i="3"/>
  <c r="GH169" i="3"/>
  <c r="GI169" i="3"/>
  <c r="GJ169" i="3"/>
  <c r="GK169" i="3"/>
  <c r="GL169" i="3"/>
  <c r="GM169" i="3"/>
  <c r="GN169" i="3"/>
  <c r="GO169" i="3"/>
  <c r="GP169" i="3"/>
  <c r="GQ169" i="3"/>
  <c r="G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EQ170" i="3"/>
  <c r="ER170" i="3"/>
  <c r="ES170" i="3"/>
  <c r="ET170" i="3"/>
  <c r="EU170" i="3"/>
  <c r="EV170" i="3"/>
  <c r="EW170" i="3"/>
  <c r="EX170" i="3"/>
  <c r="EY170" i="3"/>
  <c r="EZ170" i="3"/>
  <c r="FA170" i="3"/>
  <c r="FB170" i="3"/>
  <c r="FC170" i="3"/>
  <c r="FD170" i="3"/>
  <c r="FE170" i="3"/>
  <c r="FF170" i="3"/>
  <c r="FG170" i="3"/>
  <c r="FH170" i="3"/>
  <c r="FI170" i="3"/>
  <c r="FJ170" i="3"/>
  <c r="FK170" i="3"/>
  <c r="FL170" i="3"/>
  <c r="FM170" i="3"/>
  <c r="FN170" i="3"/>
  <c r="FO170" i="3"/>
  <c r="FP170" i="3"/>
  <c r="FQ170" i="3"/>
  <c r="FR170" i="3"/>
  <c r="FS170" i="3"/>
  <c r="FT170" i="3"/>
  <c r="FU170" i="3"/>
  <c r="FV170" i="3"/>
  <c r="FW170" i="3"/>
  <c r="FX170" i="3"/>
  <c r="FY170" i="3"/>
  <c r="FZ170" i="3"/>
  <c r="GA170" i="3"/>
  <c r="GB170" i="3"/>
  <c r="GC170" i="3"/>
  <c r="GD170" i="3"/>
  <c r="GE170" i="3"/>
  <c r="GF170" i="3"/>
  <c r="GG170" i="3"/>
  <c r="GH170" i="3"/>
  <c r="GI170" i="3"/>
  <c r="GJ170" i="3"/>
  <c r="GK170" i="3"/>
  <c r="GL170" i="3"/>
  <c r="GM170" i="3"/>
  <c r="GN170" i="3"/>
  <c r="GO170" i="3"/>
  <c r="GP170" i="3"/>
  <c r="GQ170" i="3"/>
  <c r="G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EQ171" i="3"/>
  <c r="ER171" i="3"/>
  <c r="ES171" i="3"/>
  <c r="ET171" i="3"/>
  <c r="EU171" i="3"/>
  <c r="EV171" i="3"/>
  <c r="EW171" i="3"/>
  <c r="EX171" i="3"/>
  <c r="EY171" i="3"/>
  <c r="EZ171" i="3"/>
  <c r="FA171" i="3"/>
  <c r="FB171" i="3"/>
  <c r="FC171" i="3"/>
  <c r="FD171" i="3"/>
  <c r="FE171" i="3"/>
  <c r="FF171" i="3"/>
  <c r="FG171" i="3"/>
  <c r="FH171" i="3"/>
  <c r="FI171" i="3"/>
  <c r="FJ171" i="3"/>
  <c r="FK171" i="3"/>
  <c r="FL171" i="3"/>
  <c r="FM171" i="3"/>
  <c r="FN171" i="3"/>
  <c r="FO171" i="3"/>
  <c r="FP171" i="3"/>
  <c r="FQ171" i="3"/>
  <c r="FR171" i="3"/>
  <c r="FS171" i="3"/>
  <c r="FT171" i="3"/>
  <c r="FU171" i="3"/>
  <c r="FV171" i="3"/>
  <c r="FW171" i="3"/>
  <c r="FX171" i="3"/>
  <c r="FY171" i="3"/>
  <c r="FZ171" i="3"/>
  <c r="GA171" i="3"/>
  <c r="GB171" i="3"/>
  <c r="GC171" i="3"/>
  <c r="GD171" i="3"/>
  <c r="GE171" i="3"/>
  <c r="GF171" i="3"/>
  <c r="GG171" i="3"/>
  <c r="GH171" i="3"/>
  <c r="GI171" i="3"/>
  <c r="GJ171" i="3"/>
  <c r="GK171" i="3"/>
  <c r="GL171" i="3"/>
  <c r="GM171" i="3"/>
  <c r="GN171" i="3"/>
  <c r="GO171" i="3"/>
  <c r="GP171" i="3"/>
  <c r="GQ171" i="3"/>
  <c r="G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EQ172" i="3"/>
  <c r="ER172" i="3"/>
  <c r="ES172" i="3"/>
  <c r="ET172" i="3"/>
  <c r="EU172" i="3"/>
  <c r="EV172" i="3"/>
  <c r="EW172" i="3"/>
  <c r="EX172" i="3"/>
  <c r="EY172" i="3"/>
  <c r="EZ172" i="3"/>
  <c r="FA172" i="3"/>
  <c r="FB172" i="3"/>
  <c r="FC172" i="3"/>
  <c r="FD172" i="3"/>
  <c r="FE172" i="3"/>
  <c r="FF172" i="3"/>
  <c r="FG172" i="3"/>
  <c r="FH172" i="3"/>
  <c r="FI172" i="3"/>
  <c r="FJ172" i="3"/>
  <c r="FK172" i="3"/>
  <c r="FL172" i="3"/>
  <c r="FM172" i="3"/>
  <c r="FN172" i="3"/>
  <c r="FO172" i="3"/>
  <c r="FP172" i="3"/>
  <c r="FQ172" i="3"/>
  <c r="FR172" i="3"/>
  <c r="FS172" i="3"/>
  <c r="FT172" i="3"/>
  <c r="FU172" i="3"/>
  <c r="FV172" i="3"/>
  <c r="FW172" i="3"/>
  <c r="FX172" i="3"/>
  <c r="FY172" i="3"/>
  <c r="FZ172" i="3"/>
  <c r="GA172" i="3"/>
  <c r="GB172" i="3"/>
  <c r="GC172" i="3"/>
  <c r="GD172" i="3"/>
  <c r="GE172" i="3"/>
  <c r="GF172" i="3"/>
  <c r="GG172" i="3"/>
  <c r="GH172" i="3"/>
  <c r="GI172" i="3"/>
  <c r="GJ172" i="3"/>
  <c r="GK172" i="3"/>
  <c r="GL172" i="3"/>
  <c r="GM172" i="3"/>
  <c r="GN172" i="3"/>
  <c r="GO172" i="3"/>
  <c r="GP172" i="3"/>
  <c r="GQ172" i="3"/>
  <c r="G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EQ173" i="3"/>
  <c r="ER173" i="3"/>
  <c r="ES173" i="3"/>
  <c r="ET173" i="3"/>
  <c r="EU173" i="3"/>
  <c r="EV173" i="3"/>
  <c r="EW173" i="3"/>
  <c r="EX173" i="3"/>
  <c r="EY173" i="3"/>
  <c r="EZ173" i="3"/>
  <c r="FA173" i="3"/>
  <c r="FB173" i="3"/>
  <c r="FC173" i="3"/>
  <c r="FD173" i="3"/>
  <c r="FE173" i="3"/>
  <c r="FF173" i="3"/>
  <c r="FG173" i="3"/>
  <c r="FH173" i="3"/>
  <c r="FI173" i="3"/>
  <c r="FJ173" i="3"/>
  <c r="FK173" i="3"/>
  <c r="FL173" i="3"/>
  <c r="FM173" i="3"/>
  <c r="FN173" i="3"/>
  <c r="FO173" i="3"/>
  <c r="FP173" i="3"/>
  <c r="FQ173" i="3"/>
  <c r="FR173" i="3"/>
  <c r="FS173" i="3"/>
  <c r="FT173" i="3"/>
  <c r="FU173" i="3"/>
  <c r="FV173" i="3"/>
  <c r="FW173" i="3"/>
  <c r="FX173" i="3"/>
  <c r="FY173" i="3"/>
  <c r="FZ173" i="3"/>
  <c r="GA173" i="3"/>
  <c r="GB173" i="3"/>
  <c r="GC173" i="3"/>
  <c r="GD173" i="3"/>
  <c r="GE173" i="3"/>
  <c r="GF173" i="3"/>
  <c r="GG173" i="3"/>
  <c r="GH173" i="3"/>
  <c r="GI173" i="3"/>
  <c r="GJ173" i="3"/>
  <c r="GK173" i="3"/>
  <c r="GL173" i="3"/>
  <c r="GM173" i="3"/>
  <c r="GN173" i="3"/>
  <c r="GO173" i="3"/>
  <c r="GP173" i="3"/>
  <c r="GQ173" i="3"/>
  <c r="G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EQ174" i="3"/>
  <c r="ER174" i="3"/>
  <c r="ES174" i="3"/>
  <c r="ET174" i="3"/>
  <c r="EU174" i="3"/>
  <c r="EV174" i="3"/>
  <c r="EW174" i="3"/>
  <c r="EX174" i="3"/>
  <c r="EY174" i="3"/>
  <c r="EZ174" i="3"/>
  <c r="FA174" i="3"/>
  <c r="FB174" i="3"/>
  <c r="FC174" i="3"/>
  <c r="FD174" i="3"/>
  <c r="FE174" i="3"/>
  <c r="FF174" i="3"/>
  <c r="FG174" i="3"/>
  <c r="FH174" i="3"/>
  <c r="FI174" i="3"/>
  <c r="FJ174" i="3"/>
  <c r="FK174" i="3"/>
  <c r="FL174" i="3"/>
  <c r="FM174" i="3"/>
  <c r="FN174" i="3"/>
  <c r="FO174" i="3"/>
  <c r="FP174" i="3"/>
  <c r="FQ174" i="3"/>
  <c r="FR174" i="3"/>
  <c r="FS174" i="3"/>
  <c r="FT174" i="3"/>
  <c r="FU174" i="3"/>
  <c r="FV174" i="3"/>
  <c r="FW174" i="3"/>
  <c r="FX174" i="3"/>
  <c r="FY174" i="3"/>
  <c r="FZ174" i="3"/>
  <c r="GA174" i="3"/>
  <c r="GB174" i="3"/>
  <c r="GC174" i="3"/>
  <c r="GD174" i="3"/>
  <c r="GE174" i="3"/>
  <c r="GF174" i="3"/>
  <c r="GG174" i="3"/>
  <c r="GH174" i="3"/>
  <c r="GI174" i="3"/>
  <c r="GJ174" i="3"/>
  <c r="GK174" i="3"/>
  <c r="GL174" i="3"/>
  <c r="GM174" i="3"/>
  <c r="GN174" i="3"/>
  <c r="GO174" i="3"/>
  <c r="GP174" i="3"/>
  <c r="GQ174" i="3"/>
  <c r="G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EQ175" i="3"/>
  <c r="ER175" i="3"/>
  <c r="ES175" i="3"/>
  <c r="ET175" i="3"/>
  <c r="EU175" i="3"/>
  <c r="EV175" i="3"/>
  <c r="EW175" i="3"/>
  <c r="EX175" i="3"/>
  <c r="EY175" i="3"/>
  <c r="EZ175" i="3"/>
  <c r="FA175" i="3"/>
  <c r="FB175" i="3"/>
  <c r="FC175" i="3"/>
  <c r="FD175" i="3"/>
  <c r="FE175" i="3"/>
  <c r="FF175" i="3"/>
  <c r="FG175" i="3"/>
  <c r="FH175" i="3"/>
  <c r="FI175" i="3"/>
  <c r="FJ175" i="3"/>
  <c r="FK175" i="3"/>
  <c r="FL175" i="3"/>
  <c r="FM175" i="3"/>
  <c r="FN175" i="3"/>
  <c r="FO175" i="3"/>
  <c r="FP175" i="3"/>
  <c r="FQ175" i="3"/>
  <c r="FR175" i="3"/>
  <c r="FS175" i="3"/>
  <c r="FT175" i="3"/>
  <c r="FU175" i="3"/>
  <c r="FV175" i="3"/>
  <c r="FW175" i="3"/>
  <c r="FX175" i="3"/>
  <c r="FY175" i="3"/>
  <c r="FZ175" i="3"/>
  <c r="GA175" i="3"/>
  <c r="GB175" i="3"/>
  <c r="GC175" i="3"/>
  <c r="GD175" i="3"/>
  <c r="GE175" i="3"/>
  <c r="GF175" i="3"/>
  <c r="GG175" i="3"/>
  <c r="GH175" i="3"/>
  <c r="GI175" i="3"/>
  <c r="GJ175" i="3"/>
  <c r="GK175" i="3"/>
  <c r="GL175" i="3"/>
  <c r="GM175" i="3"/>
  <c r="GN175" i="3"/>
  <c r="GO175" i="3"/>
  <c r="GP175" i="3"/>
  <c r="GQ175" i="3"/>
  <c r="G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EQ176" i="3"/>
  <c r="ER176" i="3"/>
  <c r="ES176" i="3"/>
  <c r="ET176" i="3"/>
  <c r="EU176" i="3"/>
  <c r="EV176" i="3"/>
  <c r="EW176" i="3"/>
  <c r="EX176" i="3"/>
  <c r="EY176" i="3"/>
  <c r="EZ176" i="3"/>
  <c r="FA176" i="3"/>
  <c r="FB176" i="3"/>
  <c r="FC176" i="3"/>
  <c r="FD176" i="3"/>
  <c r="FE176" i="3"/>
  <c r="FF176" i="3"/>
  <c r="FG176" i="3"/>
  <c r="FH176" i="3"/>
  <c r="FI176" i="3"/>
  <c r="FJ176" i="3"/>
  <c r="FK176" i="3"/>
  <c r="FL176" i="3"/>
  <c r="FM176" i="3"/>
  <c r="FN176" i="3"/>
  <c r="FO176" i="3"/>
  <c r="FP176" i="3"/>
  <c r="FQ176" i="3"/>
  <c r="FR176" i="3"/>
  <c r="FS176" i="3"/>
  <c r="FT176" i="3"/>
  <c r="FU176" i="3"/>
  <c r="FV176" i="3"/>
  <c r="FW176" i="3"/>
  <c r="FX176" i="3"/>
  <c r="FY176" i="3"/>
  <c r="FZ176" i="3"/>
  <c r="GA176" i="3"/>
  <c r="GB176" i="3"/>
  <c r="GC176" i="3"/>
  <c r="GD176" i="3"/>
  <c r="GE176" i="3"/>
  <c r="GF176" i="3"/>
  <c r="GG176" i="3"/>
  <c r="GH176" i="3"/>
  <c r="GI176" i="3"/>
  <c r="GJ176" i="3"/>
  <c r="GK176" i="3"/>
  <c r="GL176" i="3"/>
  <c r="GM176" i="3"/>
  <c r="GN176" i="3"/>
  <c r="GO176" i="3"/>
  <c r="GP176" i="3"/>
  <c r="GQ176" i="3"/>
  <c r="G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EQ177" i="3"/>
  <c r="ER177" i="3"/>
  <c r="ES177" i="3"/>
  <c r="ET177" i="3"/>
  <c r="EU177" i="3"/>
  <c r="EV177" i="3"/>
  <c r="EW177" i="3"/>
  <c r="EX177" i="3"/>
  <c r="EY177" i="3"/>
  <c r="EZ177" i="3"/>
  <c r="FA177" i="3"/>
  <c r="FB177" i="3"/>
  <c r="FC177" i="3"/>
  <c r="FD177" i="3"/>
  <c r="FE177" i="3"/>
  <c r="FF177" i="3"/>
  <c r="FG177" i="3"/>
  <c r="FH177" i="3"/>
  <c r="FI177" i="3"/>
  <c r="FJ177" i="3"/>
  <c r="FK177" i="3"/>
  <c r="FL177" i="3"/>
  <c r="FM177" i="3"/>
  <c r="FN177" i="3"/>
  <c r="FO177" i="3"/>
  <c r="FP177" i="3"/>
  <c r="FQ177" i="3"/>
  <c r="FR177" i="3"/>
  <c r="FS177" i="3"/>
  <c r="FT177" i="3"/>
  <c r="FU177" i="3"/>
  <c r="FV177" i="3"/>
  <c r="FW177" i="3"/>
  <c r="FX177" i="3"/>
  <c r="FY177" i="3"/>
  <c r="FZ177" i="3"/>
  <c r="GA177" i="3"/>
  <c r="GB177" i="3"/>
  <c r="GC177" i="3"/>
  <c r="GD177" i="3"/>
  <c r="GE177" i="3"/>
  <c r="GF177" i="3"/>
  <c r="GG177" i="3"/>
  <c r="GH177" i="3"/>
  <c r="GI177" i="3"/>
  <c r="GJ177" i="3"/>
  <c r="GK177" i="3"/>
  <c r="GL177" i="3"/>
  <c r="GM177" i="3"/>
  <c r="GN177" i="3"/>
  <c r="GO177" i="3"/>
  <c r="GP177" i="3"/>
  <c r="GQ177" i="3"/>
  <c r="G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EQ178" i="3"/>
  <c r="ER178" i="3"/>
  <c r="ES178" i="3"/>
  <c r="ET178" i="3"/>
  <c r="EU178" i="3"/>
  <c r="EV178" i="3"/>
  <c r="EW178" i="3"/>
  <c r="EX178" i="3"/>
  <c r="EY178" i="3"/>
  <c r="EZ178" i="3"/>
  <c r="FA178" i="3"/>
  <c r="FB178" i="3"/>
  <c r="FC178" i="3"/>
  <c r="FD178" i="3"/>
  <c r="FE178" i="3"/>
  <c r="FF178" i="3"/>
  <c r="FG178" i="3"/>
  <c r="FH178" i="3"/>
  <c r="FI178" i="3"/>
  <c r="FJ178" i="3"/>
  <c r="FK178" i="3"/>
  <c r="FL178" i="3"/>
  <c r="FM178" i="3"/>
  <c r="FN178" i="3"/>
  <c r="FO178" i="3"/>
  <c r="FP178" i="3"/>
  <c r="FQ178" i="3"/>
  <c r="FR178" i="3"/>
  <c r="FS178" i="3"/>
  <c r="FT178" i="3"/>
  <c r="FU178" i="3"/>
  <c r="FV178" i="3"/>
  <c r="FW178" i="3"/>
  <c r="FX178" i="3"/>
  <c r="FY178" i="3"/>
  <c r="FZ178" i="3"/>
  <c r="GA178" i="3"/>
  <c r="GB178" i="3"/>
  <c r="GC178" i="3"/>
  <c r="GD178" i="3"/>
  <c r="GE178" i="3"/>
  <c r="GF178" i="3"/>
  <c r="GG178" i="3"/>
  <c r="GH178" i="3"/>
  <c r="GI178" i="3"/>
  <c r="GJ178" i="3"/>
  <c r="GK178" i="3"/>
  <c r="GL178" i="3"/>
  <c r="GM178" i="3"/>
  <c r="GN178" i="3"/>
  <c r="GO178" i="3"/>
  <c r="GP178" i="3"/>
  <c r="GQ178" i="3"/>
  <c r="G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EQ179" i="3"/>
  <c r="ER179" i="3"/>
  <c r="ES179" i="3"/>
  <c r="ET179" i="3"/>
  <c r="EU179" i="3"/>
  <c r="EV179" i="3"/>
  <c r="EW179" i="3"/>
  <c r="EX179" i="3"/>
  <c r="EY179" i="3"/>
  <c r="EZ179" i="3"/>
  <c r="FA179" i="3"/>
  <c r="FB179" i="3"/>
  <c r="FC179" i="3"/>
  <c r="FD179" i="3"/>
  <c r="FE179" i="3"/>
  <c r="FF179" i="3"/>
  <c r="FG179" i="3"/>
  <c r="FH179" i="3"/>
  <c r="FI179" i="3"/>
  <c r="FJ179" i="3"/>
  <c r="FK179" i="3"/>
  <c r="FL179" i="3"/>
  <c r="FM179" i="3"/>
  <c r="FN179" i="3"/>
  <c r="FO179" i="3"/>
  <c r="FP179" i="3"/>
  <c r="FQ179" i="3"/>
  <c r="FR179" i="3"/>
  <c r="FS179" i="3"/>
  <c r="FT179" i="3"/>
  <c r="FU179" i="3"/>
  <c r="FV179" i="3"/>
  <c r="FW179" i="3"/>
  <c r="FX179" i="3"/>
  <c r="FY179" i="3"/>
  <c r="FZ179" i="3"/>
  <c r="GA179" i="3"/>
  <c r="GB179" i="3"/>
  <c r="GC179" i="3"/>
  <c r="GD179" i="3"/>
  <c r="GE179" i="3"/>
  <c r="GF179" i="3"/>
  <c r="GG179" i="3"/>
  <c r="GH179" i="3"/>
  <c r="GI179" i="3"/>
  <c r="GJ179" i="3"/>
  <c r="GK179" i="3"/>
  <c r="GL179" i="3"/>
  <c r="GM179" i="3"/>
  <c r="GN179" i="3"/>
  <c r="GO179" i="3"/>
  <c r="GP179" i="3"/>
  <c r="GQ179" i="3"/>
  <c r="G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EQ180" i="3"/>
  <c r="ER180" i="3"/>
  <c r="ES180" i="3"/>
  <c r="ET180" i="3"/>
  <c r="EU180" i="3"/>
  <c r="EV180" i="3"/>
  <c r="EW180" i="3"/>
  <c r="EX180" i="3"/>
  <c r="EY180" i="3"/>
  <c r="EZ180" i="3"/>
  <c r="FA180" i="3"/>
  <c r="FB180" i="3"/>
  <c r="FC180" i="3"/>
  <c r="FD180" i="3"/>
  <c r="FE180" i="3"/>
  <c r="FF180" i="3"/>
  <c r="FG180" i="3"/>
  <c r="FH180" i="3"/>
  <c r="FI180" i="3"/>
  <c r="FJ180" i="3"/>
  <c r="FK180" i="3"/>
  <c r="FL180" i="3"/>
  <c r="FM180" i="3"/>
  <c r="FN180" i="3"/>
  <c r="FO180" i="3"/>
  <c r="FP180" i="3"/>
  <c r="FQ180" i="3"/>
  <c r="FR180" i="3"/>
  <c r="FS180" i="3"/>
  <c r="FT180" i="3"/>
  <c r="FU180" i="3"/>
  <c r="FV180" i="3"/>
  <c r="FW180" i="3"/>
  <c r="FX180" i="3"/>
  <c r="FY180" i="3"/>
  <c r="FZ180" i="3"/>
  <c r="GA180" i="3"/>
  <c r="GB180" i="3"/>
  <c r="GC180" i="3"/>
  <c r="GD180" i="3"/>
  <c r="GE180" i="3"/>
  <c r="GF180" i="3"/>
  <c r="GG180" i="3"/>
  <c r="GH180" i="3"/>
  <c r="GI180" i="3"/>
  <c r="GJ180" i="3"/>
  <c r="GK180" i="3"/>
  <c r="GL180" i="3"/>
  <c r="GM180" i="3"/>
  <c r="GN180" i="3"/>
  <c r="GO180" i="3"/>
  <c r="GP180" i="3"/>
  <c r="GQ180" i="3"/>
  <c r="G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EQ181" i="3"/>
  <c r="ER181" i="3"/>
  <c r="ES181" i="3"/>
  <c r="ET181" i="3"/>
  <c r="EU181" i="3"/>
  <c r="EV181" i="3"/>
  <c r="EW181" i="3"/>
  <c r="EX181" i="3"/>
  <c r="EY181" i="3"/>
  <c r="EZ181" i="3"/>
  <c r="FA181" i="3"/>
  <c r="FB181" i="3"/>
  <c r="FC181" i="3"/>
  <c r="FD181" i="3"/>
  <c r="FE181" i="3"/>
  <c r="FF181" i="3"/>
  <c r="FG181" i="3"/>
  <c r="FH181" i="3"/>
  <c r="FI181" i="3"/>
  <c r="FJ181" i="3"/>
  <c r="FK181" i="3"/>
  <c r="FL181" i="3"/>
  <c r="FM181" i="3"/>
  <c r="FN181" i="3"/>
  <c r="FO181" i="3"/>
  <c r="FP181" i="3"/>
  <c r="FQ181" i="3"/>
  <c r="FR181" i="3"/>
  <c r="FS181" i="3"/>
  <c r="FT181" i="3"/>
  <c r="FU181" i="3"/>
  <c r="FV181" i="3"/>
  <c r="FW181" i="3"/>
  <c r="FX181" i="3"/>
  <c r="FY181" i="3"/>
  <c r="FZ181" i="3"/>
  <c r="GA181" i="3"/>
  <c r="GB181" i="3"/>
  <c r="GC181" i="3"/>
  <c r="GD181" i="3"/>
  <c r="GE181" i="3"/>
  <c r="GF181" i="3"/>
  <c r="GG181" i="3"/>
  <c r="GH181" i="3"/>
  <c r="GI181" i="3"/>
  <c r="GJ181" i="3"/>
  <c r="GK181" i="3"/>
  <c r="GL181" i="3"/>
  <c r="GM181" i="3"/>
  <c r="GN181" i="3"/>
  <c r="GO181" i="3"/>
  <c r="GP181" i="3"/>
  <c r="GQ181" i="3"/>
  <c r="G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EQ182" i="3"/>
  <c r="ER182" i="3"/>
  <c r="ES182" i="3"/>
  <c r="ET182" i="3"/>
  <c r="EU182" i="3"/>
  <c r="EV182" i="3"/>
  <c r="EW182" i="3"/>
  <c r="EX182" i="3"/>
  <c r="EY182" i="3"/>
  <c r="EZ182" i="3"/>
  <c r="FA182" i="3"/>
  <c r="FB182" i="3"/>
  <c r="FC182" i="3"/>
  <c r="FD182" i="3"/>
  <c r="FE182" i="3"/>
  <c r="FF182" i="3"/>
  <c r="FG182" i="3"/>
  <c r="FH182" i="3"/>
  <c r="FI182" i="3"/>
  <c r="FJ182" i="3"/>
  <c r="FK182" i="3"/>
  <c r="FL182" i="3"/>
  <c r="FM182" i="3"/>
  <c r="FN182" i="3"/>
  <c r="FO182" i="3"/>
  <c r="FP182" i="3"/>
  <c r="FQ182" i="3"/>
  <c r="FR182" i="3"/>
  <c r="FS182" i="3"/>
  <c r="FT182" i="3"/>
  <c r="FU182" i="3"/>
  <c r="FV182" i="3"/>
  <c r="FW182" i="3"/>
  <c r="FX182" i="3"/>
  <c r="FY182" i="3"/>
  <c r="FZ182" i="3"/>
  <c r="GA182" i="3"/>
  <c r="GB182" i="3"/>
  <c r="GC182" i="3"/>
  <c r="GD182" i="3"/>
  <c r="GE182" i="3"/>
  <c r="GF182" i="3"/>
  <c r="GG182" i="3"/>
  <c r="GH182" i="3"/>
  <c r="GI182" i="3"/>
  <c r="GJ182" i="3"/>
  <c r="GK182" i="3"/>
  <c r="GL182" i="3"/>
  <c r="GM182" i="3"/>
  <c r="GN182" i="3"/>
  <c r="GO182" i="3"/>
  <c r="GP182" i="3"/>
  <c r="GQ182" i="3"/>
  <c r="G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EQ183" i="3"/>
  <c r="ER183" i="3"/>
  <c r="ES183" i="3"/>
  <c r="ET183" i="3"/>
  <c r="EU183" i="3"/>
  <c r="EV183" i="3"/>
  <c r="EW183" i="3"/>
  <c r="EX183" i="3"/>
  <c r="EY183" i="3"/>
  <c r="EZ183" i="3"/>
  <c r="FA183" i="3"/>
  <c r="FB183" i="3"/>
  <c r="FC183" i="3"/>
  <c r="FD183" i="3"/>
  <c r="FE183" i="3"/>
  <c r="FF183" i="3"/>
  <c r="FG183" i="3"/>
  <c r="FH183" i="3"/>
  <c r="FI183" i="3"/>
  <c r="FJ183" i="3"/>
  <c r="FK183" i="3"/>
  <c r="FL183" i="3"/>
  <c r="FM183" i="3"/>
  <c r="FN183" i="3"/>
  <c r="FO183" i="3"/>
  <c r="FP183" i="3"/>
  <c r="FQ183" i="3"/>
  <c r="FR183" i="3"/>
  <c r="FS183" i="3"/>
  <c r="FT183" i="3"/>
  <c r="FU183" i="3"/>
  <c r="FV183" i="3"/>
  <c r="FW183" i="3"/>
  <c r="FX183" i="3"/>
  <c r="FY183" i="3"/>
  <c r="FZ183" i="3"/>
  <c r="GA183" i="3"/>
  <c r="GB183" i="3"/>
  <c r="GC183" i="3"/>
  <c r="GD183" i="3"/>
  <c r="GE183" i="3"/>
  <c r="GF183" i="3"/>
  <c r="GG183" i="3"/>
  <c r="GH183" i="3"/>
  <c r="GI183" i="3"/>
  <c r="GJ183" i="3"/>
  <c r="GK183" i="3"/>
  <c r="GL183" i="3"/>
  <c r="GM183" i="3"/>
  <c r="GN183" i="3"/>
  <c r="GO183" i="3"/>
  <c r="GP183" i="3"/>
  <c r="GQ183" i="3"/>
  <c r="G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EQ184" i="3"/>
  <c r="ER184" i="3"/>
  <c r="ES184" i="3"/>
  <c r="ET184" i="3"/>
  <c r="EU184" i="3"/>
  <c r="EV184" i="3"/>
  <c r="EW184" i="3"/>
  <c r="EX184" i="3"/>
  <c r="EY184" i="3"/>
  <c r="EZ184" i="3"/>
  <c r="FA184" i="3"/>
  <c r="FB184" i="3"/>
  <c r="FC184" i="3"/>
  <c r="FD184" i="3"/>
  <c r="FE184" i="3"/>
  <c r="FF184" i="3"/>
  <c r="FG184" i="3"/>
  <c r="FH184" i="3"/>
  <c r="FI184" i="3"/>
  <c r="FJ184" i="3"/>
  <c r="FK184" i="3"/>
  <c r="FL184" i="3"/>
  <c r="FM184" i="3"/>
  <c r="FN184" i="3"/>
  <c r="FO184" i="3"/>
  <c r="FP184" i="3"/>
  <c r="FQ184" i="3"/>
  <c r="FR184" i="3"/>
  <c r="FS184" i="3"/>
  <c r="FT184" i="3"/>
  <c r="FU184" i="3"/>
  <c r="FV184" i="3"/>
  <c r="FW184" i="3"/>
  <c r="FX184" i="3"/>
  <c r="FY184" i="3"/>
  <c r="FZ184" i="3"/>
  <c r="GA184" i="3"/>
  <c r="GB184" i="3"/>
  <c r="GC184" i="3"/>
  <c r="GD184" i="3"/>
  <c r="GE184" i="3"/>
  <c r="GF184" i="3"/>
  <c r="GG184" i="3"/>
  <c r="GH184" i="3"/>
  <c r="GI184" i="3"/>
  <c r="GJ184" i="3"/>
  <c r="GK184" i="3"/>
  <c r="GL184" i="3"/>
  <c r="GM184" i="3"/>
  <c r="GN184" i="3"/>
  <c r="GO184" i="3"/>
  <c r="GP184" i="3"/>
  <c r="GQ184" i="3"/>
  <c r="G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EQ185" i="3"/>
  <c r="ER185" i="3"/>
  <c r="ES185" i="3"/>
  <c r="ET185" i="3"/>
  <c r="EU185" i="3"/>
  <c r="EV185" i="3"/>
  <c r="EW185" i="3"/>
  <c r="EX185" i="3"/>
  <c r="EY185" i="3"/>
  <c r="EZ185" i="3"/>
  <c r="FA185" i="3"/>
  <c r="FB185" i="3"/>
  <c r="FC185" i="3"/>
  <c r="FD185" i="3"/>
  <c r="FE185" i="3"/>
  <c r="FF185" i="3"/>
  <c r="FG185" i="3"/>
  <c r="FH185" i="3"/>
  <c r="FI185" i="3"/>
  <c r="FJ185" i="3"/>
  <c r="FK185" i="3"/>
  <c r="FL185" i="3"/>
  <c r="FM185" i="3"/>
  <c r="FN185" i="3"/>
  <c r="FO185" i="3"/>
  <c r="FP185" i="3"/>
  <c r="FQ185" i="3"/>
  <c r="FR185" i="3"/>
  <c r="FS185" i="3"/>
  <c r="FT185" i="3"/>
  <c r="FU185" i="3"/>
  <c r="FV185" i="3"/>
  <c r="FW185" i="3"/>
  <c r="FX185" i="3"/>
  <c r="FY185" i="3"/>
  <c r="FZ185" i="3"/>
  <c r="GA185" i="3"/>
  <c r="GB185" i="3"/>
  <c r="GC185" i="3"/>
  <c r="GD185" i="3"/>
  <c r="GE185" i="3"/>
  <c r="GF185" i="3"/>
  <c r="GG185" i="3"/>
  <c r="GH185" i="3"/>
  <c r="GI185" i="3"/>
  <c r="GJ185" i="3"/>
  <c r="GK185" i="3"/>
  <c r="GL185" i="3"/>
  <c r="GM185" i="3"/>
  <c r="GN185" i="3"/>
  <c r="GO185" i="3"/>
  <c r="GP185" i="3"/>
  <c r="GQ185" i="3"/>
  <c r="G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EQ186" i="3"/>
  <c r="ER186" i="3"/>
  <c r="ES186" i="3"/>
  <c r="ET186" i="3"/>
  <c r="EU186" i="3"/>
  <c r="EV186" i="3"/>
  <c r="EW186" i="3"/>
  <c r="EX186" i="3"/>
  <c r="EY186" i="3"/>
  <c r="EZ186" i="3"/>
  <c r="FA186" i="3"/>
  <c r="FB186" i="3"/>
  <c r="FC186" i="3"/>
  <c r="FD186" i="3"/>
  <c r="FE186" i="3"/>
  <c r="FF186" i="3"/>
  <c r="FG186" i="3"/>
  <c r="FH186" i="3"/>
  <c r="FI186" i="3"/>
  <c r="FJ186" i="3"/>
  <c r="FK186" i="3"/>
  <c r="FL186" i="3"/>
  <c r="FM186" i="3"/>
  <c r="FN186" i="3"/>
  <c r="FO186" i="3"/>
  <c r="FP186" i="3"/>
  <c r="FQ186" i="3"/>
  <c r="FR186" i="3"/>
  <c r="FS186" i="3"/>
  <c r="FT186" i="3"/>
  <c r="FU186" i="3"/>
  <c r="FV186" i="3"/>
  <c r="FW186" i="3"/>
  <c r="FX186" i="3"/>
  <c r="FY186" i="3"/>
  <c r="FZ186" i="3"/>
  <c r="GA186" i="3"/>
  <c r="GB186" i="3"/>
  <c r="GC186" i="3"/>
  <c r="GD186" i="3"/>
  <c r="GE186" i="3"/>
  <c r="GF186" i="3"/>
  <c r="GG186" i="3"/>
  <c r="GH186" i="3"/>
  <c r="GI186" i="3"/>
  <c r="GJ186" i="3"/>
  <c r="GK186" i="3"/>
  <c r="GL186" i="3"/>
  <c r="GM186" i="3"/>
  <c r="GN186" i="3"/>
  <c r="GO186" i="3"/>
  <c r="GP186" i="3"/>
  <c r="GQ186" i="3"/>
  <c r="G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EQ187" i="3"/>
  <c r="ER187" i="3"/>
  <c r="ES187" i="3"/>
  <c r="ET187" i="3"/>
  <c r="EU187" i="3"/>
  <c r="EV187" i="3"/>
  <c r="EW187" i="3"/>
  <c r="EX187" i="3"/>
  <c r="EY187" i="3"/>
  <c r="EZ187" i="3"/>
  <c r="FA187" i="3"/>
  <c r="FB187" i="3"/>
  <c r="FC187" i="3"/>
  <c r="FD187" i="3"/>
  <c r="FE187" i="3"/>
  <c r="FF187" i="3"/>
  <c r="FG187" i="3"/>
  <c r="FH187" i="3"/>
  <c r="FI187" i="3"/>
  <c r="FJ187" i="3"/>
  <c r="FK187" i="3"/>
  <c r="FL187" i="3"/>
  <c r="FM187" i="3"/>
  <c r="FN187" i="3"/>
  <c r="FO187" i="3"/>
  <c r="FP187" i="3"/>
  <c r="FQ187" i="3"/>
  <c r="FR187" i="3"/>
  <c r="FS187" i="3"/>
  <c r="FT187" i="3"/>
  <c r="FU187" i="3"/>
  <c r="FV187" i="3"/>
  <c r="FW187" i="3"/>
  <c r="FX187" i="3"/>
  <c r="FY187" i="3"/>
  <c r="FZ187" i="3"/>
  <c r="GA187" i="3"/>
  <c r="GB187" i="3"/>
  <c r="GC187" i="3"/>
  <c r="GD187" i="3"/>
  <c r="GE187" i="3"/>
  <c r="GF187" i="3"/>
  <c r="GG187" i="3"/>
  <c r="GH187" i="3"/>
  <c r="GI187" i="3"/>
  <c r="GJ187" i="3"/>
  <c r="GK187" i="3"/>
  <c r="GL187" i="3"/>
  <c r="GM187" i="3"/>
  <c r="GN187" i="3"/>
  <c r="GO187" i="3"/>
  <c r="GP187" i="3"/>
  <c r="GQ187" i="3"/>
  <c r="G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EQ188" i="3"/>
  <c r="ER188" i="3"/>
  <c r="ES188" i="3"/>
  <c r="ET188" i="3"/>
  <c r="EU188" i="3"/>
  <c r="EV188" i="3"/>
  <c r="EW188" i="3"/>
  <c r="EX188" i="3"/>
  <c r="EY188" i="3"/>
  <c r="EZ188" i="3"/>
  <c r="FA188" i="3"/>
  <c r="FB188" i="3"/>
  <c r="FC188" i="3"/>
  <c r="FD188" i="3"/>
  <c r="FE188" i="3"/>
  <c r="FF188" i="3"/>
  <c r="FG188" i="3"/>
  <c r="FH188" i="3"/>
  <c r="FI188" i="3"/>
  <c r="FJ188" i="3"/>
  <c r="FK188" i="3"/>
  <c r="FL188" i="3"/>
  <c r="FM188" i="3"/>
  <c r="FN188" i="3"/>
  <c r="FO188" i="3"/>
  <c r="FP188" i="3"/>
  <c r="FQ188" i="3"/>
  <c r="FR188" i="3"/>
  <c r="FS188" i="3"/>
  <c r="FT188" i="3"/>
  <c r="FU188" i="3"/>
  <c r="FV188" i="3"/>
  <c r="FW188" i="3"/>
  <c r="FX188" i="3"/>
  <c r="FY188" i="3"/>
  <c r="FZ188" i="3"/>
  <c r="GA188" i="3"/>
  <c r="GB188" i="3"/>
  <c r="GC188" i="3"/>
  <c r="GD188" i="3"/>
  <c r="GE188" i="3"/>
  <c r="GF188" i="3"/>
  <c r="GG188" i="3"/>
  <c r="GH188" i="3"/>
  <c r="GI188" i="3"/>
  <c r="GJ188" i="3"/>
  <c r="GK188" i="3"/>
  <c r="GL188" i="3"/>
  <c r="GM188" i="3"/>
  <c r="GN188" i="3"/>
  <c r="GO188" i="3"/>
  <c r="GP188" i="3"/>
  <c r="GQ188" i="3"/>
  <c r="G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EQ189" i="3"/>
  <c r="ER189" i="3"/>
  <c r="ES189" i="3"/>
  <c r="ET189" i="3"/>
  <c r="EU189" i="3"/>
  <c r="EV189" i="3"/>
  <c r="EW189" i="3"/>
  <c r="EX189" i="3"/>
  <c r="EY189" i="3"/>
  <c r="EZ189" i="3"/>
  <c r="FA189" i="3"/>
  <c r="FB189" i="3"/>
  <c r="FC189" i="3"/>
  <c r="FD189" i="3"/>
  <c r="FE189" i="3"/>
  <c r="FF189" i="3"/>
  <c r="FG189" i="3"/>
  <c r="FH189" i="3"/>
  <c r="FI189" i="3"/>
  <c r="FJ189" i="3"/>
  <c r="FK189" i="3"/>
  <c r="FL189" i="3"/>
  <c r="FM189" i="3"/>
  <c r="FN189" i="3"/>
  <c r="FO189" i="3"/>
  <c r="FP189" i="3"/>
  <c r="FQ189" i="3"/>
  <c r="FR189" i="3"/>
  <c r="FS189" i="3"/>
  <c r="FT189" i="3"/>
  <c r="FU189" i="3"/>
  <c r="FV189" i="3"/>
  <c r="FW189" i="3"/>
  <c r="FX189" i="3"/>
  <c r="FY189" i="3"/>
  <c r="FZ189" i="3"/>
  <c r="GA189" i="3"/>
  <c r="GB189" i="3"/>
  <c r="GC189" i="3"/>
  <c r="GD189" i="3"/>
  <c r="GE189" i="3"/>
  <c r="GF189" i="3"/>
  <c r="GG189" i="3"/>
  <c r="GH189" i="3"/>
  <c r="GI189" i="3"/>
  <c r="GJ189" i="3"/>
  <c r="GK189" i="3"/>
  <c r="GL189" i="3"/>
  <c r="GM189" i="3"/>
  <c r="GN189" i="3"/>
  <c r="GO189" i="3"/>
  <c r="GP189" i="3"/>
  <c r="GQ189" i="3"/>
  <c r="G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EQ190" i="3"/>
  <c r="ER190" i="3"/>
  <c r="ES190" i="3"/>
  <c r="ET190" i="3"/>
  <c r="EU190" i="3"/>
  <c r="EV190" i="3"/>
  <c r="EW190" i="3"/>
  <c r="EX190" i="3"/>
  <c r="EY190" i="3"/>
  <c r="EZ190" i="3"/>
  <c r="FA190" i="3"/>
  <c r="FB190" i="3"/>
  <c r="FC190" i="3"/>
  <c r="FD190" i="3"/>
  <c r="FE190" i="3"/>
  <c r="FF190" i="3"/>
  <c r="FG190" i="3"/>
  <c r="FH190" i="3"/>
  <c r="FI190" i="3"/>
  <c r="FJ190" i="3"/>
  <c r="FK190" i="3"/>
  <c r="FL190" i="3"/>
  <c r="FM190" i="3"/>
  <c r="FN190" i="3"/>
  <c r="FO190" i="3"/>
  <c r="FP190" i="3"/>
  <c r="FQ190" i="3"/>
  <c r="FR190" i="3"/>
  <c r="FS190" i="3"/>
  <c r="FT190" i="3"/>
  <c r="FU190" i="3"/>
  <c r="FV190" i="3"/>
  <c r="FW190" i="3"/>
  <c r="FX190" i="3"/>
  <c r="FY190" i="3"/>
  <c r="FZ190" i="3"/>
  <c r="GA190" i="3"/>
  <c r="GB190" i="3"/>
  <c r="GC190" i="3"/>
  <c r="GD190" i="3"/>
  <c r="GE190" i="3"/>
  <c r="GF190" i="3"/>
  <c r="GG190" i="3"/>
  <c r="GH190" i="3"/>
  <c r="GI190" i="3"/>
  <c r="GJ190" i="3"/>
  <c r="GK190" i="3"/>
  <c r="GL190" i="3"/>
  <c r="GM190" i="3"/>
  <c r="GN190" i="3"/>
  <c r="GO190" i="3"/>
  <c r="GP190" i="3"/>
  <c r="GQ190" i="3"/>
  <c r="G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EQ191" i="3"/>
  <c r="ER191" i="3"/>
  <c r="ES191" i="3"/>
  <c r="ET191" i="3"/>
  <c r="EU191" i="3"/>
  <c r="EV191" i="3"/>
  <c r="EW191" i="3"/>
  <c r="EX191" i="3"/>
  <c r="EY191" i="3"/>
  <c r="EZ191" i="3"/>
  <c r="FA191" i="3"/>
  <c r="FB191" i="3"/>
  <c r="FC191" i="3"/>
  <c r="FD191" i="3"/>
  <c r="FE191" i="3"/>
  <c r="FF191" i="3"/>
  <c r="FG191" i="3"/>
  <c r="FH191" i="3"/>
  <c r="FI191" i="3"/>
  <c r="FJ191" i="3"/>
  <c r="FK191" i="3"/>
  <c r="FL191" i="3"/>
  <c r="FM191" i="3"/>
  <c r="FN191" i="3"/>
  <c r="FO191" i="3"/>
  <c r="FP191" i="3"/>
  <c r="FQ191" i="3"/>
  <c r="FR191" i="3"/>
  <c r="FS191" i="3"/>
  <c r="FT191" i="3"/>
  <c r="FU191" i="3"/>
  <c r="FV191" i="3"/>
  <c r="FW191" i="3"/>
  <c r="FX191" i="3"/>
  <c r="FY191" i="3"/>
  <c r="FZ191" i="3"/>
  <c r="GA191" i="3"/>
  <c r="GB191" i="3"/>
  <c r="GC191" i="3"/>
  <c r="GD191" i="3"/>
  <c r="GE191" i="3"/>
  <c r="GF191" i="3"/>
  <c r="GG191" i="3"/>
  <c r="GH191" i="3"/>
  <c r="GI191" i="3"/>
  <c r="GJ191" i="3"/>
  <c r="GK191" i="3"/>
  <c r="GL191" i="3"/>
  <c r="GM191" i="3"/>
  <c r="GN191" i="3"/>
  <c r="GO191" i="3"/>
  <c r="GP191" i="3"/>
  <c r="GQ191" i="3"/>
  <c r="G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EQ192" i="3"/>
  <c r="ER192" i="3"/>
  <c r="ES192" i="3"/>
  <c r="ET192" i="3"/>
  <c r="EU192" i="3"/>
  <c r="EV192" i="3"/>
  <c r="EW192" i="3"/>
  <c r="EX192" i="3"/>
  <c r="EY192" i="3"/>
  <c r="EZ192" i="3"/>
  <c r="FA192" i="3"/>
  <c r="FB192" i="3"/>
  <c r="FC192" i="3"/>
  <c r="FD192" i="3"/>
  <c r="FE192" i="3"/>
  <c r="FF192" i="3"/>
  <c r="FG192" i="3"/>
  <c r="FH192" i="3"/>
  <c r="FI192" i="3"/>
  <c r="FJ192" i="3"/>
  <c r="FK192" i="3"/>
  <c r="FL192" i="3"/>
  <c r="FM192" i="3"/>
  <c r="FN192" i="3"/>
  <c r="FO192" i="3"/>
  <c r="FP192" i="3"/>
  <c r="FQ192" i="3"/>
  <c r="FR192" i="3"/>
  <c r="FS192" i="3"/>
  <c r="FT192" i="3"/>
  <c r="FU192" i="3"/>
  <c r="FV192" i="3"/>
  <c r="FW192" i="3"/>
  <c r="FX192" i="3"/>
  <c r="FY192" i="3"/>
  <c r="FZ192" i="3"/>
  <c r="GA192" i="3"/>
  <c r="GB192" i="3"/>
  <c r="GC192" i="3"/>
  <c r="GD192" i="3"/>
  <c r="GE192" i="3"/>
  <c r="GF192" i="3"/>
  <c r="GG192" i="3"/>
  <c r="GH192" i="3"/>
  <c r="GI192" i="3"/>
  <c r="GJ192" i="3"/>
  <c r="GK192" i="3"/>
  <c r="GL192" i="3"/>
  <c r="GM192" i="3"/>
  <c r="GN192" i="3"/>
  <c r="GO192" i="3"/>
  <c r="GP192" i="3"/>
  <c r="GQ192" i="3"/>
  <c r="G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EQ193" i="3"/>
  <c r="ER193" i="3"/>
  <c r="ES193" i="3"/>
  <c r="ET193" i="3"/>
  <c r="EU193" i="3"/>
  <c r="EV193" i="3"/>
  <c r="EW193" i="3"/>
  <c r="EX193" i="3"/>
  <c r="EY193" i="3"/>
  <c r="EZ193" i="3"/>
  <c r="FA193" i="3"/>
  <c r="FB193" i="3"/>
  <c r="FC193" i="3"/>
  <c r="FD193" i="3"/>
  <c r="FE193" i="3"/>
  <c r="FF193" i="3"/>
  <c r="FG193" i="3"/>
  <c r="FH193" i="3"/>
  <c r="FI193" i="3"/>
  <c r="FJ193" i="3"/>
  <c r="FK193" i="3"/>
  <c r="FL193" i="3"/>
  <c r="FM193" i="3"/>
  <c r="FN193" i="3"/>
  <c r="FO193" i="3"/>
  <c r="FP193" i="3"/>
  <c r="FQ193" i="3"/>
  <c r="FR193" i="3"/>
  <c r="FS193" i="3"/>
  <c r="FT193" i="3"/>
  <c r="FU193" i="3"/>
  <c r="FV193" i="3"/>
  <c r="FW193" i="3"/>
  <c r="FX193" i="3"/>
  <c r="FY193" i="3"/>
  <c r="FZ193" i="3"/>
  <c r="GA193" i="3"/>
  <c r="GB193" i="3"/>
  <c r="GC193" i="3"/>
  <c r="GD193" i="3"/>
  <c r="GE193" i="3"/>
  <c r="GF193" i="3"/>
  <c r="GG193" i="3"/>
  <c r="GH193" i="3"/>
  <c r="GI193" i="3"/>
  <c r="GJ193" i="3"/>
  <c r="GK193" i="3"/>
  <c r="GL193" i="3"/>
  <c r="GM193" i="3"/>
  <c r="GN193" i="3"/>
  <c r="GO193" i="3"/>
  <c r="GP193" i="3"/>
  <c r="GQ193" i="3"/>
  <c r="G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EQ194" i="3"/>
  <c r="ER194" i="3"/>
  <c r="ES194" i="3"/>
  <c r="ET194" i="3"/>
  <c r="EU194" i="3"/>
  <c r="EV194" i="3"/>
  <c r="EW194" i="3"/>
  <c r="EX194" i="3"/>
  <c r="EY194" i="3"/>
  <c r="EZ194" i="3"/>
  <c r="FA194" i="3"/>
  <c r="FB194" i="3"/>
  <c r="FC194" i="3"/>
  <c r="FD194" i="3"/>
  <c r="FE194" i="3"/>
  <c r="FF194" i="3"/>
  <c r="FG194" i="3"/>
  <c r="FH194" i="3"/>
  <c r="FI194" i="3"/>
  <c r="FJ194" i="3"/>
  <c r="FK194" i="3"/>
  <c r="FL194" i="3"/>
  <c r="FM194" i="3"/>
  <c r="FN194" i="3"/>
  <c r="FO194" i="3"/>
  <c r="FP194" i="3"/>
  <c r="FQ194" i="3"/>
  <c r="FR194" i="3"/>
  <c r="FS194" i="3"/>
  <c r="FT194" i="3"/>
  <c r="FU194" i="3"/>
  <c r="FV194" i="3"/>
  <c r="FW194" i="3"/>
  <c r="FX194" i="3"/>
  <c r="FY194" i="3"/>
  <c r="FZ194" i="3"/>
  <c r="GA194" i="3"/>
  <c r="GB194" i="3"/>
  <c r="GC194" i="3"/>
  <c r="GD194" i="3"/>
  <c r="GE194" i="3"/>
  <c r="GF194" i="3"/>
  <c r="GG194" i="3"/>
  <c r="GH194" i="3"/>
  <c r="GI194" i="3"/>
  <c r="GJ194" i="3"/>
  <c r="GK194" i="3"/>
  <c r="GL194" i="3"/>
  <c r="GM194" i="3"/>
  <c r="GN194" i="3"/>
  <c r="GO194" i="3"/>
  <c r="GP194" i="3"/>
  <c r="GQ194" i="3"/>
  <c r="G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EQ195" i="3"/>
  <c r="ER195" i="3"/>
  <c r="ES195" i="3"/>
  <c r="ET195" i="3"/>
  <c r="EU195" i="3"/>
  <c r="EV195" i="3"/>
  <c r="EW195" i="3"/>
  <c r="EX195" i="3"/>
  <c r="EY195" i="3"/>
  <c r="EZ195" i="3"/>
  <c r="FA195" i="3"/>
  <c r="FB195" i="3"/>
  <c r="FC195" i="3"/>
  <c r="FD195" i="3"/>
  <c r="FE195" i="3"/>
  <c r="FF195" i="3"/>
  <c r="FG195" i="3"/>
  <c r="FH195" i="3"/>
  <c r="FI195" i="3"/>
  <c r="FJ195" i="3"/>
  <c r="FK195" i="3"/>
  <c r="FL195" i="3"/>
  <c r="FM195" i="3"/>
  <c r="FN195" i="3"/>
  <c r="FO195" i="3"/>
  <c r="FP195" i="3"/>
  <c r="FQ195" i="3"/>
  <c r="FR195" i="3"/>
  <c r="FS195" i="3"/>
  <c r="FT195" i="3"/>
  <c r="FU195" i="3"/>
  <c r="FV195" i="3"/>
  <c r="FW195" i="3"/>
  <c r="FX195" i="3"/>
  <c r="FY195" i="3"/>
  <c r="FZ195" i="3"/>
  <c r="GA195" i="3"/>
  <c r="GB195" i="3"/>
  <c r="GC195" i="3"/>
  <c r="GD195" i="3"/>
  <c r="GE195" i="3"/>
  <c r="GF195" i="3"/>
  <c r="GG195" i="3"/>
  <c r="GH195" i="3"/>
  <c r="GI195" i="3"/>
  <c r="GJ195" i="3"/>
  <c r="GK195" i="3"/>
  <c r="GL195" i="3"/>
  <c r="GM195" i="3"/>
  <c r="GN195" i="3"/>
  <c r="GO195" i="3"/>
  <c r="GP195" i="3"/>
  <c r="GQ195" i="3"/>
  <c r="G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EQ196" i="3"/>
  <c r="ER196" i="3"/>
  <c r="ES196" i="3"/>
  <c r="ET196" i="3"/>
  <c r="EU196" i="3"/>
  <c r="EV196" i="3"/>
  <c r="EW196" i="3"/>
  <c r="EX196" i="3"/>
  <c r="EY196" i="3"/>
  <c r="EZ196" i="3"/>
  <c r="FA196" i="3"/>
  <c r="FB196" i="3"/>
  <c r="FC196" i="3"/>
  <c r="FD196" i="3"/>
  <c r="FE196" i="3"/>
  <c r="FF196" i="3"/>
  <c r="FG196" i="3"/>
  <c r="FH196" i="3"/>
  <c r="FI196" i="3"/>
  <c r="FJ196" i="3"/>
  <c r="FK196" i="3"/>
  <c r="FL196" i="3"/>
  <c r="FM196" i="3"/>
  <c r="FN196" i="3"/>
  <c r="FO196" i="3"/>
  <c r="FP196" i="3"/>
  <c r="FQ196" i="3"/>
  <c r="FR196" i="3"/>
  <c r="FS196" i="3"/>
  <c r="FT196" i="3"/>
  <c r="FU196" i="3"/>
  <c r="FV196" i="3"/>
  <c r="FW196" i="3"/>
  <c r="FX196" i="3"/>
  <c r="FY196" i="3"/>
  <c r="FZ196" i="3"/>
  <c r="GA196" i="3"/>
  <c r="GB196" i="3"/>
  <c r="GC196" i="3"/>
  <c r="GD196" i="3"/>
  <c r="GE196" i="3"/>
  <c r="GF196" i="3"/>
  <c r="GG196" i="3"/>
  <c r="GH196" i="3"/>
  <c r="GI196" i="3"/>
  <c r="GJ196" i="3"/>
  <c r="GK196" i="3"/>
  <c r="GL196" i="3"/>
  <c r="GM196" i="3"/>
  <c r="GN196" i="3"/>
  <c r="GO196" i="3"/>
  <c r="GP196" i="3"/>
  <c r="GQ196" i="3"/>
  <c r="G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EQ197" i="3"/>
  <c r="ER197" i="3"/>
  <c r="ES197" i="3"/>
  <c r="ET197" i="3"/>
  <c r="EU197" i="3"/>
  <c r="EV197" i="3"/>
  <c r="EW197" i="3"/>
  <c r="EX197" i="3"/>
  <c r="EY197" i="3"/>
  <c r="EZ197" i="3"/>
  <c r="FA197" i="3"/>
  <c r="FB197" i="3"/>
  <c r="FC197" i="3"/>
  <c r="FD197" i="3"/>
  <c r="FE197" i="3"/>
  <c r="FF197" i="3"/>
  <c r="FG197" i="3"/>
  <c r="FH197" i="3"/>
  <c r="FI197" i="3"/>
  <c r="FJ197" i="3"/>
  <c r="FK197" i="3"/>
  <c r="FL197" i="3"/>
  <c r="FM197" i="3"/>
  <c r="FN197" i="3"/>
  <c r="FO197" i="3"/>
  <c r="FP197" i="3"/>
  <c r="FQ197" i="3"/>
  <c r="FR197" i="3"/>
  <c r="FS197" i="3"/>
  <c r="FT197" i="3"/>
  <c r="FU197" i="3"/>
  <c r="FV197" i="3"/>
  <c r="FW197" i="3"/>
  <c r="FX197" i="3"/>
  <c r="FY197" i="3"/>
  <c r="FZ197" i="3"/>
  <c r="GA197" i="3"/>
  <c r="GB197" i="3"/>
  <c r="GC197" i="3"/>
  <c r="GD197" i="3"/>
  <c r="GE197" i="3"/>
  <c r="GF197" i="3"/>
  <c r="GG197" i="3"/>
  <c r="GH197" i="3"/>
  <c r="GI197" i="3"/>
  <c r="GJ197" i="3"/>
  <c r="GK197" i="3"/>
  <c r="GL197" i="3"/>
  <c r="GM197" i="3"/>
  <c r="GN197" i="3"/>
  <c r="GO197" i="3"/>
  <c r="GP197" i="3"/>
  <c r="GQ197" i="3"/>
  <c r="G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EQ198" i="3"/>
  <c r="ER198" i="3"/>
  <c r="ES198" i="3"/>
  <c r="ET198" i="3"/>
  <c r="EU198" i="3"/>
  <c r="EV198" i="3"/>
  <c r="EW198" i="3"/>
  <c r="EX198" i="3"/>
  <c r="EY198" i="3"/>
  <c r="EZ198" i="3"/>
  <c r="FA198" i="3"/>
  <c r="FB198" i="3"/>
  <c r="FC198" i="3"/>
  <c r="FD198" i="3"/>
  <c r="FE198" i="3"/>
  <c r="FF198" i="3"/>
  <c r="FG198" i="3"/>
  <c r="FH198" i="3"/>
  <c r="FI198" i="3"/>
  <c r="FJ198" i="3"/>
  <c r="FK198" i="3"/>
  <c r="FL198" i="3"/>
  <c r="FM198" i="3"/>
  <c r="FN198" i="3"/>
  <c r="FO198" i="3"/>
  <c r="FP198" i="3"/>
  <c r="FQ198" i="3"/>
  <c r="FR198" i="3"/>
  <c r="FS198" i="3"/>
  <c r="FT198" i="3"/>
  <c r="FU198" i="3"/>
  <c r="FV198" i="3"/>
  <c r="FW198" i="3"/>
  <c r="FX198" i="3"/>
  <c r="FY198" i="3"/>
  <c r="FZ198" i="3"/>
  <c r="GA198" i="3"/>
  <c r="GB198" i="3"/>
  <c r="GC198" i="3"/>
  <c r="GD198" i="3"/>
  <c r="GE198" i="3"/>
  <c r="GF198" i="3"/>
  <c r="GG198" i="3"/>
  <c r="GH198" i="3"/>
  <c r="GI198" i="3"/>
  <c r="GJ198" i="3"/>
  <c r="GK198" i="3"/>
  <c r="GL198" i="3"/>
  <c r="GM198" i="3"/>
  <c r="GN198" i="3"/>
  <c r="GO198" i="3"/>
  <c r="GP198" i="3"/>
  <c r="GQ198" i="3"/>
  <c r="G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EQ199" i="3"/>
  <c r="ER199" i="3"/>
  <c r="ES199" i="3"/>
  <c r="ET199" i="3"/>
  <c r="EU199" i="3"/>
  <c r="EV199" i="3"/>
  <c r="EW199" i="3"/>
  <c r="EX199" i="3"/>
  <c r="EY199" i="3"/>
  <c r="EZ199" i="3"/>
  <c r="FA199" i="3"/>
  <c r="FB199" i="3"/>
  <c r="FC199" i="3"/>
  <c r="FD199" i="3"/>
  <c r="FE199" i="3"/>
  <c r="FF199" i="3"/>
  <c r="FG199" i="3"/>
  <c r="FH199" i="3"/>
  <c r="FI199" i="3"/>
  <c r="FJ199" i="3"/>
  <c r="FK199" i="3"/>
  <c r="FL199" i="3"/>
  <c r="FM199" i="3"/>
  <c r="FN199" i="3"/>
  <c r="FO199" i="3"/>
  <c r="FP199" i="3"/>
  <c r="FQ199" i="3"/>
  <c r="FR199" i="3"/>
  <c r="FS199" i="3"/>
  <c r="FT199" i="3"/>
  <c r="FU199" i="3"/>
  <c r="FV199" i="3"/>
  <c r="FW199" i="3"/>
  <c r="FX199" i="3"/>
  <c r="FY199" i="3"/>
  <c r="FZ199" i="3"/>
  <c r="GA199" i="3"/>
  <c r="GB199" i="3"/>
  <c r="GC199" i="3"/>
  <c r="GD199" i="3"/>
  <c r="GE199" i="3"/>
  <c r="GF199" i="3"/>
  <c r="GG199" i="3"/>
  <c r="GH199" i="3"/>
  <c r="GI199" i="3"/>
  <c r="GJ199" i="3"/>
  <c r="GK199" i="3"/>
  <c r="GL199" i="3"/>
  <c r="GM199" i="3"/>
  <c r="GN199" i="3"/>
  <c r="GO199" i="3"/>
  <c r="GP199" i="3"/>
  <c r="GQ199" i="3"/>
  <c r="G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EQ200" i="3"/>
  <c r="ER200" i="3"/>
  <c r="ES200" i="3"/>
  <c r="ET200" i="3"/>
  <c r="EU200" i="3"/>
  <c r="EV200" i="3"/>
  <c r="EW200" i="3"/>
  <c r="EX200" i="3"/>
  <c r="EY200" i="3"/>
  <c r="EZ200" i="3"/>
  <c r="FA200" i="3"/>
  <c r="FB200" i="3"/>
  <c r="FC200" i="3"/>
  <c r="FD200" i="3"/>
  <c r="FE200" i="3"/>
  <c r="FF200" i="3"/>
  <c r="FG200" i="3"/>
  <c r="FH200" i="3"/>
  <c r="FI200" i="3"/>
  <c r="FJ200" i="3"/>
  <c r="FK200" i="3"/>
  <c r="FL200" i="3"/>
  <c r="FM200" i="3"/>
  <c r="FN200" i="3"/>
  <c r="FO200" i="3"/>
  <c r="FP200" i="3"/>
  <c r="FQ200" i="3"/>
  <c r="FR200" i="3"/>
  <c r="FS200" i="3"/>
  <c r="FT200" i="3"/>
  <c r="FU200" i="3"/>
  <c r="FV200" i="3"/>
  <c r="FW200" i="3"/>
  <c r="FX200" i="3"/>
  <c r="FY200" i="3"/>
  <c r="FZ200" i="3"/>
  <c r="GA200" i="3"/>
  <c r="GB200" i="3"/>
  <c r="GC200" i="3"/>
  <c r="GD200" i="3"/>
  <c r="GE200" i="3"/>
  <c r="GF200" i="3"/>
  <c r="GG200" i="3"/>
  <c r="GH200" i="3"/>
  <c r="GI200" i="3"/>
  <c r="GJ200" i="3"/>
  <c r="GK200" i="3"/>
  <c r="GL200" i="3"/>
  <c r="GM200" i="3"/>
  <c r="GN200" i="3"/>
  <c r="GO200" i="3"/>
  <c r="GP200" i="3"/>
  <c r="GQ200" i="3"/>
  <c r="GR200" i="3"/>
  <c r="A211" i="2" a="1"/>
  <c r="A211" i="2" s="1"/>
  <c r="B211" i="2"/>
  <c r="C211" i="2"/>
  <c r="D211" i="2"/>
  <c r="F211" i="2"/>
  <c r="G211" i="2"/>
  <c r="H211" i="2"/>
  <c r="J211" i="2"/>
  <c r="K211" i="2"/>
  <c r="L211" i="2"/>
  <c r="N211" i="2"/>
  <c r="O211" i="2"/>
  <c r="P211" i="2"/>
  <c r="R211" i="2"/>
  <c r="S211" i="2"/>
  <c r="T211" i="2"/>
  <c r="V211" i="2"/>
  <c r="W211" i="2"/>
  <c r="X211" i="2"/>
  <c r="Z211" i="2"/>
  <c r="AA211" i="2"/>
  <c r="AB211" i="2"/>
  <c r="AD211" i="2"/>
  <c r="AE211" i="2"/>
  <c r="AF211" i="2"/>
  <c r="AH211" i="2"/>
  <c r="AI211" i="2"/>
  <c r="AJ211" i="2"/>
  <c r="AL211" i="2"/>
  <c r="AM211" i="2"/>
  <c r="AN211" i="2"/>
  <c r="AP211" i="2"/>
  <c r="AQ211" i="2"/>
  <c r="AR211" i="2"/>
  <c r="AT211" i="2"/>
  <c r="AU211" i="2"/>
  <c r="AV211" i="2"/>
  <c r="AX211" i="2"/>
  <c r="AY211" i="2"/>
  <c r="AZ211" i="2"/>
  <c r="BB211" i="2"/>
  <c r="BC211" i="2"/>
  <c r="BD211" i="2"/>
  <c r="BF211" i="2"/>
  <c r="BG211" i="2"/>
  <c r="BH211" i="2"/>
  <c r="BJ211" i="2"/>
  <c r="BK211" i="2"/>
  <c r="BL211" i="2"/>
  <c r="BN211" i="2"/>
  <c r="BO211" i="2"/>
  <c r="BP211" i="2"/>
  <c r="BR211" i="2"/>
  <c r="BS211" i="2"/>
  <c r="BT211" i="2"/>
  <c r="BV211" i="2"/>
  <c r="BW211" i="2"/>
  <c r="BX211" i="2"/>
  <c r="BZ211" i="2"/>
  <c r="CA211" i="2"/>
  <c r="CB211" i="2"/>
  <c r="CD211" i="2"/>
  <c r="CE211" i="2"/>
  <c r="CF211" i="2"/>
  <c r="CH211" i="2"/>
  <c r="CI211" i="2"/>
  <c r="CJ211" i="2"/>
  <c r="CL211" i="2"/>
  <c r="CM211" i="2"/>
  <c r="CN211" i="2"/>
  <c r="CP211" i="2"/>
  <c r="CQ211" i="2"/>
  <c r="CR211" i="2"/>
  <c r="CT211" i="2"/>
  <c r="CU211" i="2"/>
  <c r="CV211" i="2"/>
  <c r="CX211" i="2"/>
  <c r="CY211" i="2"/>
  <c r="CZ211" i="2"/>
  <c r="DB211" i="2"/>
  <c r="DC211" i="2"/>
  <c r="DD211" i="2"/>
  <c r="DF211" i="2"/>
  <c r="DG211" i="2"/>
  <c r="DH211" i="2"/>
  <c r="DJ211" i="2"/>
  <c r="DK211" i="2"/>
  <c r="DL211" i="2"/>
  <c r="DN211" i="2"/>
  <c r="DO211" i="2"/>
  <c r="DP211" i="2"/>
  <c r="DR211" i="2"/>
  <c r="DS211" i="2"/>
  <c r="DT211" i="2"/>
  <c r="DV211" i="2"/>
  <c r="DW211" i="2"/>
  <c r="DX211" i="2"/>
  <c r="DZ211" i="2"/>
  <c r="EA211" i="2"/>
  <c r="EB211" i="2"/>
  <c r="ED211" i="2"/>
  <c r="EE211" i="2"/>
  <c r="EF211" i="2"/>
  <c r="EH211" i="2"/>
  <c r="EI211" i="2"/>
  <c r="EJ211" i="2"/>
  <c r="EL211" i="2"/>
  <c r="EM211" i="2"/>
  <c r="EN211" i="2"/>
  <c r="EP211" i="2"/>
  <c r="EQ211" i="2"/>
  <c r="ER211" i="2"/>
  <c r="ET211" i="2"/>
  <c r="EU211" i="2"/>
  <c r="EV211" i="2"/>
  <c r="EX211" i="2"/>
  <c r="EY211" i="2"/>
  <c r="EZ211" i="2"/>
  <c r="FB211" i="2"/>
  <c r="FC211" i="2"/>
  <c r="FD211" i="2"/>
  <c r="FF211" i="2"/>
  <c r="FG211" i="2"/>
  <c r="FH211" i="2"/>
  <c r="FJ211" i="2"/>
  <c r="FK211" i="2"/>
  <c r="FL211" i="2"/>
  <c r="FN211" i="2"/>
  <c r="FO211" i="2"/>
  <c r="FP211" i="2"/>
  <c r="FR211" i="2"/>
  <c r="FS211" i="2"/>
  <c r="FT211" i="2"/>
  <c r="FV211" i="2"/>
  <c r="FW211" i="2"/>
  <c r="FX211" i="2"/>
  <c r="FZ211" i="2"/>
  <c r="GA211" i="2"/>
  <c r="GB211" i="2"/>
  <c r="GD211" i="2"/>
  <c r="GE211" i="2"/>
  <c r="GF211" i="2"/>
  <c r="GH211" i="2"/>
  <c r="GI211" i="2"/>
  <c r="GJ211" i="2"/>
  <c r="GL211" i="2"/>
  <c r="GM211" i="2"/>
  <c r="GN211" i="2"/>
  <c r="GP211" i="2"/>
  <c r="GQ211" i="2"/>
  <c r="GR211" i="2"/>
  <c r="B212" i="2"/>
  <c r="C212" i="2"/>
  <c r="D212" i="2"/>
  <c r="F212" i="2"/>
  <c r="G212" i="2"/>
  <c r="H212" i="2"/>
  <c r="J212" i="2"/>
  <c r="K212" i="2"/>
  <c r="L212" i="2"/>
  <c r="N212" i="2"/>
  <c r="O212" i="2"/>
  <c r="P212" i="2"/>
  <c r="R212" i="2"/>
  <c r="S212" i="2"/>
  <c r="T212" i="2"/>
  <c r="V212" i="2"/>
  <c r="W212" i="2"/>
  <c r="X212" i="2"/>
  <c r="Z212" i="2"/>
  <c r="AA212" i="2"/>
  <c r="AB212" i="2"/>
  <c r="AD212" i="2"/>
  <c r="AE212" i="2"/>
  <c r="AF212" i="2"/>
  <c r="AH212" i="2"/>
  <c r="AI212" i="2"/>
  <c r="AJ212" i="2"/>
  <c r="AL212" i="2"/>
  <c r="AM212" i="2"/>
  <c r="AN212" i="2"/>
  <c r="AP212" i="2"/>
  <c r="AQ212" i="2"/>
  <c r="AR212" i="2"/>
  <c r="AT212" i="2"/>
  <c r="AU212" i="2"/>
  <c r="AV212" i="2"/>
  <c r="AX212" i="2"/>
  <c r="AY212" i="2"/>
  <c r="AZ212" i="2"/>
  <c r="BB212" i="2"/>
  <c r="BC212" i="2"/>
  <c r="BD212" i="2"/>
  <c r="BF212" i="2"/>
  <c r="BG212" i="2"/>
  <c r="BH212" i="2"/>
  <c r="BJ212" i="2"/>
  <c r="BK212" i="2"/>
  <c r="BL212" i="2"/>
  <c r="BN212" i="2"/>
  <c r="BO212" i="2"/>
  <c r="BP212" i="2"/>
  <c r="BR212" i="2"/>
  <c r="BS212" i="2"/>
  <c r="BT212" i="2"/>
  <c r="BV212" i="2"/>
  <c r="BW212" i="2"/>
  <c r="BX212" i="2"/>
  <c r="BZ212" i="2"/>
  <c r="CA212" i="2"/>
  <c r="CB212" i="2"/>
  <c r="CD212" i="2"/>
  <c r="CE212" i="2"/>
  <c r="CF212" i="2"/>
  <c r="CH212" i="2"/>
  <c r="CI212" i="2"/>
  <c r="CJ212" i="2"/>
  <c r="CL212" i="2"/>
  <c r="CM212" i="2"/>
  <c r="CN212" i="2"/>
  <c r="CP212" i="2"/>
  <c r="CQ212" i="2"/>
  <c r="CR212" i="2"/>
  <c r="CT212" i="2"/>
  <c r="CU212" i="2"/>
  <c r="CV212" i="2"/>
  <c r="CX212" i="2"/>
  <c r="CY212" i="2"/>
  <c r="CZ212" i="2"/>
  <c r="DB212" i="2"/>
  <c r="DC212" i="2"/>
  <c r="DD212" i="2"/>
  <c r="DF212" i="2"/>
  <c r="DG212" i="2"/>
  <c r="DH212" i="2"/>
  <c r="DJ212" i="2"/>
  <c r="DK212" i="2"/>
  <c r="DL212" i="2"/>
  <c r="DN212" i="2"/>
  <c r="DO212" i="2"/>
  <c r="DP212" i="2"/>
  <c r="DR212" i="2"/>
  <c r="DS212" i="2"/>
  <c r="DT212" i="2"/>
  <c r="DV212" i="2"/>
  <c r="DW212" i="2"/>
  <c r="DX212" i="2"/>
  <c r="DZ212" i="2"/>
  <c r="EA212" i="2"/>
  <c r="EB212" i="2"/>
  <c r="ED212" i="2"/>
  <c r="EE212" i="2"/>
  <c r="EF212" i="2"/>
  <c r="EH212" i="2"/>
  <c r="EI212" i="2"/>
  <c r="EJ212" i="2"/>
  <c r="EK212" i="2"/>
  <c r="EL212" i="2"/>
  <c r="EM212" i="2"/>
  <c r="EN212" i="2"/>
  <c r="EO212" i="2"/>
  <c r="EP212" i="2"/>
  <c r="EQ212" i="2"/>
  <c r="ER212" i="2"/>
  <c r="ES212" i="2"/>
  <c r="ET212" i="2"/>
  <c r="EU212" i="2"/>
  <c r="EV212" i="2"/>
  <c r="EW212" i="2"/>
  <c r="EX212" i="2"/>
  <c r="EY212" i="2"/>
  <c r="EZ212" i="2"/>
  <c r="FA212" i="2"/>
  <c r="FB212" i="2"/>
  <c r="FC212" i="2"/>
  <c r="FD212" i="2"/>
  <c r="FE212" i="2"/>
  <c r="FF212" i="2"/>
  <c r="FG212" i="2"/>
  <c r="FH212" i="2"/>
  <c r="FI212" i="2"/>
  <c r="FJ212" i="2"/>
  <c r="FK212" i="2"/>
  <c r="FL212" i="2"/>
  <c r="FM212" i="2"/>
  <c r="FN212" i="2"/>
  <c r="FO212" i="2"/>
  <c r="FP212" i="2"/>
  <c r="FQ212" i="2"/>
  <c r="FR212" i="2"/>
  <c r="FS212" i="2"/>
  <c r="FT212" i="2"/>
  <c r="FU212" i="2"/>
  <c r="FV212" i="2"/>
  <c r="FW212" i="2"/>
  <c r="FX212" i="2"/>
  <c r="FY212" i="2"/>
  <c r="FZ212" i="2"/>
  <c r="GA212" i="2"/>
  <c r="GB212" i="2"/>
  <c r="GC212" i="2"/>
  <c r="GD212" i="2"/>
  <c r="GE212" i="2"/>
  <c r="GF212" i="2"/>
  <c r="GG212" i="2"/>
  <c r="GH212" i="2"/>
  <c r="GI212" i="2"/>
  <c r="GJ212" i="2"/>
  <c r="GK212" i="2"/>
  <c r="GL212" i="2"/>
  <c r="GM212" i="2"/>
  <c r="GN212" i="2"/>
  <c r="GO212" i="2"/>
  <c r="GP212" i="2"/>
  <c r="GQ212" i="2"/>
  <c r="GR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CD213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S213" i="2"/>
  <c r="CT213" i="2"/>
  <c r="CU213" i="2"/>
  <c r="CV213" i="2"/>
  <c r="CW213" i="2"/>
  <c r="CX213" i="2"/>
  <c r="CY213" i="2"/>
  <c r="CZ213" i="2"/>
  <c r="DA213" i="2"/>
  <c r="DB213" i="2"/>
  <c r="DC213" i="2"/>
  <c r="DD213" i="2"/>
  <c r="DE213" i="2"/>
  <c r="DF213" i="2"/>
  <c r="DG213" i="2"/>
  <c r="DH213" i="2"/>
  <c r="DI213" i="2"/>
  <c r="DJ213" i="2"/>
  <c r="DK213" i="2"/>
  <c r="DL213" i="2"/>
  <c r="DM213" i="2"/>
  <c r="DN213" i="2"/>
  <c r="DO213" i="2"/>
  <c r="DP213" i="2"/>
  <c r="DQ213" i="2"/>
  <c r="DR213" i="2"/>
  <c r="DS213" i="2"/>
  <c r="DT213" i="2"/>
  <c r="DU213" i="2"/>
  <c r="DV213" i="2"/>
  <c r="DW213" i="2"/>
  <c r="DX213" i="2"/>
  <c r="DY213" i="2"/>
  <c r="DZ213" i="2"/>
  <c r="EA213" i="2"/>
  <c r="EB213" i="2"/>
  <c r="EC213" i="2"/>
  <c r="ED213" i="2"/>
  <c r="EE213" i="2"/>
  <c r="EF213" i="2"/>
  <c r="EG213" i="2"/>
  <c r="EH213" i="2"/>
  <c r="EI213" i="2"/>
  <c r="EJ213" i="2"/>
  <c r="EK213" i="2"/>
  <c r="EL213" i="2"/>
  <c r="EM213" i="2"/>
  <c r="EN213" i="2"/>
  <c r="EO213" i="2"/>
  <c r="EP213" i="2"/>
  <c r="EQ213" i="2"/>
  <c r="ER213" i="2"/>
  <c r="ES213" i="2"/>
  <c r="ET213" i="2"/>
  <c r="EU213" i="2"/>
  <c r="EV213" i="2"/>
  <c r="EW213" i="2"/>
  <c r="EX213" i="2"/>
  <c r="EY213" i="2"/>
  <c r="EZ213" i="2"/>
  <c r="FA213" i="2"/>
  <c r="FB213" i="2"/>
  <c r="FC213" i="2"/>
  <c r="FD213" i="2"/>
  <c r="FE213" i="2"/>
  <c r="FF213" i="2"/>
  <c r="FG213" i="2"/>
  <c r="FH213" i="2"/>
  <c r="FI213" i="2"/>
  <c r="FJ213" i="2"/>
  <c r="FK213" i="2"/>
  <c r="FL213" i="2"/>
  <c r="FM213" i="2"/>
  <c r="FN213" i="2"/>
  <c r="FO213" i="2"/>
  <c r="FP213" i="2"/>
  <c r="FQ213" i="2"/>
  <c r="FR213" i="2"/>
  <c r="FS213" i="2"/>
  <c r="FT213" i="2"/>
  <c r="FU213" i="2"/>
  <c r="FV213" i="2"/>
  <c r="FW213" i="2"/>
  <c r="FX213" i="2"/>
  <c r="FY213" i="2"/>
  <c r="FZ213" i="2"/>
  <c r="GA213" i="2"/>
  <c r="GB213" i="2"/>
  <c r="GC213" i="2"/>
  <c r="GD213" i="2"/>
  <c r="GE213" i="2"/>
  <c r="GF213" i="2"/>
  <c r="GG213" i="2"/>
  <c r="GH213" i="2"/>
  <c r="GI213" i="2"/>
  <c r="GJ213" i="2"/>
  <c r="GK213" i="2"/>
  <c r="GL213" i="2"/>
  <c r="GM213" i="2"/>
  <c r="GN213" i="2"/>
  <c r="GO213" i="2"/>
  <c r="GP213" i="2"/>
  <c r="GQ213" i="2"/>
  <c r="GR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CD214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S214" i="2"/>
  <c r="CT214" i="2"/>
  <c r="CU214" i="2"/>
  <c r="CV214" i="2"/>
  <c r="CW214" i="2"/>
  <c r="CX214" i="2"/>
  <c r="CY214" i="2"/>
  <c r="CZ214" i="2"/>
  <c r="DA214" i="2"/>
  <c r="DB214" i="2"/>
  <c r="DC214" i="2"/>
  <c r="DD214" i="2"/>
  <c r="DE214" i="2"/>
  <c r="DF214" i="2"/>
  <c r="DG214" i="2"/>
  <c r="DH214" i="2"/>
  <c r="DI214" i="2"/>
  <c r="DJ214" i="2"/>
  <c r="DK214" i="2"/>
  <c r="DL214" i="2"/>
  <c r="DM214" i="2"/>
  <c r="DN214" i="2"/>
  <c r="DO214" i="2"/>
  <c r="DP214" i="2"/>
  <c r="DQ214" i="2"/>
  <c r="DR214" i="2"/>
  <c r="DS214" i="2"/>
  <c r="DT214" i="2"/>
  <c r="DU214" i="2"/>
  <c r="DV214" i="2"/>
  <c r="DW214" i="2"/>
  <c r="DX214" i="2"/>
  <c r="DY214" i="2"/>
  <c r="DZ214" i="2"/>
  <c r="EA214" i="2"/>
  <c r="EB214" i="2"/>
  <c r="EC214" i="2"/>
  <c r="ED214" i="2"/>
  <c r="EE214" i="2"/>
  <c r="EF214" i="2"/>
  <c r="EG214" i="2"/>
  <c r="EH214" i="2"/>
  <c r="EI214" i="2"/>
  <c r="EJ214" i="2"/>
  <c r="EK214" i="2"/>
  <c r="EL214" i="2"/>
  <c r="EM214" i="2"/>
  <c r="EN214" i="2"/>
  <c r="EO214" i="2"/>
  <c r="EP214" i="2"/>
  <c r="EQ214" i="2"/>
  <c r="ER214" i="2"/>
  <c r="ES214" i="2"/>
  <c r="ET214" i="2"/>
  <c r="EU214" i="2"/>
  <c r="EV214" i="2"/>
  <c r="EW214" i="2"/>
  <c r="EX214" i="2"/>
  <c r="EY214" i="2"/>
  <c r="EZ214" i="2"/>
  <c r="FA214" i="2"/>
  <c r="FB214" i="2"/>
  <c r="FC214" i="2"/>
  <c r="FD214" i="2"/>
  <c r="FE214" i="2"/>
  <c r="FF214" i="2"/>
  <c r="FG214" i="2"/>
  <c r="FH214" i="2"/>
  <c r="FI214" i="2"/>
  <c r="FJ214" i="2"/>
  <c r="FK214" i="2"/>
  <c r="FL214" i="2"/>
  <c r="FM214" i="2"/>
  <c r="FN214" i="2"/>
  <c r="FO214" i="2"/>
  <c r="FP214" i="2"/>
  <c r="FQ214" i="2"/>
  <c r="FR214" i="2"/>
  <c r="FS214" i="2"/>
  <c r="FT214" i="2"/>
  <c r="FU214" i="2"/>
  <c r="FV214" i="2"/>
  <c r="FW214" i="2"/>
  <c r="FX214" i="2"/>
  <c r="FY214" i="2"/>
  <c r="FZ214" i="2"/>
  <c r="GA214" i="2"/>
  <c r="GB214" i="2"/>
  <c r="GC214" i="2"/>
  <c r="GD214" i="2"/>
  <c r="GE214" i="2"/>
  <c r="GF214" i="2"/>
  <c r="GG214" i="2"/>
  <c r="GH214" i="2"/>
  <c r="GI214" i="2"/>
  <c r="GJ214" i="2"/>
  <c r="GK214" i="2"/>
  <c r="GL214" i="2"/>
  <c r="GM214" i="2"/>
  <c r="GN214" i="2"/>
  <c r="GO214" i="2"/>
  <c r="GP214" i="2"/>
  <c r="GQ214" i="2"/>
  <c r="GR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CD215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S215" i="2"/>
  <c r="CT215" i="2"/>
  <c r="CU215" i="2"/>
  <c r="CV215" i="2"/>
  <c r="CW215" i="2"/>
  <c r="CX215" i="2"/>
  <c r="CY215" i="2"/>
  <c r="CZ215" i="2"/>
  <c r="DA215" i="2"/>
  <c r="DB215" i="2"/>
  <c r="DC215" i="2"/>
  <c r="DD215" i="2"/>
  <c r="DE215" i="2"/>
  <c r="DF215" i="2"/>
  <c r="DG215" i="2"/>
  <c r="DH215" i="2"/>
  <c r="DI215" i="2"/>
  <c r="DJ215" i="2"/>
  <c r="DK215" i="2"/>
  <c r="DL215" i="2"/>
  <c r="DM215" i="2"/>
  <c r="DN215" i="2"/>
  <c r="DO215" i="2"/>
  <c r="DP215" i="2"/>
  <c r="DQ215" i="2"/>
  <c r="DR215" i="2"/>
  <c r="DS215" i="2"/>
  <c r="DT215" i="2"/>
  <c r="DU215" i="2"/>
  <c r="DV215" i="2"/>
  <c r="DW215" i="2"/>
  <c r="DX215" i="2"/>
  <c r="DY215" i="2"/>
  <c r="DZ215" i="2"/>
  <c r="EA215" i="2"/>
  <c r="EB215" i="2"/>
  <c r="EC215" i="2"/>
  <c r="ED215" i="2"/>
  <c r="EE215" i="2"/>
  <c r="EF215" i="2"/>
  <c r="EG215" i="2"/>
  <c r="EH215" i="2"/>
  <c r="EI215" i="2"/>
  <c r="EJ215" i="2"/>
  <c r="EK215" i="2"/>
  <c r="EL215" i="2"/>
  <c r="EM215" i="2"/>
  <c r="EN215" i="2"/>
  <c r="EO215" i="2"/>
  <c r="EP215" i="2"/>
  <c r="EQ215" i="2"/>
  <c r="ER215" i="2"/>
  <c r="ES215" i="2"/>
  <c r="ET215" i="2"/>
  <c r="EU215" i="2"/>
  <c r="EV215" i="2"/>
  <c r="EW215" i="2"/>
  <c r="EX215" i="2"/>
  <c r="EY215" i="2"/>
  <c r="EZ215" i="2"/>
  <c r="FA215" i="2"/>
  <c r="FB215" i="2"/>
  <c r="FC215" i="2"/>
  <c r="FD215" i="2"/>
  <c r="FE215" i="2"/>
  <c r="FF215" i="2"/>
  <c r="FG215" i="2"/>
  <c r="FH215" i="2"/>
  <c r="FI215" i="2"/>
  <c r="FJ215" i="2"/>
  <c r="FK215" i="2"/>
  <c r="FL215" i="2"/>
  <c r="FM215" i="2"/>
  <c r="FN215" i="2"/>
  <c r="FO215" i="2"/>
  <c r="FP215" i="2"/>
  <c r="FQ215" i="2"/>
  <c r="FR215" i="2"/>
  <c r="FS215" i="2"/>
  <c r="FT215" i="2"/>
  <c r="FU215" i="2"/>
  <c r="FV215" i="2"/>
  <c r="FW215" i="2"/>
  <c r="FX215" i="2"/>
  <c r="FY215" i="2"/>
  <c r="FZ215" i="2"/>
  <c r="GA215" i="2"/>
  <c r="GB215" i="2"/>
  <c r="GC215" i="2"/>
  <c r="GD215" i="2"/>
  <c r="GE215" i="2"/>
  <c r="GF215" i="2"/>
  <c r="GG215" i="2"/>
  <c r="GH215" i="2"/>
  <c r="GI215" i="2"/>
  <c r="GJ215" i="2"/>
  <c r="GK215" i="2"/>
  <c r="GL215" i="2"/>
  <c r="GM215" i="2"/>
  <c r="GN215" i="2"/>
  <c r="GO215" i="2"/>
  <c r="GP215" i="2"/>
  <c r="GQ215" i="2"/>
  <c r="GR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CD216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S216" i="2"/>
  <c r="CT216" i="2"/>
  <c r="CU216" i="2"/>
  <c r="CV216" i="2"/>
  <c r="CW216" i="2"/>
  <c r="CX216" i="2"/>
  <c r="CY216" i="2"/>
  <c r="CZ216" i="2"/>
  <c r="DA216" i="2"/>
  <c r="DB216" i="2"/>
  <c r="DC216" i="2"/>
  <c r="DD216" i="2"/>
  <c r="DE216" i="2"/>
  <c r="DF216" i="2"/>
  <c r="DG216" i="2"/>
  <c r="DH216" i="2"/>
  <c r="DI216" i="2"/>
  <c r="DJ216" i="2"/>
  <c r="DK216" i="2"/>
  <c r="DL216" i="2"/>
  <c r="DM216" i="2"/>
  <c r="DN216" i="2"/>
  <c r="DO216" i="2"/>
  <c r="DP216" i="2"/>
  <c r="DQ216" i="2"/>
  <c r="DR216" i="2"/>
  <c r="DS216" i="2"/>
  <c r="DT216" i="2"/>
  <c r="DU216" i="2"/>
  <c r="DV216" i="2"/>
  <c r="DW216" i="2"/>
  <c r="DX216" i="2"/>
  <c r="DY216" i="2"/>
  <c r="DZ216" i="2"/>
  <c r="EA216" i="2"/>
  <c r="EB216" i="2"/>
  <c r="EC216" i="2"/>
  <c r="ED216" i="2"/>
  <c r="EE216" i="2"/>
  <c r="EF216" i="2"/>
  <c r="EG216" i="2"/>
  <c r="EH216" i="2"/>
  <c r="EI216" i="2"/>
  <c r="EJ216" i="2"/>
  <c r="EK216" i="2"/>
  <c r="EL216" i="2"/>
  <c r="EM216" i="2"/>
  <c r="EN216" i="2"/>
  <c r="EO216" i="2"/>
  <c r="EP216" i="2"/>
  <c r="EQ216" i="2"/>
  <c r="ER216" i="2"/>
  <c r="ES216" i="2"/>
  <c r="ET216" i="2"/>
  <c r="EU216" i="2"/>
  <c r="EV216" i="2"/>
  <c r="EW216" i="2"/>
  <c r="EX216" i="2"/>
  <c r="EY216" i="2"/>
  <c r="EZ216" i="2"/>
  <c r="FA216" i="2"/>
  <c r="FB216" i="2"/>
  <c r="FC216" i="2"/>
  <c r="FD216" i="2"/>
  <c r="FE216" i="2"/>
  <c r="FF216" i="2"/>
  <c r="FG216" i="2"/>
  <c r="FH216" i="2"/>
  <c r="FI216" i="2"/>
  <c r="FJ216" i="2"/>
  <c r="FK216" i="2"/>
  <c r="FL216" i="2"/>
  <c r="FM216" i="2"/>
  <c r="FN216" i="2"/>
  <c r="FO216" i="2"/>
  <c r="FP216" i="2"/>
  <c r="FQ216" i="2"/>
  <c r="FR216" i="2"/>
  <c r="FS216" i="2"/>
  <c r="FT216" i="2"/>
  <c r="FU216" i="2"/>
  <c r="FV216" i="2"/>
  <c r="FW216" i="2"/>
  <c r="FX216" i="2"/>
  <c r="FY216" i="2"/>
  <c r="FZ216" i="2"/>
  <c r="GA216" i="2"/>
  <c r="GB216" i="2"/>
  <c r="GC216" i="2"/>
  <c r="GD216" i="2"/>
  <c r="GE216" i="2"/>
  <c r="GF216" i="2"/>
  <c r="GG216" i="2"/>
  <c r="GH216" i="2"/>
  <c r="GI216" i="2"/>
  <c r="GJ216" i="2"/>
  <c r="GK216" i="2"/>
  <c r="GL216" i="2"/>
  <c r="GM216" i="2"/>
  <c r="GN216" i="2"/>
  <c r="GO216" i="2"/>
  <c r="GP216" i="2"/>
  <c r="GQ216" i="2"/>
  <c r="GR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CD217" i="2"/>
  <c r="CE217" i="2"/>
  <c r="CF217" i="2"/>
  <c r="CG217" i="2"/>
  <c r="CH217" i="2"/>
  <c r="CI217" i="2"/>
  <c r="CJ217" i="2"/>
  <c r="CK217" i="2"/>
  <c r="CL217" i="2"/>
  <c r="CM217" i="2"/>
  <c r="CN217" i="2"/>
  <c r="CO217" i="2"/>
  <c r="CP217" i="2"/>
  <c r="CQ217" i="2"/>
  <c r="CR217" i="2"/>
  <c r="CS217" i="2"/>
  <c r="CT217" i="2"/>
  <c r="CU217" i="2"/>
  <c r="CV217" i="2"/>
  <c r="CW217" i="2"/>
  <c r="CX217" i="2"/>
  <c r="CY217" i="2"/>
  <c r="CZ217" i="2"/>
  <c r="DA217" i="2"/>
  <c r="DB217" i="2"/>
  <c r="DC217" i="2"/>
  <c r="DD217" i="2"/>
  <c r="DE217" i="2"/>
  <c r="DF217" i="2"/>
  <c r="DG217" i="2"/>
  <c r="DH217" i="2"/>
  <c r="DI217" i="2"/>
  <c r="DJ217" i="2"/>
  <c r="DK217" i="2"/>
  <c r="DL217" i="2"/>
  <c r="DM217" i="2"/>
  <c r="DN217" i="2"/>
  <c r="DO217" i="2"/>
  <c r="DP217" i="2"/>
  <c r="DQ217" i="2"/>
  <c r="DR217" i="2"/>
  <c r="DS217" i="2"/>
  <c r="DT217" i="2"/>
  <c r="DU217" i="2"/>
  <c r="DV217" i="2"/>
  <c r="DW217" i="2"/>
  <c r="DX217" i="2"/>
  <c r="DY217" i="2"/>
  <c r="DZ217" i="2"/>
  <c r="EA217" i="2"/>
  <c r="EB217" i="2"/>
  <c r="EC217" i="2"/>
  <c r="ED217" i="2"/>
  <c r="EE217" i="2"/>
  <c r="EF217" i="2"/>
  <c r="EG217" i="2"/>
  <c r="EH217" i="2"/>
  <c r="EI217" i="2"/>
  <c r="EJ217" i="2"/>
  <c r="EK217" i="2"/>
  <c r="EL217" i="2"/>
  <c r="EM217" i="2"/>
  <c r="EN217" i="2"/>
  <c r="EO217" i="2"/>
  <c r="EP217" i="2"/>
  <c r="EQ217" i="2"/>
  <c r="ER217" i="2"/>
  <c r="ES217" i="2"/>
  <c r="ET217" i="2"/>
  <c r="EU217" i="2"/>
  <c r="EV217" i="2"/>
  <c r="EW217" i="2"/>
  <c r="EX217" i="2"/>
  <c r="EY217" i="2"/>
  <c r="EZ217" i="2"/>
  <c r="FA217" i="2"/>
  <c r="FB217" i="2"/>
  <c r="FC217" i="2"/>
  <c r="FD217" i="2"/>
  <c r="FE217" i="2"/>
  <c r="FF217" i="2"/>
  <c r="FG217" i="2"/>
  <c r="FH217" i="2"/>
  <c r="FI217" i="2"/>
  <c r="FJ217" i="2"/>
  <c r="FK217" i="2"/>
  <c r="FL217" i="2"/>
  <c r="FM217" i="2"/>
  <c r="FN217" i="2"/>
  <c r="FO217" i="2"/>
  <c r="FP217" i="2"/>
  <c r="FQ217" i="2"/>
  <c r="FR217" i="2"/>
  <c r="FS217" i="2"/>
  <c r="FT217" i="2"/>
  <c r="FU217" i="2"/>
  <c r="FV217" i="2"/>
  <c r="FW217" i="2"/>
  <c r="FX217" i="2"/>
  <c r="FY217" i="2"/>
  <c r="FZ217" i="2"/>
  <c r="GA217" i="2"/>
  <c r="GB217" i="2"/>
  <c r="GC217" i="2"/>
  <c r="GD217" i="2"/>
  <c r="GE217" i="2"/>
  <c r="GF217" i="2"/>
  <c r="GG217" i="2"/>
  <c r="GH217" i="2"/>
  <c r="GI217" i="2"/>
  <c r="GJ217" i="2"/>
  <c r="GK217" i="2"/>
  <c r="GL217" i="2"/>
  <c r="GM217" i="2"/>
  <c r="GN217" i="2"/>
  <c r="GO217" i="2"/>
  <c r="GP217" i="2"/>
  <c r="GQ217" i="2"/>
  <c r="GR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CD218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S218" i="2"/>
  <c r="CT218" i="2"/>
  <c r="CU218" i="2"/>
  <c r="CV218" i="2"/>
  <c r="CW218" i="2"/>
  <c r="CX218" i="2"/>
  <c r="CY218" i="2"/>
  <c r="CZ218" i="2"/>
  <c r="DA218" i="2"/>
  <c r="DB218" i="2"/>
  <c r="DC218" i="2"/>
  <c r="DD218" i="2"/>
  <c r="DE218" i="2"/>
  <c r="DF218" i="2"/>
  <c r="DG218" i="2"/>
  <c r="DH218" i="2"/>
  <c r="DI218" i="2"/>
  <c r="DJ218" i="2"/>
  <c r="DK218" i="2"/>
  <c r="DL218" i="2"/>
  <c r="DM218" i="2"/>
  <c r="DN218" i="2"/>
  <c r="DO218" i="2"/>
  <c r="DP218" i="2"/>
  <c r="DQ218" i="2"/>
  <c r="DR218" i="2"/>
  <c r="DS218" i="2"/>
  <c r="DT218" i="2"/>
  <c r="DU218" i="2"/>
  <c r="DV218" i="2"/>
  <c r="DW218" i="2"/>
  <c r="DX218" i="2"/>
  <c r="DY218" i="2"/>
  <c r="DZ218" i="2"/>
  <c r="EA218" i="2"/>
  <c r="EB218" i="2"/>
  <c r="EC218" i="2"/>
  <c r="ED218" i="2"/>
  <c r="EE218" i="2"/>
  <c r="EF218" i="2"/>
  <c r="EG218" i="2"/>
  <c r="EH218" i="2"/>
  <c r="EI218" i="2"/>
  <c r="EJ218" i="2"/>
  <c r="EK218" i="2"/>
  <c r="EL218" i="2"/>
  <c r="EM218" i="2"/>
  <c r="EN218" i="2"/>
  <c r="EO218" i="2"/>
  <c r="EP218" i="2"/>
  <c r="EQ218" i="2"/>
  <c r="ER218" i="2"/>
  <c r="ES218" i="2"/>
  <c r="ET218" i="2"/>
  <c r="EU218" i="2"/>
  <c r="EV218" i="2"/>
  <c r="EW218" i="2"/>
  <c r="EX218" i="2"/>
  <c r="EY218" i="2"/>
  <c r="EZ218" i="2"/>
  <c r="FA218" i="2"/>
  <c r="FB218" i="2"/>
  <c r="FC218" i="2"/>
  <c r="FD218" i="2"/>
  <c r="FE218" i="2"/>
  <c r="FF218" i="2"/>
  <c r="FG218" i="2"/>
  <c r="FH218" i="2"/>
  <c r="FI218" i="2"/>
  <c r="FJ218" i="2"/>
  <c r="FK218" i="2"/>
  <c r="FL218" i="2"/>
  <c r="FM218" i="2"/>
  <c r="FN218" i="2"/>
  <c r="FO218" i="2"/>
  <c r="FP218" i="2"/>
  <c r="FQ218" i="2"/>
  <c r="FR218" i="2"/>
  <c r="FS218" i="2"/>
  <c r="FT218" i="2"/>
  <c r="FU218" i="2"/>
  <c r="FV218" i="2"/>
  <c r="FW218" i="2"/>
  <c r="FX218" i="2"/>
  <c r="FY218" i="2"/>
  <c r="FZ218" i="2"/>
  <c r="GA218" i="2"/>
  <c r="GB218" i="2"/>
  <c r="GC218" i="2"/>
  <c r="GD218" i="2"/>
  <c r="GE218" i="2"/>
  <c r="GF218" i="2"/>
  <c r="GG218" i="2"/>
  <c r="GH218" i="2"/>
  <c r="GI218" i="2"/>
  <c r="GJ218" i="2"/>
  <c r="GK218" i="2"/>
  <c r="GL218" i="2"/>
  <c r="GM218" i="2"/>
  <c r="GN218" i="2"/>
  <c r="GO218" i="2"/>
  <c r="GP218" i="2"/>
  <c r="GQ218" i="2"/>
  <c r="GR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CD219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S219" i="2"/>
  <c r="CT219" i="2"/>
  <c r="CU219" i="2"/>
  <c r="CV219" i="2"/>
  <c r="CW219" i="2"/>
  <c r="CX219" i="2"/>
  <c r="CY219" i="2"/>
  <c r="CZ219" i="2"/>
  <c r="DA219" i="2"/>
  <c r="DB219" i="2"/>
  <c r="DC219" i="2"/>
  <c r="DD219" i="2"/>
  <c r="DE219" i="2"/>
  <c r="DF219" i="2"/>
  <c r="DG219" i="2"/>
  <c r="DH219" i="2"/>
  <c r="DI219" i="2"/>
  <c r="DJ219" i="2"/>
  <c r="DK219" i="2"/>
  <c r="DL219" i="2"/>
  <c r="DM219" i="2"/>
  <c r="DN219" i="2"/>
  <c r="DO219" i="2"/>
  <c r="DP219" i="2"/>
  <c r="DQ219" i="2"/>
  <c r="DR219" i="2"/>
  <c r="DS219" i="2"/>
  <c r="DT219" i="2"/>
  <c r="DU219" i="2"/>
  <c r="DV219" i="2"/>
  <c r="DW219" i="2"/>
  <c r="DX219" i="2"/>
  <c r="DY219" i="2"/>
  <c r="DZ219" i="2"/>
  <c r="EA219" i="2"/>
  <c r="EB219" i="2"/>
  <c r="EC219" i="2"/>
  <c r="ED219" i="2"/>
  <c r="EE219" i="2"/>
  <c r="EF219" i="2"/>
  <c r="EG219" i="2"/>
  <c r="EH219" i="2"/>
  <c r="EI219" i="2"/>
  <c r="EJ219" i="2"/>
  <c r="EK219" i="2"/>
  <c r="EL219" i="2"/>
  <c r="EM219" i="2"/>
  <c r="EN219" i="2"/>
  <c r="EO219" i="2"/>
  <c r="EP219" i="2"/>
  <c r="EQ219" i="2"/>
  <c r="ER219" i="2"/>
  <c r="ES219" i="2"/>
  <c r="ET219" i="2"/>
  <c r="EU219" i="2"/>
  <c r="EV219" i="2"/>
  <c r="EW219" i="2"/>
  <c r="EX219" i="2"/>
  <c r="EY219" i="2"/>
  <c r="EZ219" i="2"/>
  <c r="FA219" i="2"/>
  <c r="FB219" i="2"/>
  <c r="FC219" i="2"/>
  <c r="FD219" i="2"/>
  <c r="FE219" i="2"/>
  <c r="FF219" i="2"/>
  <c r="FG219" i="2"/>
  <c r="FH219" i="2"/>
  <c r="FI219" i="2"/>
  <c r="FJ219" i="2"/>
  <c r="FK219" i="2"/>
  <c r="FL219" i="2"/>
  <c r="FM219" i="2"/>
  <c r="FN219" i="2"/>
  <c r="FO219" i="2"/>
  <c r="FP219" i="2"/>
  <c r="FQ219" i="2"/>
  <c r="FR219" i="2"/>
  <c r="FS219" i="2"/>
  <c r="FT219" i="2"/>
  <c r="FU219" i="2"/>
  <c r="FV219" i="2"/>
  <c r="FW219" i="2"/>
  <c r="FX219" i="2"/>
  <c r="FY219" i="2"/>
  <c r="FZ219" i="2"/>
  <c r="GA219" i="2"/>
  <c r="GB219" i="2"/>
  <c r="GC219" i="2"/>
  <c r="GD219" i="2"/>
  <c r="GE219" i="2"/>
  <c r="GF219" i="2"/>
  <c r="GG219" i="2"/>
  <c r="GH219" i="2"/>
  <c r="GI219" i="2"/>
  <c r="GJ219" i="2"/>
  <c r="GK219" i="2"/>
  <c r="GL219" i="2"/>
  <c r="GM219" i="2"/>
  <c r="GN219" i="2"/>
  <c r="GO219" i="2"/>
  <c r="GP219" i="2"/>
  <c r="GQ219" i="2"/>
  <c r="GR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CD220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S220" i="2"/>
  <c r="CT220" i="2"/>
  <c r="CU220" i="2"/>
  <c r="CV220" i="2"/>
  <c r="CW220" i="2"/>
  <c r="CX220" i="2"/>
  <c r="CY220" i="2"/>
  <c r="CZ220" i="2"/>
  <c r="DA220" i="2"/>
  <c r="DB220" i="2"/>
  <c r="DC220" i="2"/>
  <c r="DD220" i="2"/>
  <c r="DE220" i="2"/>
  <c r="DF220" i="2"/>
  <c r="DG220" i="2"/>
  <c r="DH220" i="2"/>
  <c r="DI220" i="2"/>
  <c r="DJ220" i="2"/>
  <c r="DK220" i="2"/>
  <c r="DL220" i="2"/>
  <c r="DM220" i="2"/>
  <c r="DN220" i="2"/>
  <c r="DO220" i="2"/>
  <c r="DP220" i="2"/>
  <c r="DQ220" i="2"/>
  <c r="DR220" i="2"/>
  <c r="DS220" i="2"/>
  <c r="DT220" i="2"/>
  <c r="DU220" i="2"/>
  <c r="DV220" i="2"/>
  <c r="DW220" i="2"/>
  <c r="DX220" i="2"/>
  <c r="DY220" i="2"/>
  <c r="DZ220" i="2"/>
  <c r="EA220" i="2"/>
  <c r="EB220" i="2"/>
  <c r="EC220" i="2"/>
  <c r="ED220" i="2"/>
  <c r="EE220" i="2"/>
  <c r="EF220" i="2"/>
  <c r="EG220" i="2"/>
  <c r="EH220" i="2"/>
  <c r="EI220" i="2"/>
  <c r="EJ220" i="2"/>
  <c r="EK220" i="2"/>
  <c r="EL220" i="2"/>
  <c r="EM220" i="2"/>
  <c r="EN220" i="2"/>
  <c r="EO220" i="2"/>
  <c r="EP220" i="2"/>
  <c r="EQ220" i="2"/>
  <c r="ER220" i="2"/>
  <c r="ES220" i="2"/>
  <c r="ET220" i="2"/>
  <c r="EU220" i="2"/>
  <c r="EV220" i="2"/>
  <c r="EW220" i="2"/>
  <c r="EX220" i="2"/>
  <c r="EY220" i="2"/>
  <c r="EZ220" i="2"/>
  <c r="FA220" i="2"/>
  <c r="FB220" i="2"/>
  <c r="FC220" i="2"/>
  <c r="FD220" i="2"/>
  <c r="FE220" i="2"/>
  <c r="FF220" i="2"/>
  <c r="FG220" i="2"/>
  <c r="FH220" i="2"/>
  <c r="FI220" i="2"/>
  <c r="FJ220" i="2"/>
  <c r="FK220" i="2"/>
  <c r="FL220" i="2"/>
  <c r="FM220" i="2"/>
  <c r="FN220" i="2"/>
  <c r="FO220" i="2"/>
  <c r="FP220" i="2"/>
  <c r="FQ220" i="2"/>
  <c r="FR220" i="2"/>
  <c r="FS220" i="2"/>
  <c r="FT220" i="2"/>
  <c r="FU220" i="2"/>
  <c r="FV220" i="2"/>
  <c r="FW220" i="2"/>
  <c r="FX220" i="2"/>
  <c r="FY220" i="2"/>
  <c r="FZ220" i="2"/>
  <c r="GA220" i="2"/>
  <c r="GB220" i="2"/>
  <c r="GC220" i="2"/>
  <c r="GD220" i="2"/>
  <c r="GE220" i="2"/>
  <c r="GF220" i="2"/>
  <c r="GG220" i="2"/>
  <c r="GH220" i="2"/>
  <c r="GI220" i="2"/>
  <c r="GJ220" i="2"/>
  <c r="GK220" i="2"/>
  <c r="GL220" i="2"/>
  <c r="GM220" i="2"/>
  <c r="GN220" i="2"/>
  <c r="GO220" i="2"/>
  <c r="GP220" i="2"/>
  <c r="GQ220" i="2"/>
  <c r="GR220" i="2"/>
  <c r="J200" i="2"/>
  <c r="F200" i="2"/>
  <c r="E200" i="2"/>
  <c r="D200" i="2"/>
  <c r="C200" i="2"/>
  <c r="B200" i="2"/>
  <c r="A200" i="2"/>
  <c r="J199" i="2"/>
  <c r="F199" i="2"/>
  <c r="E199" i="2"/>
  <c r="D199" i="2"/>
  <c r="C199" i="2"/>
  <c r="B199" i="2"/>
  <c r="A199" i="2"/>
  <c r="J198" i="2"/>
  <c r="F198" i="2"/>
  <c r="E198" i="2"/>
  <c r="D198" i="2"/>
  <c r="C198" i="2"/>
  <c r="B198" i="2"/>
  <c r="A198" i="2"/>
  <c r="J197" i="2"/>
  <c r="F197" i="2"/>
  <c r="E197" i="2"/>
  <c r="D197" i="2"/>
  <c r="C197" i="2"/>
  <c r="B197" i="2"/>
  <c r="A197" i="2"/>
  <c r="J196" i="2"/>
  <c r="F196" i="2"/>
  <c r="E196" i="2"/>
  <c r="D196" i="2"/>
  <c r="C196" i="2"/>
  <c r="B196" i="2"/>
  <c r="A196" i="2"/>
  <c r="J195" i="2"/>
  <c r="F195" i="2"/>
  <c r="E195" i="2"/>
  <c r="D195" i="2"/>
  <c r="C195" i="2"/>
  <c r="B195" i="2"/>
  <c r="A195" i="2"/>
  <c r="J194" i="2"/>
  <c r="F194" i="2"/>
  <c r="E194" i="2"/>
  <c r="D194" i="2"/>
  <c r="C194" i="2"/>
  <c r="B194" i="2"/>
  <c r="A194" i="2"/>
  <c r="J193" i="2"/>
  <c r="F193" i="2"/>
  <c r="E193" i="2"/>
  <c r="D193" i="2"/>
  <c r="C193" i="2"/>
  <c r="B193" i="2"/>
  <c r="A193" i="2"/>
  <c r="J192" i="2"/>
  <c r="F192" i="2"/>
  <c r="E192" i="2"/>
  <c r="D192" i="2"/>
  <c r="C192" i="2"/>
  <c r="B192" i="2"/>
  <c r="A192" i="2"/>
  <c r="J191" i="2"/>
  <c r="F191" i="2"/>
  <c r="E191" i="2"/>
  <c r="D191" i="2"/>
  <c r="C191" i="2"/>
  <c r="B191" i="2"/>
  <c r="A191" i="2"/>
  <c r="J190" i="2"/>
  <c r="F190" i="2"/>
  <c r="E190" i="2"/>
  <c r="D190" i="2"/>
  <c r="C190" i="2"/>
  <c r="B190" i="2"/>
  <c r="A190" i="2"/>
  <c r="J189" i="2"/>
  <c r="F189" i="2"/>
  <c r="E189" i="2"/>
  <c r="D189" i="2"/>
  <c r="C189" i="2"/>
  <c r="B189" i="2"/>
  <c r="A189" i="2"/>
  <c r="J188" i="2"/>
  <c r="F188" i="2"/>
  <c r="E188" i="2"/>
  <c r="D188" i="2"/>
  <c r="C188" i="2"/>
  <c r="B188" i="2"/>
  <c r="A188" i="2"/>
  <c r="J187" i="2"/>
  <c r="F187" i="2"/>
  <c r="E187" i="2"/>
  <c r="D187" i="2"/>
  <c r="C187" i="2"/>
  <c r="B187" i="2"/>
  <c r="A187" i="2"/>
  <c r="J186" i="2"/>
  <c r="F186" i="2"/>
  <c r="E186" i="2"/>
  <c r="D186" i="2"/>
  <c r="C186" i="2"/>
  <c r="B186" i="2"/>
  <c r="A186" i="2"/>
  <c r="J185" i="2"/>
  <c r="F185" i="2"/>
  <c r="E185" i="2"/>
  <c r="D185" i="2"/>
  <c r="C185" i="2"/>
  <c r="B185" i="2"/>
  <c r="A185" i="2"/>
  <c r="J184" i="2"/>
  <c r="F184" i="2"/>
  <c r="E184" i="2"/>
  <c r="D184" i="2"/>
  <c r="C184" i="2"/>
  <c r="B184" i="2"/>
  <c r="A184" i="2"/>
  <c r="J183" i="2"/>
  <c r="F183" i="2"/>
  <c r="E183" i="2"/>
  <c r="D183" i="2"/>
  <c r="C183" i="2"/>
  <c r="B183" i="2"/>
  <c r="A183" i="2"/>
  <c r="J182" i="2"/>
  <c r="F182" i="2"/>
  <c r="E182" i="2"/>
  <c r="D182" i="2"/>
  <c r="C182" i="2"/>
  <c r="B182" i="2"/>
  <c r="A182" i="2"/>
  <c r="J181" i="2"/>
  <c r="F181" i="2"/>
  <c r="E181" i="2"/>
  <c r="D181" i="2"/>
  <c r="C181" i="2"/>
  <c r="B181" i="2"/>
  <c r="A181" i="2"/>
  <c r="G180" i="2"/>
  <c r="F180" i="2"/>
  <c r="B180" i="2"/>
  <c r="A180" i="2"/>
  <c r="G179" i="2"/>
  <c r="F179" i="2"/>
  <c r="B179" i="2"/>
  <c r="A179" i="2"/>
  <c r="G178" i="2"/>
  <c r="F178" i="2"/>
  <c r="B178" i="2"/>
  <c r="A178" i="2"/>
  <c r="G177" i="2"/>
  <c r="F177" i="2"/>
  <c r="B177" i="2"/>
  <c r="A177" i="2"/>
  <c r="G176" i="2"/>
  <c r="F176" i="2"/>
  <c r="B176" i="2"/>
  <c r="A176" i="2"/>
  <c r="G175" i="2"/>
  <c r="F175" i="2"/>
  <c r="B175" i="2"/>
  <c r="A175" i="2"/>
  <c r="G174" i="2"/>
  <c r="F174" i="2"/>
  <c r="C174" i="2"/>
  <c r="B174" i="2"/>
  <c r="A174" i="2"/>
  <c r="G173" i="2"/>
  <c r="F173" i="2"/>
  <c r="C173" i="2"/>
  <c r="B173" i="2"/>
  <c r="A173" i="2"/>
  <c r="F172" i="2"/>
  <c r="C172" i="2"/>
  <c r="A172" i="2"/>
  <c r="F171" i="2"/>
  <c r="C171" i="2"/>
  <c r="A171" i="2"/>
  <c r="F170" i="2"/>
  <c r="C170" i="2"/>
  <c r="A170" i="2"/>
  <c r="F169" i="2"/>
  <c r="C169" i="2"/>
  <c r="A169" i="2"/>
  <c r="C168" i="2"/>
  <c r="A168" i="2"/>
  <c r="C167" i="2"/>
  <c r="A167" i="2"/>
  <c r="C166" i="2"/>
  <c r="A166" i="2"/>
  <c r="J165" i="2"/>
  <c r="C165" i="2"/>
  <c r="B165" i="2"/>
  <c r="A165" i="2"/>
  <c r="J164" i="2"/>
  <c r="C164" i="2"/>
  <c r="B164" i="2"/>
  <c r="A164" i="2"/>
  <c r="J163" i="2"/>
  <c r="I163" i="2"/>
  <c r="C163" i="2"/>
  <c r="B163" i="2"/>
  <c r="A163" i="2"/>
  <c r="J162" i="2"/>
  <c r="I162" i="2"/>
  <c r="G162" i="2"/>
  <c r="C162" i="2"/>
  <c r="B162" i="2"/>
  <c r="A162" i="2"/>
  <c r="J161" i="2"/>
  <c r="I161" i="2"/>
  <c r="G161" i="2"/>
  <c r="C161" i="2"/>
  <c r="B161" i="2"/>
  <c r="A161" i="2"/>
  <c r="J160" i="2"/>
  <c r="I160" i="2"/>
  <c r="H160" i="2"/>
  <c r="G160" i="2"/>
  <c r="C160" i="2"/>
  <c r="B160" i="2"/>
  <c r="A160" i="2"/>
  <c r="J159" i="2"/>
  <c r="I159" i="2"/>
  <c r="H159" i="2"/>
  <c r="G159" i="2"/>
  <c r="E159" i="2"/>
  <c r="C159" i="2"/>
  <c r="A159" i="2"/>
  <c r="J158" i="2"/>
  <c r="I158" i="2"/>
  <c r="H158" i="2"/>
  <c r="G158" i="2"/>
  <c r="E158" i="2"/>
  <c r="C158" i="2"/>
  <c r="A158" i="2"/>
  <c r="I157" i="2"/>
  <c r="H157" i="2"/>
  <c r="G157" i="2"/>
  <c r="E157" i="2"/>
  <c r="C157" i="2"/>
  <c r="A157" i="2"/>
  <c r="I156" i="2"/>
  <c r="H156" i="2"/>
  <c r="G156" i="2"/>
  <c r="E156" i="2"/>
  <c r="C156" i="2"/>
  <c r="A156" i="2"/>
  <c r="I155" i="2"/>
  <c r="G155" i="2"/>
  <c r="E155" i="2"/>
  <c r="C155" i="2"/>
  <c r="A155" i="2"/>
  <c r="G154" i="2"/>
  <c r="F154" i="2"/>
  <c r="E154" i="2"/>
  <c r="C154" i="2"/>
  <c r="B154" i="2"/>
  <c r="A154" i="2"/>
  <c r="F153" i="2"/>
  <c r="E153" i="2"/>
  <c r="D153" i="2"/>
  <c r="C153" i="2"/>
  <c r="B153" i="2"/>
  <c r="A153" i="2"/>
  <c r="F152" i="2"/>
  <c r="E152" i="2"/>
  <c r="D152" i="2"/>
  <c r="C152" i="2"/>
  <c r="B152" i="2"/>
  <c r="A152" i="2"/>
  <c r="F151" i="2"/>
  <c r="E151" i="2"/>
  <c r="D151" i="2"/>
  <c r="C151" i="2"/>
  <c r="B151" i="2"/>
  <c r="A151" i="2"/>
  <c r="J150" i="2"/>
  <c r="F150" i="2"/>
  <c r="E150" i="2"/>
  <c r="D150" i="2"/>
  <c r="C150" i="2"/>
  <c r="B150" i="2"/>
  <c r="A150" i="2"/>
  <c r="J149" i="2"/>
  <c r="H149" i="2"/>
  <c r="F149" i="2"/>
  <c r="E149" i="2"/>
  <c r="D149" i="2"/>
  <c r="C149" i="2"/>
  <c r="A149" i="2"/>
  <c r="J148" i="2"/>
  <c r="H148" i="2"/>
  <c r="F148" i="2"/>
  <c r="E148" i="2"/>
  <c r="D148" i="2"/>
  <c r="C148" i="2"/>
  <c r="A148" i="2"/>
  <c r="J147" i="2"/>
  <c r="I147" i="2"/>
  <c r="H147" i="2"/>
  <c r="F147" i="2"/>
  <c r="D147" i="2"/>
  <c r="C147" i="2"/>
  <c r="A147" i="2"/>
  <c r="J146" i="2"/>
  <c r="I146" i="2"/>
  <c r="H146" i="2"/>
  <c r="F146" i="2"/>
  <c r="D146" i="2"/>
  <c r="A146" i="2"/>
  <c r="I145" i="2"/>
  <c r="H145" i="2"/>
  <c r="F145" i="2"/>
  <c r="D145" i="2"/>
  <c r="A145" i="2"/>
  <c r="I144" i="2"/>
  <c r="H144" i="2"/>
  <c r="G144" i="2"/>
  <c r="D144" i="2"/>
  <c r="A144" i="2"/>
  <c r="I143" i="2"/>
  <c r="H143" i="2"/>
  <c r="G143" i="2"/>
  <c r="D143" i="2"/>
  <c r="A143" i="2"/>
  <c r="I142" i="2"/>
  <c r="G142" i="2"/>
  <c r="D142" i="2"/>
  <c r="A142" i="2"/>
  <c r="I141" i="2"/>
  <c r="G141" i="2"/>
  <c r="D141" i="2"/>
  <c r="A141" i="2"/>
  <c r="I140" i="2"/>
  <c r="G140" i="2"/>
  <c r="D140" i="2"/>
  <c r="A140" i="2"/>
  <c r="I139" i="2"/>
  <c r="G139" i="2"/>
  <c r="D139" i="2"/>
  <c r="A139" i="2"/>
  <c r="J138" i="2"/>
  <c r="G138" i="2"/>
  <c r="E138" i="2"/>
  <c r="D138" i="2"/>
  <c r="A138" i="2"/>
  <c r="J137" i="2"/>
  <c r="G137" i="2"/>
  <c r="E137" i="2"/>
  <c r="A137" i="2"/>
  <c r="J136" i="2"/>
  <c r="E136" i="2"/>
  <c r="A136" i="2"/>
  <c r="J135" i="2"/>
  <c r="H135" i="2"/>
  <c r="E135" i="2"/>
  <c r="A135" i="2"/>
  <c r="J134" i="2"/>
  <c r="H134" i="2"/>
  <c r="E134" i="2"/>
  <c r="A134" i="2"/>
  <c r="J133" i="2"/>
  <c r="H133" i="2"/>
  <c r="E133" i="2"/>
  <c r="A133" i="2"/>
  <c r="J132" i="2"/>
  <c r="H132" i="2"/>
  <c r="E132" i="2"/>
  <c r="A132" i="2"/>
  <c r="J131" i="2"/>
  <c r="H131" i="2"/>
  <c r="F131" i="2"/>
  <c r="E131" i="2"/>
  <c r="A131" i="2"/>
  <c r="H130" i="2"/>
  <c r="F130" i="2"/>
  <c r="E130" i="2"/>
  <c r="A130" i="2"/>
  <c r="H129" i="2"/>
  <c r="G129" i="2"/>
  <c r="F129" i="2"/>
  <c r="A129" i="2"/>
  <c r="H128" i="2"/>
  <c r="G128" i="2"/>
  <c r="F128" i="2"/>
  <c r="A128" i="2"/>
  <c r="H127" i="2"/>
  <c r="G127" i="2"/>
  <c r="F127" i="2"/>
  <c r="A127" i="2"/>
  <c r="H126" i="2"/>
  <c r="G126" i="2"/>
  <c r="F126" i="2"/>
  <c r="E126" i="2"/>
  <c r="A126" i="2"/>
  <c r="H125" i="2"/>
  <c r="G125" i="2"/>
  <c r="F125" i="2"/>
  <c r="E125" i="2"/>
  <c r="C125" i="2"/>
  <c r="A125" i="2"/>
  <c r="J124" i="2"/>
  <c r="I124" i="2"/>
  <c r="H124" i="2"/>
  <c r="G124" i="2"/>
  <c r="F124" i="2"/>
  <c r="E124" i="2"/>
  <c r="C124" i="2"/>
  <c r="A124" i="2"/>
  <c r="J123" i="2"/>
  <c r="I123" i="2"/>
  <c r="H123" i="2"/>
  <c r="G123" i="2"/>
  <c r="F123" i="2"/>
  <c r="E123" i="2"/>
  <c r="C123" i="2"/>
  <c r="A123" i="2"/>
  <c r="J122" i="2"/>
  <c r="I122" i="2"/>
  <c r="H122" i="2"/>
  <c r="G122" i="2"/>
  <c r="F122" i="2"/>
  <c r="E122" i="2"/>
  <c r="C122" i="2"/>
  <c r="A122" i="2"/>
  <c r="J121" i="2"/>
  <c r="I121" i="2"/>
  <c r="H121" i="2"/>
  <c r="G121" i="2"/>
  <c r="F121" i="2"/>
  <c r="C121" i="2"/>
  <c r="A121" i="2"/>
  <c r="J120" i="2"/>
  <c r="H120" i="2"/>
  <c r="G120" i="2"/>
  <c r="F120" i="2"/>
  <c r="D120" i="2"/>
  <c r="C120" i="2"/>
  <c r="B120" i="2"/>
  <c r="A120" i="2"/>
  <c r="J119" i="2"/>
  <c r="G119" i="2"/>
  <c r="F119" i="2"/>
  <c r="D119" i="2"/>
  <c r="C119" i="2"/>
  <c r="B119" i="2"/>
  <c r="A119" i="2"/>
  <c r="J118" i="2"/>
  <c r="G118" i="2"/>
  <c r="F118" i="2"/>
  <c r="D118" i="2"/>
  <c r="B118" i="2"/>
  <c r="A118" i="2"/>
  <c r="G117" i="2"/>
  <c r="F117" i="2"/>
  <c r="E117" i="2"/>
  <c r="D117" i="2"/>
  <c r="B117" i="2"/>
  <c r="A117" i="2"/>
  <c r="J116" i="2"/>
  <c r="G116" i="2"/>
  <c r="F116" i="2"/>
  <c r="E116" i="2"/>
  <c r="D116" i="2"/>
  <c r="B116" i="2"/>
  <c r="A116" i="2"/>
  <c r="J115" i="2"/>
  <c r="G115" i="2"/>
  <c r="F115" i="2"/>
  <c r="E115" i="2"/>
  <c r="D115" i="2"/>
  <c r="B115" i="2"/>
  <c r="A115" i="2"/>
  <c r="J114" i="2"/>
  <c r="G114" i="2"/>
  <c r="F114" i="2"/>
  <c r="E114" i="2"/>
  <c r="D114" i="2"/>
  <c r="B114" i="2"/>
  <c r="A114" i="2"/>
  <c r="J113" i="2"/>
  <c r="G113" i="2"/>
  <c r="F113" i="2"/>
  <c r="E113" i="2"/>
  <c r="D113" i="2"/>
  <c r="B113" i="2"/>
  <c r="A113" i="2"/>
  <c r="J112" i="2"/>
  <c r="G112" i="2"/>
  <c r="F112" i="2"/>
  <c r="E112" i="2"/>
  <c r="D112" i="2"/>
  <c r="B112" i="2"/>
  <c r="A112" i="2"/>
  <c r="J111" i="2"/>
  <c r="G111" i="2"/>
  <c r="F111" i="2"/>
  <c r="E111" i="2"/>
  <c r="D111" i="2"/>
  <c r="B111" i="2"/>
  <c r="A111" i="2"/>
  <c r="J110" i="2"/>
  <c r="G110" i="2"/>
  <c r="D110" i="2"/>
  <c r="B110" i="2"/>
  <c r="A110" i="2"/>
  <c r="J109" i="2"/>
  <c r="G109" i="2"/>
  <c r="D109" i="2"/>
  <c r="B109" i="2"/>
  <c r="A109" i="2"/>
  <c r="J108" i="2"/>
  <c r="G108" i="2"/>
  <c r="D108" i="2"/>
  <c r="B108" i="2"/>
  <c r="A108" i="2"/>
  <c r="H107" i="2"/>
  <c r="G107" i="2"/>
  <c r="D107" i="2"/>
  <c r="B107" i="2"/>
  <c r="A107" i="2"/>
  <c r="H106" i="2"/>
  <c r="G106" i="2"/>
  <c r="D106" i="2"/>
  <c r="B106" i="2"/>
  <c r="A106" i="2"/>
  <c r="H105" i="2"/>
  <c r="D105" i="2"/>
  <c r="B105" i="2"/>
  <c r="A105" i="2"/>
  <c r="I104" i="2"/>
  <c r="H104" i="2"/>
  <c r="D104" i="2"/>
  <c r="C104" i="2"/>
  <c r="B104" i="2"/>
  <c r="A104" i="2"/>
  <c r="I103" i="2"/>
  <c r="H103" i="2"/>
  <c r="C103" i="2"/>
  <c r="B103" i="2"/>
  <c r="A103" i="2"/>
  <c r="I102" i="2"/>
  <c r="H102" i="2"/>
  <c r="C102" i="2"/>
  <c r="B102" i="2"/>
  <c r="A102" i="2"/>
  <c r="I101" i="2"/>
  <c r="H101" i="2"/>
  <c r="B101" i="2"/>
  <c r="A101" i="2"/>
  <c r="I100" i="2"/>
  <c r="H100" i="2"/>
  <c r="B100" i="2"/>
  <c r="A100" i="2"/>
  <c r="I99" i="2"/>
  <c r="H99" i="2"/>
  <c r="B99" i="2"/>
  <c r="A99" i="2"/>
  <c r="I98" i="2"/>
  <c r="H98" i="2"/>
  <c r="E98" i="2"/>
  <c r="B98" i="2"/>
  <c r="A98" i="2"/>
  <c r="I97" i="2"/>
  <c r="E97" i="2"/>
  <c r="B97" i="2"/>
  <c r="A97" i="2"/>
  <c r="I96" i="2"/>
  <c r="E96" i="2"/>
  <c r="B96" i="2"/>
  <c r="A96" i="2"/>
  <c r="I95" i="2"/>
  <c r="F95" i="2"/>
  <c r="E95" i="2"/>
  <c r="B95" i="2"/>
  <c r="A95" i="2"/>
  <c r="I94" i="2"/>
  <c r="F94" i="2"/>
  <c r="E94" i="2"/>
  <c r="B94" i="2"/>
  <c r="A94" i="2"/>
  <c r="I93" i="2"/>
  <c r="F93" i="2"/>
  <c r="E93" i="2"/>
  <c r="B93" i="2"/>
  <c r="A93" i="2"/>
  <c r="I92" i="2"/>
  <c r="F92" i="2"/>
  <c r="B92" i="2"/>
  <c r="A92" i="2"/>
  <c r="I91" i="2"/>
  <c r="F91" i="2"/>
  <c r="A91" i="2"/>
  <c r="I90" i="2"/>
  <c r="F90" i="2"/>
  <c r="A90" i="2"/>
  <c r="I89" i="2"/>
  <c r="F89" i="2"/>
  <c r="A89" i="2"/>
  <c r="J88" i="2"/>
  <c r="I88" i="2"/>
  <c r="F88" i="2"/>
  <c r="A88" i="2"/>
  <c r="J87" i="2"/>
  <c r="I87" i="2"/>
  <c r="F87" i="2"/>
  <c r="A87" i="2"/>
  <c r="J86" i="2"/>
  <c r="I86" i="2"/>
  <c r="F86" i="2"/>
  <c r="A86" i="2"/>
  <c r="I85" i="2"/>
  <c r="F85" i="2"/>
  <c r="D85" i="2"/>
  <c r="A85" i="2"/>
  <c r="I84" i="2"/>
  <c r="G84" i="2"/>
  <c r="F84" i="2"/>
  <c r="D84" i="2"/>
  <c r="A84" i="2"/>
  <c r="J83" i="2"/>
  <c r="I83" i="2"/>
  <c r="H83" i="2"/>
  <c r="G83" i="2"/>
  <c r="F83" i="2"/>
  <c r="A83" i="2"/>
  <c r="I82" i="2"/>
  <c r="H82" i="2"/>
  <c r="G82" i="2"/>
  <c r="F82" i="2"/>
  <c r="A82" i="2"/>
  <c r="J81" i="2"/>
  <c r="I81" i="2"/>
  <c r="H81" i="2"/>
  <c r="G81" i="2"/>
  <c r="F81" i="2"/>
  <c r="A81" i="2"/>
  <c r="H80" i="2"/>
  <c r="G80" i="2"/>
  <c r="F80" i="2"/>
  <c r="A80" i="2"/>
  <c r="H79" i="2"/>
  <c r="G79" i="2"/>
  <c r="F79" i="2"/>
  <c r="A79" i="2"/>
  <c r="H78" i="2"/>
  <c r="G78" i="2"/>
  <c r="F78" i="2"/>
  <c r="A78" i="2"/>
  <c r="H77" i="2"/>
  <c r="G77" i="2"/>
  <c r="F77" i="2"/>
  <c r="A77" i="2"/>
  <c r="H76" i="2"/>
  <c r="G76" i="2"/>
  <c r="F76" i="2"/>
  <c r="B76" i="2"/>
  <c r="A76" i="2"/>
  <c r="H75" i="2"/>
  <c r="G75" i="2"/>
  <c r="F75" i="2"/>
  <c r="E75" i="2"/>
  <c r="B75" i="2"/>
  <c r="A75" i="2"/>
  <c r="H74" i="2"/>
  <c r="G74" i="2"/>
  <c r="F74" i="2"/>
  <c r="E74" i="2"/>
  <c r="B74" i="2"/>
  <c r="A74" i="2"/>
  <c r="H73" i="2"/>
  <c r="G73" i="2"/>
  <c r="F73" i="2"/>
  <c r="E73" i="2"/>
  <c r="B73" i="2"/>
  <c r="A73" i="2"/>
  <c r="H72" i="2"/>
  <c r="F72" i="2"/>
  <c r="E72" i="2"/>
  <c r="A72" i="2"/>
  <c r="H71" i="2"/>
  <c r="F71" i="2"/>
  <c r="E71" i="2"/>
  <c r="A71" i="2"/>
  <c r="J70" i="2"/>
  <c r="H70" i="2"/>
  <c r="E70" i="2"/>
  <c r="A70" i="2"/>
  <c r="J69" i="2"/>
  <c r="H69" i="2"/>
  <c r="E69" i="2"/>
  <c r="A69" i="2"/>
  <c r="J68" i="2"/>
  <c r="H68" i="2"/>
  <c r="E68" i="2"/>
  <c r="A68" i="2"/>
  <c r="J67" i="2"/>
  <c r="E67" i="2"/>
  <c r="A67" i="2"/>
  <c r="J66" i="2"/>
  <c r="G66" i="2"/>
  <c r="E66" i="2"/>
  <c r="A66" i="2"/>
  <c r="J65" i="2"/>
  <c r="G65" i="2"/>
  <c r="E65" i="2"/>
  <c r="D65" i="2"/>
  <c r="A65" i="2"/>
  <c r="J64" i="2"/>
  <c r="G64" i="2"/>
  <c r="E64" i="2"/>
  <c r="D64" i="2"/>
  <c r="A64" i="2"/>
  <c r="I63" i="2"/>
  <c r="G63" i="2"/>
  <c r="D63" i="2"/>
  <c r="A63" i="2"/>
  <c r="I62" i="2"/>
  <c r="G62" i="2"/>
  <c r="D62" i="2"/>
  <c r="A62" i="2"/>
  <c r="I61" i="2"/>
  <c r="G61" i="2"/>
  <c r="D61" i="2"/>
  <c r="A61" i="2"/>
  <c r="I60" i="2"/>
  <c r="H60" i="2"/>
  <c r="G60" i="2"/>
  <c r="D60" i="2"/>
  <c r="A60" i="2"/>
  <c r="I59" i="2"/>
  <c r="H59" i="2"/>
  <c r="G59" i="2"/>
  <c r="D59" i="2"/>
  <c r="A59" i="2"/>
  <c r="I58" i="2"/>
  <c r="H58" i="2"/>
  <c r="D58" i="2"/>
  <c r="A58" i="2"/>
  <c r="I57" i="2"/>
  <c r="H57" i="2"/>
  <c r="F57" i="2"/>
  <c r="D57" i="2"/>
  <c r="A57" i="2"/>
  <c r="J56" i="2"/>
  <c r="I56" i="2"/>
  <c r="H56" i="2"/>
  <c r="F56" i="2"/>
  <c r="D56" i="2"/>
  <c r="A56" i="2"/>
  <c r="J55" i="2"/>
  <c r="I55" i="2"/>
  <c r="H55" i="2"/>
  <c r="F55" i="2"/>
  <c r="D55" i="2"/>
  <c r="C55" i="2"/>
  <c r="A55" i="2"/>
  <c r="J54" i="2"/>
  <c r="H54" i="2"/>
  <c r="F54" i="2"/>
  <c r="E54" i="2"/>
  <c r="D54" i="2"/>
  <c r="C54" i="2"/>
  <c r="A54" i="2"/>
  <c r="J53" i="2"/>
  <c r="F53" i="2"/>
  <c r="E53" i="2"/>
  <c r="D53" i="2"/>
  <c r="C53" i="2"/>
  <c r="B53" i="2"/>
  <c r="A53" i="2"/>
  <c r="J52" i="2"/>
  <c r="F52" i="2"/>
  <c r="E52" i="2"/>
  <c r="D52" i="2"/>
  <c r="C52" i="2"/>
  <c r="B52" i="2"/>
  <c r="A52" i="2"/>
  <c r="F51" i="2"/>
  <c r="E51" i="2"/>
  <c r="D51" i="2"/>
  <c r="C51" i="2"/>
  <c r="B51" i="2"/>
  <c r="A51" i="2"/>
  <c r="F50" i="2"/>
  <c r="E50" i="2"/>
  <c r="D50" i="2"/>
  <c r="C50" i="2"/>
  <c r="B50" i="2"/>
  <c r="A50" i="2"/>
  <c r="F49" i="2"/>
  <c r="E49" i="2"/>
  <c r="D49" i="2"/>
  <c r="C49" i="2"/>
  <c r="B49" i="2"/>
  <c r="A49" i="2"/>
  <c r="G48" i="2"/>
  <c r="F48" i="2"/>
  <c r="E48" i="2"/>
  <c r="C48" i="2"/>
  <c r="B48" i="2"/>
  <c r="A48" i="2"/>
  <c r="I47" i="2"/>
  <c r="G47" i="2"/>
  <c r="E47" i="2"/>
  <c r="C47" i="2"/>
  <c r="B47" i="2"/>
  <c r="A47" i="2"/>
  <c r="I46" i="2"/>
  <c r="H46" i="2"/>
  <c r="G46" i="2"/>
  <c r="E46" i="2"/>
  <c r="C46" i="2"/>
  <c r="A46" i="2"/>
  <c r="I45" i="2"/>
  <c r="H45" i="2"/>
  <c r="G45" i="2"/>
  <c r="E45" i="2"/>
  <c r="C45" i="2"/>
  <c r="A45" i="2"/>
  <c r="J44" i="2"/>
  <c r="I44" i="2"/>
  <c r="H44" i="2"/>
  <c r="G44" i="2"/>
  <c r="E44" i="2"/>
  <c r="C44" i="2"/>
  <c r="A44" i="2"/>
  <c r="J43" i="2"/>
  <c r="I43" i="2"/>
  <c r="H43" i="2"/>
  <c r="G43" i="2"/>
  <c r="E43" i="2"/>
  <c r="C43" i="2"/>
  <c r="A43" i="2"/>
  <c r="J42" i="2"/>
  <c r="I42" i="2"/>
  <c r="H42" i="2"/>
  <c r="G42" i="2"/>
  <c r="C42" i="2"/>
  <c r="B42" i="2"/>
  <c r="A42" i="2"/>
  <c r="J41" i="2"/>
  <c r="I41" i="2"/>
  <c r="G41" i="2"/>
  <c r="C41" i="2"/>
  <c r="B41" i="2"/>
  <c r="A41" i="2"/>
  <c r="J40" i="2"/>
  <c r="I40" i="2"/>
  <c r="C40" i="2"/>
  <c r="B40" i="2"/>
  <c r="A40" i="2"/>
  <c r="J39" i="2"/>
  <c r="I39" i="2"/>
  <c r="C39" i="2"/>
  <c r="B39" i="2"/>
  <c r="A39" i="2"/>
  <c r="J38" i="2"/>
  <c r="C38" i="2"/>
  <c r="B38" i="2"/>
  <c r="A38" i="2"/>
  <c r="J37" i="2"/>
  <c r="C37" i="2"/>
  <c r="B37" i="2"/>
  <c r="A37" i="2"/>
  <c r="C36" i="2"/>
  <c r="A36" i="2"/>
  <c r="C35" i="2"/>
  <c r="A35" i="2"/>
  <c r="C34" i="2"/>
  <c r="A34" i="2"/>
  <c r="F33" i="2"/>
  <c r="C33" i="2"/>
  <c r="A33" i="2"/>
  <c r="F32" i="2"/>
  <c r="C32" i="2"/>
  <c r="A32" i="2"/>
  <c r="F31" i="2"/>
  <c r="C31" i="2"/>
  <c r="A31" i="2"/>
  <c r="F30" i="2"/>
  <c r="C30" i="2"/>
  <c r="A30" i="2"/>
  <c r="G29" i="2"/>
  <c r="F29" i="2"/>
  <c r="C29" i="2"/>
  <c r="B29" i="2"/>
  <c r="A29" i="2"/>
  <c r="G28" i="2"/>
  <c r="F28" i="2"/>
  <c r="C28" i="2"/>
  <c r="B28" i="2"/>
  <c r="A28" i="2"/>
  <c r="G27" i="2"/>
  <c r="F27" i="2"/>
  <c r="B27" i="2"/>
  <c r="A27" i="2"/>
  <c r="G26" i="2"/>
  <c r="F26" i="2"/>
  <c r="B26" i="2"/>
  <c r="A26" i="2"/>
  <c r="G25" i="2"/>
  <c r="F25" i="2"/>
  <c r="B25" i="2"/>
  <c r="A25" i="2"/>
  <c r="G24" i="2"/>
  <c r="F24" i="2"/>
  <c r="B24" i="2"/>
  <c r="A24" i="2"/>
  <c r="G23" i="2"/>
  <c r="F23" i="2"/>
  <c r="B23" i="2"/>
  <c r="A23" i="2"/>
  <c r="G22" i="2"/>
  <c r="F22" i="2"/>
  <c r="B22" i="2"/>
  <c r="A22" i="2"/>
  <c r="J21" i="2"/>
  <c r="I21" i="2"/>
  <c r="H21" i="2"/>
  <c r="E21" i="2"/>
  <c r="D21" i="2"/>
  <c r="C21" i="2"/>
  <c r="B21" i="2"/>
  <c r="A21" i="2"/>
  <c r="J20" i="2"/>
  <c r="H20" i="2"/>
  <c r="E20" i="2"/>
  <c r="C20" i="2"/>
  <c r="B20" i="2"/>
  <c r="A20" i="2"/>
  <c r="J19" i="2"/>
  <c r="I19" i="2"/>
  <c r="H19" i="2"/>
  <c r="F19" i="2"/>
  <c r="E19" i="2"/>
  <c r="B19" i="2"/>
  <c r="A19" i="2"/>
  <c r="J18" i="2"/>
  <c r="I18" i="2"/>
  <c r="G18" i="2"/>
  <c r="F18" i="2"/>
  <c r="E18" i="2"/>
  <c r="C18" i="2"/>
  <c r="B18" i="2"/>
  <c r="A18" i="2"/>
  <c r="H17" i="2"/>
  <c r="F17" i="2"/>
  <c r="C17" i="2"/>
  <c r="B17" i="2"/>
  <c r="A17" i="2"/>
  <c r="J16" i="2"/>
  <c r="H16" i="2"/>
  <c r="F16" i="2"/>
  <c r="E16" i="2"/>
  <c r="C16" i="2"/>
  <c r="B16" i="2"/>
  <c r="A16" i="2"/>
  <c r="J15" i="2"/>
  <c r="H15" i="2"/>
  <c r="F15" i="2"/>
  <c r="E15" i="2"/>
  <c r="D15" i="2"/>
  <c r="C15" i="2"/>
  <c r="B15" i="2"/>
  <c r="A15" i="2"/>
  <c r="I14" i="2"/>
  <c r="F14" i="2"/>
  <c r="E14" i="2"/>
  <c r="D14" i="2"/>
  <c r="C14" i="2"/>
  <c r="B14" i="2"/>
  <c r="A14" i="2"/>
  <c r="G13" i="2"/>
  <c r="F13" i="2"/>
  <c r="C13" i="2"/>
  <c r="B13" i="2"/>
  <c r="A13" i="2"/>
  <c r="I12" i="2"/>
  <c r="G12" i="2"/>
  <c r="F12" i="2"/>
  <c r="E12" i="2"/>
  <c r="D12" i="2"/>
  <c r="C12" i="2"/>
  <c r="B12" i="2"/>
  <c r="A12" i="2"/>
  <c r="J11" i="2"/>
  <c r="G11" i="2"/>
  <c r="E11" i="2"/>
  <c r="D11" i="2"/>
  <c r="C11" i="2"/>
  <c r="B11" i="2"/>
  <c r="A11" i="2"/>
  <c r="J10" i="2"/>
  <c r="I10" i="2"/>
  <c r="G10" i="2"/>
  <c r="E10" i="2"/>
  <c r="D10" i="2"/>
  <c r="C10" i="2"/>
  <c r="B10" i="2"/>
  <c r="A10" i="2"/>
  <c r="F9" i="2"/>
  <c r="C9" i="2"/>
  <c r="B9" i="2"/>
  <c r="A9" i="2"/>
  <c r="J8" i="2"/>
  <c r="H8" i="2"/>
  <c r="F8" i="2"/>
  <c r="D8" i="2"/>
  <c r="B8" i="2"/>
  <c r="A8" i="2"/>
  <c r="J7" i="2"/>
  <c r="H7" i="2"/>
  <c r="G7" i="2"/>
  <c r="F7" i="2"/>
  <c r="E7" i="2"/>
  <c r="D7" i="2"/>
  <c r="C7" i="2"/>
  <c r="B7" i="2"/>
  <c r="A7" i="2"/>
  <c r="H6" i="2"/>
  <c r="G6" i="2"/>
  <c r="F6" i="2"/>
  <c r="C6" i="2"/>
  <c r="B6" i="2"/>
  <c r="A6" i="2"/>
  <c r="J5" i="2"/>
  <c r="I5" i="2"/>
  <c r="H5" i="2"/>
  <c r="F5" i="2"/>
  <c r="E5" i="2"/>
  <c r="D5" i="2"/>
  <c r="C5" i="2"/>
  <c r="B5" i="2"/>
  <c r="A5" i="2"/>
  <c r="J4" i="2"/>
  <c r="H4" i="2"/>
  <c r="G4" i="2"/>
  <c r="E4" i="2"/>
  <c r="C4" i="2"/>
  <c r="B4" i="2"/>
  <c r="H3" i="2"/>
  <c r="E3" i="2"/>
  <c r="C3" i="2"/>
  <c r="A3" i="2"/>
  <c r="G2" i="2"/>
  <c r="F2" i="2"/>
  <c r="B2" i="2"/>
  <c r="A2" i="2"/>
  <c r="J1" i="2"/>
  <c r="I1" i="2"/>
  <c r="G1" i="2"/>
  <c r="F1" i="2"/>
  <c r="D1" i="2"/>
  <c r="B1" i="2"/>
  <c r="A1" i="2"/>
  <c r="GL3" i="3" l="1"/>
  <c r="GH3" i="3"/>
  <c r="GD3" i="3"/>
  <c r="FZ3" i="3"/>
  <c r="FV3" i="3"/>
  <c r="FR3" i="3"/>
  <c r="FN3" i="3"/>
  <c r="FJ3" i="3"/>
  <c r="FF3" i="3"/>
  <c r="FB3" i="3"/>
  <c r="EX3" i="3"/>
  <c r="ET3" i="3"/>
  <c r="EP3" i="3"/>
  <c r="EL3" i="3"/>
  <c r="EH3" i="3"/>
  <c r="ED3" i="3"/>
  <c r="DZ3" i="3"/>
  <c r="DV3" i="3"/>
  <c r="DR3" i="3"/>
  <c r="DN3" i="3"/>
  <c r="DJ3" i="3"/>
  <c r="DF3" i="3"/>
  <c r="DB3" i="3"/>
  <c r="CX3" i="3"/>
  <c r="CT3" i="3"/>
  <c r="CP3" i="3"/>
  <c r="CL3" i="3"/>
  <c r="CH3" i="3"/>
  <c r="CD3" i="3"/>
  <c r="BZ3" i="3"/>
  <c r="BV3" i="3"/>
  <c r="BR3" i="3"/>
  <c r="BN3" i="3"/>
  <c r="BJ3" i="3"/>
  <c r="BF3" i="3"/>
  <c r="BB3" i="3"/>
  <c r="AX3" i="3"/>
  <c r="AT3" i="3"/>
  <c r="AP3" i="3"/>
  <c r="AL3" i="3"/>
  <c r="AH3" i="3"/>
  <c r="AD3" i="3"/>
  <c r="Z3" i="3"/>
  <c r="V3" i="3"/>
  <c r="R3" i="3"/>
  <c r="N3" i="3"/>
  <c r="J3" i="3"/>
  <c r="F3" i="3"/>
  <c r="B3" i="3"/>
  <c r="GP2" i="3"/>
  <c r="GL2" i="3"/>
  <c r="GH2" i="3"/>
  <c r="GD2" i="3"/>
  <c r="FZ2" i="3"/>
  <c r="FV2" i="3"/>
  <c r="FR2" i="3"/>
  <c r="FN2" i="3"/>
  <c r="FJ2" i="3"/>
  <c r="FF2" i="3"/>
  <c r="FB2" i="3"/>
  <c r="EX2" i="3"/>
  <c r="ET2" i="3"/>
  <c r="EP2" i="3"/>
  <c r="EL2" i="3"/>
  <c r="EB2" i="3"/>
  <c r="DL2" i="3"/>
  <c r="CV2" i="3"/>
  <c r="CF2" i="3"/>
  <c r="BP2" i="3"/>
  <c r="AZ2" i="3"/>
  <c r="AJ2" i="3"/>
  <c r="T2" i="3"/>
  <c r="D2" i="3"/>
  <c r="GF1" i="3"/>
  <c r="FP1" i="3"/>
  <c r="EZ1" i="3"/>
  <c r="EJ1" i="3"/>
  <c r="DT1" i="3"/>
  <c r="DD1" i="3"/>
  <c r="CN1" i="3"/>
  <c r="BX1" i="3"/>
  <c r="BH1" i="3"/>
  <c r="AR1" i="3"/>
  <c r="AB1" i="3"/>
  <c r="L1" i="3"/>
  <c r="AC4" i="3"/>
  <c r="Y4" i="3"/>
  <c r="U4" i="3"/>
  <c r="Q4" i="3"/>
  <c r="M4" i="3"/>
  <c r="I4" i="3"/>
  <c r="E4" i="3"/>
  <c r="A4" i="3"/>
  <c r="GO3" i="3"/>
  <c r="GK3" i="3"/>
  <c r="GG3" i="3"/>
  <c r="GC3" i="3"/>
  <c r="FY3" i="3"/>
  <c r="FU3" i="3"/>
  <c r="FQ3" i="3"/>
  <c r="FM3" i="3"/>
  <c r="FI3" i="3"/>
  <c r="FE3" i="3"/>
  <c r="FA3" i="3"/>
  <c r="EW3" i="3"/>
  <c r="ES3" i="3"/>
  <c r="EO3" i="3"/>
  <c r="EK3" i="3"/>
  <c r="EG3" i="3"/>
  <c r="EC3" i="3"/>
  <c r="DY3" i="3"/>
  <c r="DU3" i="3"/>
  <c r="DQ3" i="3"/>
  <c r="DM3" i="3"/>
  <c r="DI3" i="3"/>
  <c r="DE3" i="3"/>
  <c r="DA3" i="3"/>
  <c r="CW3" i="3"/>
  <c r="CS3" i="3"/>
  <c r="CO3" i="3"/>
  <c r="CK3" i="3"/>
  <c r="CG3" i="3"/>
  <c r="CC3" i="3"/>
  <c r="BY3" i="3"/>
  <c r="BU3" i="3"/>
  <c r="BQ3" i="3"/>
  <c r="BM3" i="3"/>
  <c r="BI3" i="3"/>
  <c r="BE3" i="3"/>
  <c r="BA3" i="3"/>
  <c r="AW3" i="3"/>
  <c r="AS3" i="3"/>
  <c r="AO3" i="3"/>
  <c r="AK3" i="3"/>
  <c r="AG3" i="3"/>
  <c r="AC3" i="3"/>
  <c r="Y3" i="3"/>
  <c r="U3" i="3"/>
  <c r="Q3" i="3"/>
  <c r="M3" i="3"/>
  <c r="I3" i="3"/>
  <c r="E3" i="3"/>
  <c r="A3" i="3"/>
  <c r="GO2" i="3"/>
  <c r="GK2" i="3"/>
  <c r="GG2" i="3"/>
  <c r="GC2" i="3"/>
  <c r="FY2" i="3"/>
  <c r="FU2" i="3"/>
  <c r="FQ2" i="3"/>
  <c r="FM2" i="3"/>
  <c r="FI2" i="3"/>
  <c r="FE2" i="3"/>
  <c r="FA2" i="3"/>
  <c r="EW2" i="3"/>
  <c r="ES2" i="3"/>
  <c r="EO2" i="3"/>
  <c r="EK2" i="3"/>
  <c r="DX2" i="3"/>
  <c r="DH2" i="3"/>
  <c r="CR2" i="3"/>
  <c r="CB2" i="3"/>
  <c r="BL2" i="3"/>
  <c r="AV2" i="3"/>
  <c r="AF2" i="3"/>
  <c r="P2" i="3"/>
  <c r="GR1" i="3"/>
  <c r="GB1" i="3"/>
  <c r="FL1" i="3"/>
  <c r="EV1" i="3"/>
  <c r="EF1" i="3"/>
  <c r="DP1" i="3"/>
  <c r="CZ1" i="3"/>
  <c r="CJ1" i="3"/>
  <c r="BT1" i="3"/>
  <c r="BD1" i="3"/>
  <c r="AN1" i="3"/>
  <c r="X1" i="3"/>
  <c r="H1" i="3"/>
  <c r="EB5" i="3"/>
  <c r="DX5" i="3"/>
  <c r="DT5" i="3"/>
  <c r="DP5" i="3"/>
  <c r="DL5" i="3"/>
  <c r="DH5" i="3"/>
  <c r="DD5" i="3"/>
  <c r="CZ5" i="3"/>
  <c r="CV5" i="3"/>
  <c r="CR5" i="3"/>
  <c r="CN5" i="3"/>
  <c r="CJ5" i="3"/>
  <c r="CF5" i="3"/>
  <c r="CB5" i="3"/>
  <c r="BX5" i="3"/>
  <c r="BT5" i="3"/>
  <c r="BP5" i="3"/>
  <c r="BL5" i="3"/>
  <c r="BH5" i="3"/>
  <c r="BD5" i="3"/>
  <c r="AZ5" i="3"/>
  <c r="AV5" i="3"/>
  <c r="AR5" i="3"/>
  <c r="AN5" i="3"/>
  <c r="AJ5" i="3"/>
  <c r="AF5" i="3"/>
  <c r="AB5" i="3"/>
  <c r="X5" i="3"/>
  <c r="T5" i="3"/>
  <c r="P5" i="3"/>
  <c r="L5" i="3"/>
  <c r="H5" i="3"/>
  <c r="D5" i="3"/>
  <c r="GR4" i="3"/>
  <c r="GN4" i="3"/>
  <c r="GJ4" i="3"/>
  <c r="GF4" i="3"/>
  <c r="GB4" i="3"/>
  <c r="FX4" i="3"/>
  <c r="FT4" i="3"/>
  <c r="FP4" i="3"/>
  <c r="FL4" i="3"/>
  <c r="FH4" i="3"/>
  <c r="FD4" i="3"/>
  <c r="EZ4" i="3"/>
  <c r="EV4" i="3"/>
  <c r="ER4" i="3"/>
  <c r="EN4" i="3"/>
  <c r="EJ4" i="3"/>
  <c r="EF4" i="3"/>
  <c r="EB4" i="3"/>
  <c r="DX4" i="3"/>
  <c r="DT4" i="3"/>
  <c r="DP4" i="3"/>
  <c r="DL4" i="3"/>
  <c r="DH4" i="3"/>
  <c r="DD4" i="3"/>
  <c r="CZ4" i="3"/>
  <c r="CV4" i="3"/>
  <c r="CR4" i="3"/>
  <c r="CN4" i="3"/>
  <c r="CJ4" i="3"/>
  <c r="CF4" i="3"/>
  <c r="CB4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T4" i="3"/>
  <c r="P4" i="3"/>
  <c r="L4" i="3"/>
  <c r="H4" i="3"/>
  <c r="D4" i="3"/>
  <c r="GR3" i="3"/>
  <c r="GN3" i="3"/>
  <c r="GJ3" i="3"/>
  <c r="GF3" i="3"/>
  <c r="GB3" i="3"/>
  <c r="FX3" i="3"/>
  <c r="FT3" i="3"/>
  <c r="FP3" i="3"/>
  <c r="FL3" i="3"/>
  <c r="FH3" i="3"/>
  <c r="FD3" i="3"/>
  <c r="EZ3" i="3"/>
  <c r="EV3" i="3"/>
  <c r="ER3" i="3"/>
  <c r="EN3" i="3"/>
  <c r="EJ3" i="3"/>
  <c r="EF3" i="3"/>
  <c r="EB3" i="3"/>
  <c r="DX3" i="3"/>
  <c r="DT3" i="3"/>
  <c r="DP3" i="3"/>
  <c r="DL3" i="3"/>
  <c r="DH3" i="3"/>
  <c r="DD3" i="3"/>
  <c r="CZ3" i="3"/>
  <c r="CV3" i="3"/>
  <c r="CR3" i="3"/>
  <c r="CN3" i="3"/>
  <c r="CJ3" i="3"/>
  <c r="CF3" i="3"/>
  <c r="CB3" i="3"/>
  <c r="BX3" i="3"/>
  <c r="BT3" i="3"/>
  <c r="BP3" i="3"/>
  <c r="BL3" i="3"/>
  <c r="BH3" i="3"/>
  <c r="BD3" i="3"/>
  <c r="AZ3" i="3"/>
  <c r="AV3" i="3"/>
  <c r="AR3" i="3"/>
  <c r="AN3" i="3"/>
  <c r="AJ3" i="3"/>
  <c r="AF3" i="3"/>
  <c r="AB3" i="3"/>
  <c r="X3" i="3"/>
  <c r="T3" i="3"/>
  <c r="P3" i="3"/>
  <c r="L3" i="3"/>
  <c r="H3" i="3"/>
  <c r="D3" i="3"/>
  <c r="GR2" i="3"/>
  <c r="GN2" i="3"/>
  <c r="GJ2" i="3"/>
  <c r="GF2" i="3"/>
  <c r="GB2" i="3"/>
  <c r="FX2" i="3"/>
  <c r="FT2" i="3"/>
  <c r="FP2" i="3"/>
  <c r="FL2" i="3"/>
  <c r="FH2" i="3"/>
  <c r="FD2" i="3"/>
  <c r="EZ2" i="3"/>
  <c r="EV2" i="3"/>
  <c r="ER2" i="3"/>
  <c r="EN2" i="3"/>
  <c r="EJ2" i="3"/>
  <c r="DT2" i="3"/>
  <c r="DD2" i="3"/>
  <c r="CN2" i="3"/>
  <c r="BX2" i="3"/>
  <c r="BH2" i="3"/>
  <c r="AR2" i="3"/>
  <c r="AB2" i="3"/>
  <c r="L2" i="3"/>
  <c r="GN1" i="3"/>
  <c r="FX1" i="3"/>
  <c r="FH1" i="3"/>
  <c r="ER1" i="3"/>
  <c r="EB1" i="3"/>
  <c r="DL1" i="3"/>
  <c r="CV1" i="3"/>
  <c r="CF1" i="3"/>
  <c r="BP1" i="3"/>
  <c r="AZ1" i="3"/>
  <c r="AJ1" i="3"/>
  <c r="T1" i="3"/>
  <c r="A1" i="3"/>
  <c r="E1" i="3"/>
  <c r="I1" i="3"/>
  <c r="M1" i="3"/>
  <c r="Q1" i="3"/>
  <c r="U1" i="3"/>
  <c r="Y1" i="3"/>
  <c r="AC1" i="3"/>
  <c r="AG1" i="3"/>
  <c r="AK1" i="3"/>
  <c r="AO1" i="3"/>
  <c r="AS1" i="3"/>
  <c r="AW1" i="3"/>
  <c r="BA1" i="3"/>
  <c r="BE1" i="3"/>
  <c r="BI1" i="3"/>
  <c r="BM1" i="3"/>
  <c r="BQ1" i="3"/>
  <c r="BU1" i="3"/>
  <c r="BY1" i="3"/>
  <c r="CC1" i="3"/>
  <c r="CG1" i="3"/>
  <c r="CK1" i="3"/>
  <c r="CO1" i="3"/>
  <c r="CS1" i="3"/>
  <c r="CW1" i="3"/>
  <c r="DA1" i="3"/>
  <c r="DE1" i="3"/>
  <c r="DI1" i="3"/>
  <c r="DM1" i="3"/>
  <c r="DQ1" i="3"/>
  <c r="DU1" i="3"/>
  <c r="DY1" i="3"/>
  <c r="EC1" i="3"/>
  <c r="EG1" i="3"/>
  <c r="EK1" i="3"/>
  <c r="EO1" i="3"/>
  <c r="ES1" i="3"/>
  <c r="EW1" i="3"/>
  <c r="FA1" i="3"/>
  <c r="FE1" i="3"/>
  <c r="FI1" i="3"/>
  <c r="FM1" i="3"/>
  <c r="FQ1" i="3"/>
  <c r="FU1" i="3"/>
  <c r="FY1" i="3"/>
  <c r="GC1" i="3"/>
  <c r="GG1" i="3"/>
  <c r="GK1" i="3"/>
  <c r="GO1" i="3"/>
  <c r="A2" i="3"/>
  <c r="E2" i="3"/>
  <c r="I2" i="3"/>
  <c r="M2" i="3"/>
  <c r="Q2" i="3"/>
  <c r="U2" i="3"/>
  <c r="Y2" i="3"/>
  <c r="AC2" i="3"/>
  <c r="AG2" i="3"/>
  <c r="AK2" i="3"/>
  <c r="AO2" i="3"/>
  <c r="AS2" i="3"/>
  <c r="AW2" i="3"/>
  <c r="BA2" i="3"/>
  <c r="BE2" i="3"/>
  <c r="BI2" i="3"/>
  <c r="BM2" i="3"/>
  <c r="BQ2" i="3"/>
  <c r="BU2" i="3"/>
  <c r="BY2" i="3"/>
  <c r="CC2" i="3"/>
  <c r="CG2" i="3"/>
  <c r="CK2" i="3"/>
  <c r="CO2" i="3"/>
  <c r="CS2" i="3"/>
  <c r="CW2" i="3"/>
  <c r="DA2" i="3"/>
  <c r="DE2" i="3"/>
  <c r="DI2" i="3"/>
  <c r="DM2" i="3"/>
  <c r="DQ2" i="3"/>
  <c r="DU2" i="3"/>
  <c r="DY2" i="3"/>
  <c r="EC2" i="3"/>
  <c r="EG2" i="3"/>
  <c r="B1" i="3"/>
  <c r="F1" i="3"/>
  <c r="J1" i="3"/>
  <c r="N1" i="3"/>
  <c r="R1" i="3"/>
  <c r="V1" i="3"/>
  <c r="Z1" i="3"/>
  <c r="AD1" i="3"/>
  <c r="AH1" i="3"/>
  <c r="AL1" i="3"/>
  <c r="AP1" i="3"/>
  <c r="AT1" i="3"/>
  <c r="AX1" i="3"/>
  <c r="BB1" i="3"/>
  <c r="BF1" i="3"/>
  <c r="BJ1" i="3"/>
  <c r="BN1" i="3"/>
  <c r="BR1" i="3"/>
  <c r="BV1" i="3"/>
  <c r="BZ1" i="3"/>
  <c r="CD1" i="3"/>
  <c r="CH1" i="3"/>
  <c r="CL1" i="3"/>
  <c r="CP1" i="3"/>
  <c r="CT1" i="3"/>
  <c r="CX1" i="3"/>
  <c r="DB1" i="3"/>
  <c r="DF1" i="3"/>
  <c r="DJ1" i="3"/>
  <c r="DN1" i="3"/>
  <c r="DR1" i="3"/>
  <c r="DV1" i="3"/>
  <c r="DZ1" i="3"/>
  <c r="ED1" i="3"/>
  <c r="EH1" i="3"/>
  <c r="EL1" i="3"/>
  <c r="EP1" i="3"/>
  <c r="ET1" i="3"/>
  <c r="EX1" i="3"/>
  <c r="FB1" i="3"/>
  <c r="FF1" i="3"/>
  <c r="FJ1" i="3"/>
  <c r="FN1" i="3"/>
  <c r="FR1" i="3"/>
  <c r="FV1" i="3"/>
  <c r="FZ1" i="3"/>
  <c r="GD1" i="3"/>
  <c r="GH1" i="3"/>
  <c r="GL1" i="3"/>
  <c r="GP1" i="3"/>
  <c r="B2" i="3"/>
  <c r="F2" i="3"/>
  <c r="J2" i="3"/>
  <c r="N2" i="3"/>
  <c r="R2" i="3"/>
  <c r="V2" i="3"/>
  <c r="Z2" i="3"/>
  <c r="AD2" i="3"/>
  <c r="AH2" i="3"/>
  <c r="AL2" i="3"/>
  <c r="AP2" i="3"/>
  <c r="AT2" i="3"/>
  <c r="AX2" i="3"/>
  <c r="BB2" i="3"/>
  <c r="BF2" i="3"/>
  <c r="BJ2" i="3"/>
  <c r="BN2" i="3"/>
  <c r="BR2" i="3"/>
  <c r="BV2" i="3"/>
  <c r="BZ2" i="3"/>
  <c r="CD2" i="3"/>
  <c r="CH2" i="3"/>
  <c r="CL2" i="3"/>
  <c r="CP2" i="3"/>
  <c r="CT2" i="3"/>
  <c r="CX2" i="3"/>
  <c r="DB2" i="3"/>
  <c r="DF2" i="3"/>
  <c r="DJ2" i="3"/>
  <c r="DN2" i="3"/>
  <c r="DR2" i="3"/>
  <c r="DV2" i="3"/>
  <c r="DZ2" i="3"/>
  <c r="ED2" i="3"/>
  <c r="EH2" i="3"/>
  <c r="C1" i="3"/>
  <c r="G1" i="3"/>
  <c r="K1" i="3"/>
  <c r="O1" i="3"/>
  <c r="S1" i="3"/>
  <c r="W1" i="3"/>
  <c r="AA1" i="3"/>
  <c r="AE1" i="3"/>
  <c r="AI1" i="3"/>
  <c r="AM1" i="3"/>
  <c r="AQ1" i="3"/>
  <c r="AU1" i="3"/>
  <c r="AY1" i="3"/>
  <c r="BC1" i="3"/>
  <c r="BG1" i="3"/>
  <c r="BK1" i="3"/>
  <c r="BO1" i="3"/>
  <c r="BS1" i="3"/>
  <c r="BW1" i="3"/>
  <c r="CA1" i="3"/>
  <c r="CE1" i="3"/>
  <c r="CI1" i="3"/>
  <c r="CM1" i="3"/>
  <c r="CQ1" i="3"/>
  <c r="CU1" i="3"/>
  <c r="CY1" i="3"/>
  <c r="DC1" i="3"/>
  <c r="DG1" i="3"/>
  <c r="DK1" i="3"/>
  <c r="DO1" i="3"/>
  <c r="DS1" i="3"/>
  <c r="DW1" i="3"/>
  <c r="EA1" i="3"/>
  <c r="EE1" i="3"/>
  <c r="EI1" i="3"/>
  <c r="EM1" i="3"/>
  <c r="EQ1" i="3"/>
  <c r="EU1" i="3"/>
  <c r="EY1" i="3"/>
  <c r="FC1" i="3"/>
  <c r="FG1" i="3"/>
  <c r="FK1" i="3"/>
  <c r="FO1" i="3"/>
  <c r="FS1" i="3"/>
  <c r="FW1" i="3"/>
  <c r="GA1" i="3"/>
  <c r="GE1" i="3"/>
  <c r="GI1" i="3"/>
  <c r="GM1" i="3"/>
  <c r="GQ1" i="3"/>
  <c r="C2" i="3"/>
  <c r="G2" i="3"/>
  <c r="K2" i="3"/>
  <c r="O2" i="3"/>
  <c r="S2" i="3"/>
  <c r="W2" i="3"/>
  <c r="AA2" i="3"/>
  <c r="AE2" i="3"/>
  <c r="AI2" i="3"/>
  <c r="AM2" i="3"/>
  <c r="AQ2" i="3"/>
  <c r="AU2" i="3"/>
  <c r="AY2" i="3"/>
  <c r="BC2" i="3"/>
  <c r="BG2" i="3"/>
  <c r="BK2" i="3"/>
  <c r="BO2" i="3"/>
  <c r="BS2" i="3"/>
  <c r="BW2" i="3"/>
  <c r="CA2" i="3"/>
  <c r="CE2" i="3"/>
  <c r="CI2" i="3"/>
  <c r="CM2" i="3"/>
  <c r="CQ2" i="3"/>
  <c r="CU2" i="3"/>
  <c r="CY2" i="3"/>
  <c r="DC2" i="3"/>
  <c r="DG2" i="3"/>
  <c r="DK2" i="3"/>
  <c r="DO2" i="3"/>
  <c r="DS2" i="3"/>
  <c r="DW2" i="3"/>
  <c r="EA2" i="3"/>
  <c r="EE2" i="3"/>
  <c r="EI2" i="3"/>
  <c r="EG212" i="2"/>
  <c r="EC212" i="2"/>
  <c r="DY212" i="2"/>
  <c r="DU212" i="2"/>
  <c r="DQ212" i="2"/>
  <c r="DM212" i="2"/>
  <c r="DI212" i="2"/>
  <c r="DE212" i="2"/>
  <c r="DA212" i="2"/>
  <c r="CW212" i="2"/>
  <c r="CS212" i="2"/>
  <c r="CO212" i="2"/>
  <c r="CK212" i="2"/>
  <c r="CG212" i="2"/>
  <c r="CC212" i="2"/>
  <c r="BY212" i="2"/>
  <c r="BU212" i="2"/>
  <c r="BQ212" i="2"/>
  <c r="BM212" i="2"/>
  <c r="BI212" i="2"/>
  <c r="BE212" i="2"/>
  <c r="BA212" i="2"/>
  <c r="AW212" i="2"/>
  <c r="AS212" i="2"/>
  <c r="AO212" i="2"/>
  <c r="AK212" i="2"/>
  <c r="AG212" i="2"/>
  <c r="AC212" i="2"/>
  <c r="Y212" i="2"/>
  <c r="U212" i="2"/>
  <c r="Q212" i="2"/>
  <c r="M212" i="2"/>
  <c r="I212" i="2"/>
  <c r="E212" i="2"/>
  <c r="A212" i="2"/>
  <c r="GO211" i="2"/>
  <c r="GK211" i="2"/>
  <c r="GG211" i="2"/>
  <c r="GC211" i="2"/>
  <c r="FY211" i="2"/>
  <c r="FU211" i="2"/>
  <c r="FQ211" i="2"/>
  <c r="FM211" i="2"/>
  <c r="FI211" i="2"/>
  <c r="FE211" i="2"/>
  <c r="FA211" i="2"/>
  <c r="EW211" i="2"/>
  <c r="ES211" i="2"/>
  <c r="EO211" i="2"/>
  <c r="EK211" i="2"/>
  <c r="EG211" i="2"/>
  <c r="EC211" i="2"/>
  <c r="DY211" i="2"/>
  <c r="DU211" i="2"/>
  <c r="DQ211" i="2"/>
  <c r="DM211" i="2"/>
  <c r="DI211" i="2"/>
  <c r="DE211" i="2"/>
  <c r="DA211" i="2"/>
  <c r="CW211" i="2"/>
  <c r="CS211" i="2"/>
  <c r="CO211" i="2"/>
  <c r="CK211" i="2"/>
  <c r="CG211" i="2"/>
  <c r="CC211" i="2"/>
  <c r="BY211" i="2"/>
  <c r="BU211" i="2"/>
  <c r="BQ211" i="2"/>
  <c r="BM211" i="2"/>
  <c r="BI211" i="2"/>
  <c r="BE211" i="2"/>
  <c r="BA211" i="2"/>
  <c r="AW211" i="2"/>
  <c r="AS211" i="2"/>
  <c r="AO211" i="2"/>
  <c r="AK211" i="2"/>
  <c r="AG211" i="2"/>
  <c r="AC211" i="2"/>
  <c r="Y211" i="2"/>
  <c r="U211" i="2"/>
  <c r="Q211" i="2"/>
  <c r="M211" i="2"/>
  <c r="I211" i="2"/>
  <c r="E211" i="2"/>
  <c r="J200" i="1"/>
  <c r="I200" i="1"/>
  <c r="G200" i="1"/>
  <c r="F200" i="1"/>
  <c r="D200" i="1"/>
  <c r="B200" i="1"/>
  <c r="A200" i="1"/>
  <c r="J199" i="1"/>
  <c r="I199" i="1"/>
  <c r="G199" i="1"/>
  <c r="F199" i="1"/>
  <c r="D199" i="1"/>
  <c r="B199" i="1"/>
  <c r="A199" i="1"/>
  <c r="J198" i="1"/>
  <c r="I198" i="1"/>
  <c r="G198" i="1"/>
  <c r="F198" i="1"/>
  <c r="D198" i="1"/>
  <c r="B198" i="1"/>
  <c r="A198" i="1"/>
  <c r="J197" i="1"/>
  <c r="I197" i="1"/>
  <c r="G197" i="1"/>
  <c r="F197" i="1"/>
  <c r="D197" i="1"/>
  <c r="B197" i="1"/>
  <c r="A197" i="1"/>
  <c r="J196" i="1"/>
  <c r="I196" i="1"/>
  <c r="G196" i="1"/>
  <c r="F196" i="1"/>
  <c r="D196" i="1"/>
  <c r="B196" i="1"/>
  <c r="A196" i="1"/>
  <c r="J195" i="1"/>
  <c r="I195" i="1"/>
  <c r="G195" i="1"/>
  <c r="F195" i="1"/>
  <c r="D195" i="1"/>
  <c r="B195" i="1"/>
  <c r="A195" i="1"/>
  <c r="J194" i="1"/>
  <c r="I194" i="1"/>
  <c r="G194" i="1"/>
  <c r="F194" i="1"/>
  <c r="D194" i="1"/>
  <c r="B194" i="1"/>
  <c r="A194" i="1"/>
  <c r="J193" i="1"/>
  <c r="I193" i="1"/>
  <c r="G193" i="1"/>
  <c r="F193" i="1"/>
  <c r="D193" i="1"/>
  <c r="B193" i="1"/>
  <c r="A193" i="1"/>
  <c r="J192" i="1"/>
  <c r="I192" i="1"/>
  <c r="G192" i="1"/>
  <c r="F192" i="1"/>
  <c r="D192" i="1"/>
  <c r="B192" i="1"/>
  <c r="A192" i="1"/>
  <c r="J191" i="1"/>
  <c r="I191" i="1"/>
  <c r="G191" i="1"/>
  <c r="F191" i="1"/>
  <c r="D191" i="1"/>
  <c r="B191" i="1"/>
  <c r="A191" i="1"/>
  <c r="J190" i="1"/>
  <c r="I190" i="1"/>
  <c r="G190" i="1"/>
  <c r="F190" i="1"/>
  <c r="D190" i="1"/>
  <c r="B190" i="1"/>
  <c r="A190" i="1"/>
  <c r="J189" i="1"/>
  <c r="I189" i="1"/>
  <c r="G189" i="1"/>
  <c r="F189" i="1"/>
  <c r="D189" i="1"/>
  <c r="B189" i="1"/>
  <c r="A189" i="1"/>
  <c r="J188" i="1"/>
  <c r="I188" i="1"/>
  <c r="G188" i="1"/>
  <c r="F188" i="1"/>
  <c r="D188" i="1"/>
  <c r="B188" i="1"/>
  <c r="A188" i="1"/>
  <c r="J187" i="1"/>
  <c r="I187" i="1"/>
  <c r="G187" i="1"/>
  <c r="F187" i="1"/>
  <c r="D187" i="1"/>
  <c r="B187" i="1"/>
  <c r="A187" i="1"/>
  <c r="J186" i="1"/>
  <c r="I186" i="1"/>
  <c r="G186" i="1"/>
  <c r="F186" i="1"/>
  <c r="D186" i="1"/>
  <c r="B186" i="1"/>
  <c r="A186" i="1"/>
  <c r="J185" i="1"/>
  <c r="I185" i="1"/>
  <c r="G185" i="1"/>
  <c r="F185" i="1"/>
  <c r="D185" i="1"/>
  <c r="B185" i="1"/>
  <c r="A185" i="1"/>
  <c r="J184" i="1"/>
  <c r="I184" i="1"/>
  <c r="G184" i="1"/>
  <c r="F184" i="1"/>
  <c r="D184" i="1"/>
  <c r="B184" i="1"/>
  <c r="A184" i="1"/>
  <c r="J183" i="1"/>
  <c r="H183" i="1"/>
  <c r="E183" i="1"/>
  <c r="D183" i="1"/>
  <c r="C183" i="1"/>
  <c r="A183" i="1"/>
  <c r="J182" i="1"/>
  <c r="H182" i="1"/>
  <c r="E182" i="1"/>
  <c r="D182" i="1"/>
  <c r="C182" i="1"/>
  <c r="A182" i="1"/>
  <c r="J181" i="1"/>
  <c r="H181" i="1"/>
  <c r="E181" i="1"/>
  <c r="D181" i="1"/>
  <c r="C181" i="1"/>
  <c r="A181" i="1"/>
  <c r="J180" i="1"/>
  <c r="H180" i="1"/>
  <c r="E180" i="1"/>
  <c r="D180" i="1"/>
  <c r="C180" i="1"/>
  <c r="A180" i="1"/>
  <c r="J179" i="1"/>
  <c r="H179" i="1"/>
  <c r="F179" i="1"/>
  <c r="E179" i="1"/>
  <c r="D179" i="1"/>
  <c r="C179" i="1"/>
  <c r="A179" i="1"/>
  <c r="J178" i="1"/>
  <c r="H178" i="1"/>
  <c r="F178" i="1"/>
  <c r="E178" i="1"/>
  <c r="D178" i="1"/>
  <c r="C178" i="1"/>
  <c r="A178" i="1"/>
  <c r="J177" i="1"/>
  <c r="H177" i="1"/>
  <c r="F177" i="1"/>
  <c r="E177" i="1"/>
  <c r="D177" i="1"/>
  <c r="C177" i="1"/>
  <c r="A177" i="1"/>
  <c r="J176" i="1"/>
  <c r="H176" i="1"/>
  <c r="G176" i="1"/>
  <c r="F176" i="1"/>
  <c r="D176" i="1"/>
  <c r="C176" i="1"/>
  <c r="A176" i="1"/>
  <c r="J175" i="1"/>
  <c r="H175" i="1"/>
  <c r="G175" i="1"/>
  <c r="F175" i="1"/>
  <c r="D175" i="1"/>
  <c r="C175" i="1"/>
  <c r="A175" i="1"/>
  <c r="J174" i="1"/>
  <c r="H174" i="1"/>
  <c r="G174" i="1"/>
  <c r="F174" i="1"/>
  <c r="D174" i="1"/>
  <c r="C174" i="1"/>
  <c r="A174" i="1"/>
  <c r="J173" i="1"/>
  <c r="H173" i="1"/>
  <c r="G173" i="1"/>
  <c r="F173" i="1"/>
  <c r="D173" i="1"/>
  <c r="C173" i="1"/>
  <c r="A173" i="1"/>
  <c r="J172" i="1"/>
  <c r="H172" i="1"/>
  <c r="G172" i="1"/>
  <c r="F172" i="1"/>
  <c r="D172" i="1"/>
  <c r="C172" i="1"/>
  <c r="A172" i="1"/>
  <c r="J171" i="1"/>
  <c r="G171" i="1"/>
  <c r="F171" i="1"/>
  <c r="E171" i="1"/>
  <c r="D171" i="1"/>
  <c r="C171" i="1"/>
  <c r="A171" i="1"/>
  <c r="J170" i="1"/>
  <c r="G170" i="1"/>
  <c r="F170" i="1"/>
  <c r="E170" i="1"/>
  <c r="D170" i="1"/>
  <c r="C170" i="1"/>
  <c r="A170" i="1"/>
  <c r="J169" i="1"/>
  <c r="G169" i="1"/>
  <c r="F169" i="1"/>
  <c r="E169" i="1"/>
  <c r="C169" i="1"/>
  <c r="A169" i="1"/>
  <c r="J168" i="1"/>
  <c r="G168" i="1"/>
  <c r="F168" i="1"/>
  <c r="E168" i="1"/>
  <c r="C168" i="1"/>
  <c r="A168" i="1"/>
  <c r="J167" i="1"/>
  <c r="G167" i="1"/>
  <c r="F167" i="1"/>
  <c r="E167" i="1"/>
  <c r="C167" i="1"/>
  <c r="A167" i="1"/>
  <c r="J166" i="1"/>
  <c r="G166" i="1"/>
  <c r="F166" i="1"/>
  <c r="E166" i="1"/>
  <c r="D166" i="1"/>
  <c r="C166" i="1"/>
  <c r="A166" i="1"/>
  <c r="J165" i="1"/>
  <c r="G165" i="1"/>
  <c r="F165" i="1"/>
  <c r="E165" i="1"/>
  <c r="D165" i="1"/>
  <c r="C165" i="1"/>
  <c r="A165" i="1"/>
  <c r="J164" i="1"/>
  <c r="G164" i="1"/>
  <c r="F164" i="1"/>
  <c r="E164" i="1"/>
  <c r="C164" i="1"/>
  <c r="A164" i="1"/>
  <c r="J163" i="1"/>
  <c r="G163" i="1"/>
  <c r="F163" i="1"/>
  <c r="E163" i="1"/>
  <c r="C163" i="1"/>
  <c r="A163" i="1"/>
  <c r="J162" i="1"/>
  <c r="G162" i="1"/>
  <c r="F162" i="1"/>
  <c r="E162" i="1"/>
  <c r="C162" i="1"/>
  <c r="A162" i="1"/>
  <c r="J161" i="1"/>
  <c r="G161" i="1"/>
  <c r="F161" i="1"/>
  <c r="E161" i="1"/>
  <c r="C161" i="1"/>
  <c r="A161" i="1"/>
  <c r="J160" i="1"/>
  <c r="G160" i="1"/>
  <c r="F160" i="1"/>
  <c r="E160" i="1"/>
  <c r="C160" i="1"/>
  <c r="A160" i="1"/>
  <c r="J159" i="1"/>
  <c r="G159" i="1"/>
  <c r="F159" i="1"/>
  <c r="E159" i="1"/>
  <c r="C159" i="1"/>
  <c r="A159" i="1"/>
  <c r="J158" i="1"/>
  <c r="G158" i="1"/>
  <c r="F158" i="1"/>
  <c r="E158" i="1"/>
  <c r="C158" i="1"/>
  <c r="A158" i="1"/>
  <c r="J157" i="1"/>
  <c r="I157" i="1"/>
  <c r="H157" i="1"/>
  <c r="E157" i="1"/>
  <c r="D157" i="1"/>
  <c r="C157" i="1"/>
  <c r="J156" i="1"/>
  <c r="I156" i="1"/>
  <c r="H156" i="1"/>
  <c r="E156" i="1"/>
  <c r="D156" i="1"/>
  <c r="C156" i="1"/>
  <c r="J155" i="1"/>
  <c r="I155" i="1"/>
  <c r="H155" i="1"/>
  <c r="E155" i="1"/>
  <c r="D155" i="1"/>
  <c r="C155" i="1"/>
  <c r="J154" i="1"/>
  <c r="I154" i="1"/>
  <c r="H154" i="1"/>
  <c r="E154" i="1"/>
  <c r="D154" i="1"/>
  <c r="C154" i="1"/>
  <c r="J153" i="1"/>
  <c r="I153" i="1"/>
  <c r="H153" i="1"/>
  <c r="E153" i="1"/>
  <c r="D153" i="1"/>
  <c r="C153" i="1"/>
  <c r="J152" i="1"/>
  <c r="I152" i="1"/>
  <c r="H152" i="1"/>
  <c r="G152" i="1"/>
  <c r="E152" i="1"/>
  <c r="D152" i="1"/>
  <c r="B152" i="1"/>
  <c r="A152" i="1"/>
  <c r="J151" i="1"/>
  <c r="I151" i="1"/>
  <c r="H151" i="1"/>
  <c r="G151" i="1"/>
  <c r="E151" i="1"/>
  <c r="D151" i="1"/>
  <c r="B151" i="1"/>
  <c r="A151" i="1"/>
  <c r="J150" i="1"/>
  <c r="I150" i="1"/>
  <c r="H150" i="1"/>
  <c r="G150" i="1"/>
  <c r="E150" i="1"/>
  <c r="D150" i="1"/>
  <c r="B150" i="1"/>
  <c r="A150" i="1"/>
  <c r="J149" i="1"/>
  <c r="I149" i="1"/>
  <c r="H149" i="1"/>
  <c r="G149" i="1"/>
  <c r="F149" i="1"/>
  <c r="E149" i="1"/>
  <c r="D149" i="1"/>
  <c r="B149" i="1"/>
  <c r="A149" i="1"/>
  <c r="J148" i="1"/>
  <c r="I148" i="1"/>
  <c r="H148" i="1"/>
  <c r="G148" i="1"/>
  <c r="F148" i="1"/>
  <c r="E148" i="1"/>
  <c r="D148" i="1"/>
  <c r="B148" i="1"/>
  <c r="A148" i="1"/>
  <c r="J147" i="1"/>
  <c r="I147" i="1"/>
  <c r="H147" i="1"/>
  <c r="G147" i="1"/>
  <c r="F147" i="1"/>
  <c r="E147" i="1"/>
  <c r="D147" i="1"/>
  <c r="B147" i="1"/>
  <c r="A147" i="1"/>
  <c r="J146" i="1"/>
  <c r="I146" i="1"/>
  <c r="H146" i="1"/>
  <c r="G146" i="1"/>
  <c r="F146" i="1"/>
  <c r="E146" i="1"/>
  <c r="D146" i="1"/>
  <c r="A146" i="1"/>
  <c r="I145" i="1"/>
  <c r="H145" i="1"/>
  <c r="G145" i="1"/>
  <c r="F145" i="1"/>
  <c r="E145" i="1"/>
  <c r="D145" i="1"/>
  <c r="A145" i="1"/>
  <c r="I144" i="1"/>
  <c r="H144" i="1"/>
  <c r="G144" i="1"/>
  <c r="F144" i="1"/>
  <c r="E144" i="1"/>
  <c r="D144" i="1"/>
  <c r="A144" i="1"/>
  <c r="H143" i="1"/>
  <c r="G143" i="1"/>
  <c r="F143" i="1"/>
  <c r="E143" i="1"/>
  <c r="D143" i="1"/>
  <c r="A143" i="1"/>
  <c r="H142" i="1"/>
  <c r="G142" i="1"/>
  <c r="F142" i="1"/>
  <c r="E142" i="1"/>
  <c r="D142" i="1"/>
  <c r="H141" i="1"/>
  <c r="F141" i="1"/>
  <c r="E141" i="1"/>
  <c r="D141" i="1"/>
  <c r="F140" i="1"/>
  <c r="E140" i="1"/>
  <c r="D140" i="1"/>
  <c r="F139" i="1"/>
  <c r="D139" i="1"/>
  <c r="F138" i="1"/>
  <c r="D138" i="1"/>
  <c r="J137" i="1"/>
  <c r="F137" i="1"/>
  <c r="D137" i="1"/>
  <c r="J136" i="1"/>
  <c r="F136" i="1"/>
  <c r="D136" i="1"/>
  <c r="J135" i="1"/>
  <c r="F135" i="1"/>
  <c r="D135" i="1"/>
  <c r="J134" i="1"/>
  <c r="I134" i="1"/>
  <c r="G134" i="1"/>
  <c r="F134" i="1"/>
  <c r="D134" i="1"/>
  <c r="J133" i="1"/>
  <c r="I133" i="1"/>
  <c r="H133" i="1"/>
  <c r="G133" i="1"/>
  <c r="D133" i="1"/>
  <c r="J132" i="1"/>
  <c r="I132" i="1"/>
  <c r="H132" i="1"/>
  <c r="G132" i="1"/>
  <c r="J131" i="1"/>
  <c r="I131" i="1"/>
  <c r="H131" i="1"/>
  <c r="G131" i="1"/>
  <c r="I130" i="1"/>
  <c r="H130" i="1"/>
  <c r="G130" i="1"/>
  <c r="I129" i="1"/>
  <c r="G129" i="1"/>
  <c r="I128" i="1"/>
  <c r="G128" i="1"/>
  <c r="G127" i="1"/>
  <c r="E127" i="1"/>
  <c r="G126" i="1"/>
  <c r="F126" i="1"/>
  <c r="E126" i="1"/>
  <c r="J125" i="1"/>
  <c r="G125" i="1"/>
  <c r="F125" i="1"/>
  <c r="E125" i="1"/>
  <c r="C125" i="1"/>
  <c r="J124" i="1"/>
  <c r="G124" i="1"/>
  <c r="F124" i="1"/>
  <c r="E124" i="1"/>
  <c r="C124" i="1"/>
  <c r="J123" i="1"/>
  <c r="I123" i="1"/>
  <c r="H123" i="1"/>
  <c r="G123" i="1"/>
  <c r="F123" i="1"/>
  <c r="E123" i="1"/>
  <c r="B123" i="1"/>
  <c r="J122" i="1"/>
  <c r="H122" i="1"/>
  <c r="G122" i="1"/>
  <c r="F122" i="1"/>
  <c r="E122" i="1"/>
  <c r="B122" i="1"/>
  <c r="J121" i="1"/>
  <c r="H121" i="1"/>
  <c r="G121" i="1"/>
  <c r="F121" i="1"/>
  <c r="E121" i="1"/>
  <c r="B121" i="1"/>
  <c r="J120" i="1"/>
  <c r="H120" i="1"/>
  <c r="G120" i="1"/>
  <c r="F120" i="1"/>
  <c r="E120" i="1"/>
  <c r="B120" i="1"/>
  <c r="J119" i="1"/>
  <c r="I119" i="1"/>
  <c r="H119" i="1"/>
  <c r="G119" i="1"/>
  <c r="F119" i="1"/>
  <c r="E119" i="1"/>
  <c r="D119" i="1"/>
  <c r="B119" i="1"/>
  <c r="A119" i="1"/>
  <c r="I118" i="1"/>
  <c r="H118" i="1"/>
  <c r="G118" i="1"/>
  <c r="F118" i="1"/>
  <c r="E118" i="1"/>
  <c r="D118" i="1"/>
  <c r="B118" i="1"/>
  <c r="A118" i="1"/>
  <c r="I117" i="1"/>
  <c r="H117" i="1"/>
  <c r="G117" i="1"/>
  <c r="F117" i="1"/>
  <c r="E117" i="1"/>
  <c r="D117" i="1"/>
  <c r="B117" i="1"/>
  <c r="A117" i="1"/>
  <c r="I116" i="1"/>
  <c r="H116" i="1"/>
  <c r="G116" i="1"/>
  <c r="F116" i="1"/>
  <c r="E116" i="1"/>
  <c r="D116" i="1"/>
  <c r="B116" i="1"/>
  <c r="A116" i="1"/>
  <c r="H115" i="1"/>
  <c r="G115" i="1"/>
  <c r="F115" i="1"/>
  <c r="E115" i="1"/>
  <c r="D115" i="1"/>
  <c r="B115" i="1"/>
  <c r="A115" i="1"/>
  <c r="H114" i="1"/>
  <c r="G114" i="1"/>
  <c r="F114" i="1"/>
  <c r="E114" i="1"/>
  <c r="D114" i="1"/>
  <c r="B114" i="1"/>
  <c r="A114" i="1"/>
  <c r="F113" i="1"/>
  <c r="E113" i="1"/>
  <c r="D113" i="1"/>
  <c r="B113" i="1"/>
  <c r="A113" i="1"/>
  <c r="F112" i="1"/>
  <c r="E112" i="1"/>
  <c r="D112" i="1"/>
  <c r="B112" i="1"/>
  <c r="A112" i="1"/>
  <c r="F111" i="1"/>
  <c r="D111" i="1"/>
  <c r="B111" i="1"/>
  <c r="F110" i="1"/>
  <c r="D110" i="1"/>
  <c r="B110" i="1"/>
  <c r="D109" i="1"/>
  <c r="B109" i="1"/>
  <c r="J108" i="1"/>
  <c r="D108" i="1"/>
  <c r="B108" i="1"/>
  <c r="J107" i="1"/>
  <c r="D107" i="1"/>
  <c r="B107" i="1"/>
  <c r="J106" i="1"/>
  <c r="D106" i="1"/>
  <c r="B106" i="1"/>
  <c r="J105" i="1"/>
  <c r="I105" i="1"/>
  <c r="H105" i="1"/>
  <c r="D105" i="1"/>
  <c r="B105" i="1"/>
  <c r="A105" i="1"/>
  <c r="J104" i="1"/>
  <c r="I104" i="1"/>
  <c r="H104" i="1"/>
  <c r="G104" i="1"/>
  <c r="B104" i="1"/>
  <c r="A104" i="1"/>
  <c r="J103" i="1"/>
  <c r="I103" i="1"/>
  <c r="H103" i="1"/>
  <c r="G103" i="1"/>
  <c r="B103" i="1"/>
  <c r="H102" i="1"/>
  <c r="G102" i="1"/>
  <c r="B102" i="1"/>
  <c r="H101" i="1"/>
  <c r="G101" i="1"/>
  <c r="B101" i="1"/>
  <c r="G100" i="1"/>
  <c r="E100" i="1"/>
  <c r="B100" i="1"/>
  <c r="G99" i="1"/>
  <c r="E99" i="1"/>
  <c r="C99" i="1"/>
  <c r="B99" i="1"/>
  <c r="G98" i="1"/>
  <c r="E98" i="1"/>
  <c r="C98" i="1"/>
  <c r="B98" i="1"/>
  <c r="J97" i="1"/>
  <c r="G97" i="1"/>
  <c r="E97" i="1"/>
  <c r="C97" i="1"/>
  <c r="B97" i="1"/>
  <c r="J96" i="1"/>
  <c r="G96" i="1"/>
  <c r="E96" i="1"/>
  <c r="C96" i="1"/>
  <c r="B96" i="1"/>
  <c r="J95" i="1"/>
  <c r="H95" i="1"/>
  <c r="G95" i="1"/>
  <c r="E95" i="1"/>
  <c r="C95" i="1"/>
  <c r="B95" i="1"/>
  <c r="J94" i="1"/>
  <c r="H94" i="1"/>
  <c r="E94" i="1"/>
  <c r="C94" i="1"/>
  <c r="B94" i="1"/>
  <c r="J93" i="1"/>
  <c r="H93" i="1"/>
  <c r="F93" i="1"/>
  <c r="E93" i="1"/>
  <c r="C93" i="1"/>
  <c r="B93" i="1"/>
  <c r="J92" i="1"/>
  <c r="H92" i="1"/>
  <c r="F92" i="1"/>
  <c r="E92" i="1"/>
  <c r="C92" i="1"/>
  <c r="B92" i="1"/>
  <c r="A92" i="1"/>
  <c r="J91" i="1"/>
  <c r="I91" i="1"/>
  <c r="H91" i="1"/>
  <c r="F91" i="1"/>
  <c r="E91" i="1"/>
  <c r="C91" i="1"/>
  <c r="B91" i="1"/>
  <c r="A91" i="1"/>
  <c r="I90" i="1"/>
  <c r="H90" i="1"/>
  <c r="F90" i="1"/>
  <c r="C90" i="1"/>
  <c r="B90" i="1"/>
  <c r="A90" i="1"/>
  <c r="H89" i="1"/>
  <c r="G89" i="1"/>
  <c r="F89" i="1"/>
  <c r="B89" i="1"/>
  <c r="G88" i="1"/>
  <c r="F88" i="1"/>
  <c r="B88" i="1"/>
  <c r="G87" i="1"/>
  <c r="F87" i="1"/>
  <c r="B87" i="1"/>
  <c r="G86" i="1"/>
  <c r="F86" i="1"/>
  <c r="C86" i="1"/>
  <c r="B86" i="1"/>
  <c r="I85" i="1"/>
  <c r="G85" i="1"/>
  <c r="F85" i="1"/>
  <c r="C85" i="1"/>
  <c r="B85" i="1"/>
  <c r="J84" i="1"/>
  <c r="H84" i="1"/>
  <c r="F84" i="1"/>
  <c r="D84" i="1"/>
  <c r="B84" i="1"/>
  <c r="A84" i="1"/>
  <c r="J83" i="1"/>
  <c r="I83" i="1"/>
  <c r="H83" i="1"/>
  <c r="B83" i="1"/>
  <c r="J82" i="1"/>
  <c r="I82" i="1"/>
  <c r="H82" i="1"/>
  <c r="J81" i="1"/>
  <c r="I81" i="1"/>
  <c r="H81" i="1"/>
  <c r="I80" i="1"/>
  <c r="H80" i="1"/>
  <c r="I79" i="1"/>
  <c r="H79" i="1"/>
  <c r="I78" i="1"/>
  <c r="H78" i="1"/>
  <c r="I77" i="1"/>
  <c r="I76" i="1"/>
  <c r="E76" i="1"/>
  <c r="I75" i="1"/>
  <c r="E75" i="1"/>
  <c r="I74" i="1"/>
  <c r="E74" i="1"/>
  <c r="C74" i="1"/>
  <c r="J73" i="1"/>
  <c r="I73" i="1"/>
  <c r="E73" i="1"/>
  <c r="C73" i="1"/>
  <c r="J72" i="1"/>
  <c r="I72" i="1"/>
  <c r="F72" i="1"/>
  <c r="E72" i="1"/>
  <c r="C72" i="1"/>
  <c r="J71" i="1"/>
  <c r="I71" i="1"/>
  <c r="H71" i="1"/>
  <c r="F71" i="1"/>
  <c r="E71" i="1"/>
  <c r="C71" i="1"/>
  <c r="J70" i="1"/>
  <c r="I70" i="1"/>
  <c r="H70" i="1"/>
  <c r="F70" i="1"/>
  <c r="E70" i="1"/>
  <c r="C70" i="1"/>
  <c r="J69" i="1"/>
  <c r="I69" i="1"/>
  <c r="H69" i="1"/>
  <c r="F69" i="1"/>
  <c r="E69" i="1"/>
  <c r="C69" i="1"/>
  <c r="I68" i="1"/>
  <c r="H68" i="1"/>
  <c r="F68" i="1"/>
  <c r="E68" i="1"/>
  <c r="C68" i="1"/>
  <c r="I67" i="1"/>
  <c r="H67" i="1"/>
  <c r="F67" i="1"/>
  <c r="C67" i="1"/>
  <c r="I66" i="1"/>
  <c r="H66" i="1"/>
  <c r="F66" i="1"/>
  <c r="C66" i="1"/>
  <c r="B66" i="1"/>
  <c r="I65" i="1"/>
  <c r="H65" i="1"/>
  <c r="F65" i="1"/>
  <c r="C65" i="1"/>
  <c r="B65" i="1"/>
  <c r="A65" i="1"/>
  <c r="I64" i="1"/>
  <c r="G64" i="1"/>
  <c r="F64" i="1"/>
  <c r="D64" i="1"/>
  <c r="C64" i="1"/>
  <c r="B64" i="1"/>
  <c r="A64" i="1"/>
  <c r="I63" i="1"/>
  <c r="G63" i="1"/>
  <c r="F63" i="1"/>
  <c r="D63" i="1"/>
  <c r="C63" i="1"/>
  <c r="B63" i="1"/>
  <c r="A63" i="1"/>
  <c r="I62" i="1"/>
  <c r="G62" i="1"/>
  <c r="F62" i="1"/>
  <c r="D62" i="1"/>
  <c r="C62" i="1"/>
  <c r="B62" i="1"/>
  <c r="A62" i="1"/>
  <c r="I61" i="1"/>
  <c r="G61" i="1"/>
  <c r="F61" i="1"/>
  <c r="D61" i="1"/>
  <c r="C61" i="1"/>
  <c r="B61" i="1"/>
  <c r="A61" i="1"/>
  <c r="I60" i="1"/>
  <c r="G60" i="1"/>
  <c r="F60" i="1"/>
  <c r="E60" i="1"/>
  <c r="C60" i="1"/>
  <c r="B60" i="1"/>
  <c r="I59" i="1"/>
  <c r="G59" i="1"/>
  <c r="F59" i="1"/>
  <c r="E59" i="1"/>
  <c r="C59" i="1"/>
  <c r="B59" i="1"/>
  <c r="J58" i="1"/>
  <c r="I58" i="1"/>
  <c r="F58" i="1"/>
  <c r="E58" i="1"/>
  <c r="C58" i="1"/>
  <c r="B58" i="1"/>
  <c r="J57" i="1"/>
  <c r="I57" i="1"/>
  <c r="F57" i="1"/>
  <c r="E57" i="1"/>
  <c r="C57" i="1"/>
  <c r="B57" i="1"/>
  <c r="J56" i="1"/>
  <c r="F56" i="1"/>
  <c r="E56" i="1"/>
  <c r="C56" i="1"/>
  <c r="B56" i="1"/>
  <c r="A56" i="1"/>
  <c r="J55" i="1"/>
  <c r="H55" i="1"/>
  <c r="F55" i="1"/>
  <c r="E55" i="1"/>
  <c r="C55" i="1"/>
  <c r="B55" i="1"/>
  <c r="A55" i="1"/>
  <c r="J54" i="1"/>
  <c r="H54" i="1"/>
  <c r="F54" i="1"/>
  <c r="E54" i="1"/>
  <c r="C54" i="1"/>
  <c r="B54" i="1"/>
  <c r="J53" i="1"/>
  <c r="H53" i="1"/>
  <c r="F53" i="1"/>
  <c r="E53" i="1"/>
  <c r="D53" i="1"/>
  <c r="C53" i="1"/>
  <c r="B53" i="1"/>
  <c r="J52" i="1"/>
  <c r="H52" i="1"/>
  <c r="G52" i="1"/>
  <c r="F52" i="1"/>
  <c r="D52" i="1"/>
  <c r="C52" i="1"/>
  <c r="B52" i="1"/>
  <c r="H51" i="1"/>
  <c r="G51" i="1"/>
  <c r="F51" i="1"/>
  <c r="D51" i="1"/>
  <c r="C51" i="1"/>
  <c r="B51" i="1"/>
  <c r="H50" i="1"/>
  <c r="G50" i="1"/>
  <c r="F50" i="1"/>
  <c r="D50" i="1"/>
  <c r="C50" i="1"/>
  <c r="B50" i="1"/>
  <c r="H49" i="1"/>
  <c r="G49" i="1"/>
  <c r="D49" i="1"/>
  <c r="C49" i="1"/>
  <c r="B49" i="1"/>
  <c r="H48" i="1"/>
  <c r="G48" i="1"/>
  <c r="D48" i="1"/>
  <c r="C48" i="1"/>
  <c r="B48" i="1"/>
  <c r="A48" i="1"/>
  <c r="H47" i="1"/>
  <c r="G47" i="1"/>
  <c r="D47" i="1"/>
  <c r="C47" i="1"/>
  <c r="B47" i="1"/>
  <c r="A47" i="1"/>
  <c r="G46" i="1"/>
  <c r="D46" i="1"/>
  <c r="C46" i="1"/>
  <c r="B46" i="1"/>
  <c r="A46" i="1"/>
  <c r="I45" i="1"/>
  <c r="G45" i="1"/>
  <c r="D45" i="1"/>
  <c r="C45" i="1"/>
  <c r="B45" i="1"/>
  <c r="A45" i="1"/>
  <c r="J44" i="1"/>
  <c r="I44" i="1"/>
  <c r="G44" i="1"/>
  <c r="D44" i="1"/>
  <c r="C44" i="1"/>
  <c r="B44" i="1"/>
  <c r="A44" i="1"/>
  <c r="J43" i="1"/>
  <c r="I43" i="1"/>
  <c r="G43" i="1"/>
  <c r="D43" i="1"/>
  <c r="C43" i="1"/>
  <c r="B43" i="1"/>
  <c r="A43" i="1"/>
  <c r="J42" i="1"/>
  <c r="I42" i="1"/>
  <c r="D42" i="1"/>
  <c r="C42" i="1"/>
  <c r="B42" i="1"/>
  <c r="A42" i="1"/>
  <c r="J41" i="1"/>
  <c r="I41" i="1"/>
  <c r="D41" i="1"/>
  <c r="C41" i="1"/>
  <c r="B41" i="1"/>
  <c r="A41" i="1"/>
  <c r="J40" i="1"/>
  <c r="I40" i="1"/>
  <c r="E40" i="1"/>
  <c r="D40" i="1"/>
  <c r="C40" i="1"/>
  <c r="B40" i="1"/>
  <c r="A40" i="1"/>
  <c r="J39" i="1"/>
  <c r="I39" i="1"/>
  <c r="E39" i="1"/>
  <c r="D39" i="1"/>
  <c r="B39" i="1"/>
  <c r="A39" i="1"/>
  <c r="J38" i="1"/>
  <c r="I38" i="1"/>
  <c r="E38" i="1"/>
  <c r="D38" i="1"/>
  <c r="B38" i="1"/>
  <c r="A38" i="1"/>
  <c r="J37" i="1"/>
  <c r="I37" i="1"/>
  <c r="E37" i="1"/>
  <c r="D37" i="1"/>
  <c r="B37" i="1"/>
  <c r="A37" i="1"/>
  <c r="E36" i="1"/>
  <c r="D36" i="1"/>
  <c r="B36" i="1"/>
  <c r="A36" i="1"/>
  <c r="E35" i="1"/>
  <c r="D35" i="1"/>
  <c r="B35" i="1"/>
  <c r="A35" i="1"/>
  <c r="E34" i="1"/>
  <c r="D34" i="1"/>
  <c r="B34" i="1"/>
  <c r="A34" i="1"/>
  <c r="E33" i="1"/>
  <c r="D33" i="1"/>
  <c r="B33" i="1"/>
  <c r="A33" i="1"/>
  <c r="H32" i="1"/>
  <c r="E32" i="1"/>
  <c r="B32" i="1"/>
  <c r="A32" i="1"/>
  <c r="H31" i="1"/>
  <c r="E31" i="1"/>
  <c r="C31" i="1"/>
  <c r="B31" i="1"/>
  <c r="A31" i="1"/>
  <c r="H30" i="1"/>
  <c r="E30" i="1"/>
  <c r="C30" i="1"/>
  <c r="B30" i="1"/>
  <c r="A30" i="1"/>
  <c r="H29" i="1"/>
  <c r="E29" i="1"/>
  <c r="C29" i="1"/>
  <c r="B29" i="1"/>
  <c r="A29" i="1"/>
  <c r="H28" i="1"/>
  <c r="E28" i="1"/>
  <c r="C28" i="1"/>
  <c r="B28" i="1"/>
  <c r="A28" i="1"/>
  <c r="H27" i="1"/>
  <c r="C27" i="1"/>
  <c r="B27" i="1"/>
  <c r="A27" i="1"/>
  <c r="H26" i="1"/>
  <c r="D26" i="1"/>
  <c r="C26" i="1"/>
  <c r="B26" i="1"/>
  <c r="A26" i="1"/>
  <c r="H25" i="1"/>
  <c r="D25" i="1"/>
  <c r="C25" i="1"/>
  <c r="A25" i="1"/>
  <c r="J24" i="1"/>
  <c r="H24" i="1"/>
  <c r="D24" i="1"/>
  <c r="C24" i="1"/>
  <c r="A24" i="1"/>
  <c r="J23" i="1"/>
  <c r="H23" i="1"/>
  <c r="G23" i="1"/>
  <c r="D23" i="1"/>
  <c r="C23" i="1"/>
  <c r="A23" i="1"/>
  <c r="J22" i="1"/>
  <c r="H22" i="1"/>
  <c r="G22" i="1"/>
  <c r="D22" i="1"/>
  <c r="C22" i="1"/>
  <c r="A22" i="1"/>
  <c r="J21" i="1"/>
  <c r="H21" i="1"/>
  <c r="G21" i="1"/>
  <c r="F21" i="1"/>
  <c r="D21" i="1"/>
  <c r="C21" i="1"/>
  <c r="A21" i="1"/>
  <c r="J20" i="1"/>
  <c r="G20" i="1"/>
  <c r="F20" i="1"/>
  <c r="E20" i="1"/>
  <c r="D20" i="1"/>
  <c r="C20" i="1"/>
  <c r="A20" i="1"/>
  <c r="J19" i="1"/>
  <c r="G19" i="1"/>
  <c r="F19" i="1"/>
  <c r="E19" i="1"/>
  <c r="D19" i="1"/>
  <c r="C19" i="1"/>
  <c r="A19" i="1"/>
  <c r="J18" i="1"/>
  <c r="G18" i="1"/>
  <c r="F18" i="1"/>
  <c r="E18" i="1"/>
  <c r="D18" i="1"/>
  <c r="C18" i="1"/>
  <c r="A18" i="1"/>
  <c r="J17" i="1"/>
  <c r="G17" i="1"/>
  <c r="F17" i="1"/>
  <c r="E17" i="1"/>
  <c r="D17" i="1"/>
  <c r="A17" i="1"/>
  <c r="J16" i="1"/>
  <c r="G16" i="1"/>
  <c r="F16" i="1"/>
  <c r="E16" i="1"/>
  <c r="D16" i="1"/>
  <c r="A16" i="1"/>
  <c r="J15" i="1"/>
  <c r="G15" i="1"/>
  <c r="F15" i="1"/>
  <c r="E15" i="1"/>
  <c r="D15" i="1"/>
  <c r="A15" i="1"/>
  <c r="J14" i="1"/>
  <c r="G14" i="1"/>
  <c r="F14" i="1"/>
  <c r="E14" i="1"/>
  <c r="D14" i="1"/>
  <c r="B14" i="1"/>
  <c r="A14" i="1"/>
  <c r="J13" i="1"/>
  <c r="G13" i="1"/>
  <c r="F13" i="1"/>
  <c r="E13" i="1"/>
  <c r="D13" i="1"/>
  <c r="B13" i="1"/>
  <c r="A13" i="1"/>
  <c r="J12" i="1"/>
  <c r="I12" i="1"/>
  <c r="G12" i="1"/>
  <c r="F12" i="1"/>
  <c r="E12" i="1"/>
  <c r="D12" i="1"/>
  <c r="B12" i="1"/>
  <c r="A12" i="1"/>
  <c r="J11" i="1"/>
  <c r="I11" i="1"/>
  <c r="G11" i="1"/>
  <c r="F11" i="1"/>
  <c r="D11" i="1"/>
  <c r="B11" i="1"/>
  <c r="A11" i="1"/>
  <c r="J10" i="1"/>
  <c r="I10" i="1"/>
  <c r="G10" i="1"/>
  <c r="F10" i="1"/>
  <c r="D10" i="1"/>
  <c r="B10" i="1"/>
  <c r="A10" i="1"/>
  <c r="J9" i="1"/>
  <c r="I9" i="1"/>
  <c r="G9" i="1"/>
  <c r="F9" i="1"/>
  <c r="D9" i="1"/>
  <c r="B9" i="1"/>
  <c r="A9" i="1"/>
  <c r="J8" i="1"/>
  <c r="I8" i="1"/>
  <c r="G8" i="1"/>
  <c r="F8" i="1"/>
  <c r="D8" i="1"/>
  <c r="B8" i="1"/>
  <c r="A8" i="1"/>
  <c r="J7" i="1"/>
  <c r="I7" i="1"/>
  <c r="G7" i="1"/>
  <c r="F7" i="1"/>
  <c r="D7" i="1"/>
  <c r="B7" i="1"/>
  <c r="A7" i="1"/>
  <c r="J6" i="1"/>
  <c r="I6" i="1"/>
  <c r="G6" i="1"/>
  <c r="F6" i="1"/>
  <c r="D6" i="1"/>
  <c r="B6" i="1"/>
  <c r="A6" i="1"/>
  <c r="J5" i="1"/>
  <c r="I5" i="1"/>
  <c r="G5" i="1"/>
  <c r="F5" i="1"/>
  <c r="D5" i="1"/>
  <c r="B5" i="1"/>
  <c r="A5" i="1"/>
  <c r="J4" i="1"/>
  <c r="I4" i="1"/>
  <c r="G4" i="1"/>
  <c r="F4" i="1"/>
  <c r="D4" i="1"/>
  <c r="B4" i="1"/>
  <c r="A4" i="1"/>
  <c r="J3" i="1"/>
  <c r="I3" i="1"/>
  <c r="G3" i="1"/>
  <c r="F3" i="1"/>
  <c r="D3" i="1"/>
  <c r="B3" i="1"/>
  <c r="A3" i="1"/>
  <c r="J2" i="1"/>
  <c r="I2" i="1"/>
  <c r="G2" i="1"/>
  <c r="F2" i="1"/>
  <c r="D2" i="1"/>
  <c r="B2" i="1"/>
  <c r="A2" i="1"/>
  <c r="J1" i="1"/>
  <c r="I1" i="1"/>
  <c r="G1" i="1"/>
  <c r="F1" i="1"/>
  <c r="D1" i="1"/>
  <c r="B1" i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FAFC2-D8D1-9841-9476-6A3172B56A14}" name="X_loadings_50" type="6" refreshedVersion="6" background="1" saveData="1">
    <textPr codePage="10007" sourceFile="/Users/dmitriair/Downloads/X_loadings_50.csv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5061B96-1E52-0C4D-8A87-0AE0ADA11AD5}" name="X_reduced_50" type="6" refreshedVersion="6" background="1" saveData="1">
    <textPr codePage="10007" sourceFile="/Users/dmitriair/Library/Containers/Mail.Ru.DiskO.as/Data/Disk-O.as.mounts/dvolchek@mail.ru-mailru/PycharmProjects/ML/_reduced/X_reduced_50.csv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reduced_50" connectionId="2" xr16:uid="{E640939A-7243-D249-9619-24CC02F998E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loadings_50" connectionId="1" xr16:uid="{3DFC3A42-DA14-864B-96CF-7B62B63DDB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004-CDF8-A346-89FA-E4D735DF41B3}">
  <dimension ref="A1:J200"/>
  <sheetViews>
    <sheetView topLeftCell="B160" workbookViewId="0">
      <selection activeCell="L9" sqref="L9"/>
    </sheetView>
  </sheetViews>
  <sheetFormatPr baseColWidth="10" defaultRowHeight="16"/>
  <cols>
    <col min="1" max="10" width="25" bestFit="1" customWidth="1"/>
  </cols>
  <sheetData>
    <row r="1" spans="1:10">
      <c r="A1" s="1">
        <f>-291.574963758249</f>
        <v>-291.574963758249</v>
      </c>
      <c r="B1" s="1">
        <f>-216.288924530298</f>
        <v>-216.288924530298</v>
      </c>
      <c r="C1" s="1">
        <v>64.327546794489706</v>
      </c>
      <c r="D1" s="1">
        <f>-9.8163916228641</f>
        <v>-9.8163916228640993</v>
      </c>
      <c r="E1" s="1">
        <v>5.1432619577737499</v>
      </c>
      <c r="F1" s="1">
        <f>-17.808993102006</f>
        <v>-17.808993102005999</v>
      </c>
      <c r="G1" s="1">
        <f>-10.8566484249044</f>
        <v>-10.8566484249044</v>
      </c>
      <c r="H1" s="1">
        <v>17.5548302818232</v>
      </c>
      <c r="I1" s="1">
        <f>-24.2828892633051</f>
        <v>-24.282889263305101</v>
      </c>
      <c r="J1" s="1">
        <f>-5.74399030858641</f>
        <v>-5.7439903085864099</v>
      </c>
    </row>
    <row r="2" spans="1:10">
      <c r="A2" s="1">
        <f>-291.574963758249</f>
        <v>-291.574963758249</v>
      </c>
      <c r="B2" s="1">
        <f>-216.288924530298</f>
        <v>-216.288924530298</v>
      </c>
      <c r="C2" s="1">
        <v>64.327546794489507</v>
      </c>
      <c r="D2" s="1">
        <f>-9.81639162286411</f>
        <v>-9.8163916228641099</v>
      </c>
      <c r="E2" s="1">
        <v>5.1432619577738503</v>
      </c>
      <c r="F2" s="1">
        <f>-17.8089931020059</f>
        <v>-17.8089931020059</v>
      </c>
      <c r="G2" s="1">
        <f>-10.8566484249044</f>
        <v>-10.8566484249044</v>
      </c>
      <c r="H2" s="1">
        <v>17.554830281822898</v>
      </c>
      <c r="I2" s="1">
        <f>-24.2828892633051</f>
        <v>-24.282889263305101</v>
      </c>
      <c r="J2" s="1">
        <f>-5.74399030858632</f>
        <v>-5.7439903085863202</v>
      </c>
    </row>
    <row r="3" spans="1:10">
      <c r="A3" s="1">
        <f>-291.574963758248</f>
        <v>-291.57496375824797</v>
      </c>
      <c r="B3" s="1">
        <f>-216.288924530299</f>
        <v>-216.288924530299</v>
      </c>
      <c r="C3" s="1">
        <v>64.327546794490303</v>
      </c>
      <c r="D3" s="1">
        <f>-9.81639162286413</f>
        <v>-9.8163916228641295</v>
      </c>
      <c r="E3" s="1">
        <v>5.14326195777398</v>
      </c>
      <c r="F3" s="1">
        <f>-17.8089931020059</f>
        <v>-17.8089931020059</v>
      </c>
      <c r="G3" s="1">
        <f>-10.8566484249043</f>
        <v>-10.8566484249043</v>
      </c>
      <c r="H3" s="1">
        <v>17.554830281823399</v>
      </c>
      <c r="I3" s="1">
        <f>-24.2828892633047</f>
        <v>-24.2828892633047</v>
      </c>
      <c r="J3" s="1">
        <f>-5.74399030858633</f>
        <v>-5.74399030858633</v>
      </c>
    </row>
    <row r="4" spans="1:10">
      <c r="A4" s="1">
        <f t="shared" ref="A4:A11" si="0">-291.574963758249</f>
        <v>-291.574963758249</v>
      </c>
      <c r="B4" s="1">
        <f>-216.288924530297</f>
        <v>-216.28892453029701</v>
      </c>
      <c r="C4" s="1">
        <v>64.327546794488796</v>
      </c>
      <c r="D4" s="1">
        <f>-9.81639162286371</f>
        <v>-9.8163916228637103</v>
      </c>
      <c r="E4" s="1">
        <v>5.1432619577736904</v>
      </c>
      <c r="F4" s="1">
        <f>-17.8089931020058</f>
        <v>-17.8089931020058</v>
      </c>
      <c r="G4" s="1">
        <f>-10.8566484249042</f>
        <v>-10.856648424904201</v>
      </c>
      <c r="H4" s="1">
        <v>17.5548302818233</v>
      </c>
      <c r="I4" s="1">
        <f>-24.2828892633052</f>
        <v>-24.282889263305201</v>
      </c>
      <c r="J4" s="1">
        <f>-5.74399030858618</f>
        <v>-5.7439903085861799</v>
      </c>
    </row>
    <row r="5" spans="1:10">
      <c r="A5" s="1">
        <f t="shared" si="0"/>
        <v>-291.574963758249</v>
      </c>
      <c r="B5" s="1">
        <f t="shared" ref="B5:B11" si="1">-216.288924530298</f>
        <v>-216.288924530298</v>
      </c>
      <c r="C5" s="1">
        <v>64.327546794490601</v>
      </c>
      <c r="D5" s="1">
        <f>-9.81639162286407</f>
        <v>-9.8163916228640709</v>
      </c>
      <c r="E5" s="1">
        <v>5.1432619577737002</v>
      </c>
      <c r="F5" s="1">
        <f>-17.8089931020059</f>
        <v>-17.8089931020059</v>
      </c>
      <c r="G5" s="1">
        <f>-10.8566484249045</f>
        <v>-10.856648424904501</v>
      </c>
      <c r="H5" s="1">
        <v>17.5548302818233</v>
      </c>
      <c r="I5" s="1">
        <f>-24.2828892633048</f>
        <v>-24.282889263304799</v>
      </c>
      <c r="J5" s="1">
        <f>-5.74399030858634</f>
        <v>-5.7439903085863397</v>
      </c>
    </row>
    <row r="6" spans="1:10">
      <c r="A6" s="1">
        <f t="shared" si="0"/>
        <v>-291.574963758249</v>
      </c>
      <c r="B6" s="1">
        <f t="shared" si="1"/>
        <v>-216.288924530298</v>
      </c>
      <c r="C6" s="1">
        <v>64.327546794489905</v>
      </c>
      <c r="D6" s="1">
        <f>-9.8163916228639</f>
        <v>-9.8163916228639003</v>
      </c>
      <c r="E6" s="1">
        <v>5.14326195777371</v>
      </c>
      <c r="F6" s="1">
        <f>-17.8089931020059</f>
        <v>-17.8089931020059</v>
      </c>
      <c r="G6" s="1">
        <f>-10.8566484249046</f>
        <v>-10.8566484249046</v>
      </c>
      <c r="H6" s="1">
        <v>17.554830281823101</v>
      </c>
      <c r="I6" s="1">
        <f>-24.2828892633056</f>
        <v>-24.282889263305599</v>
      </c>
      <c r="J6" s="1">
        <f>-5.74399030858629</f>
        <v>-5.74399030858629</v>
      </c>
    </row>
    <row r="7" spans="1:10">
      <c r="A7" s="1">
        <f t="shared" si="0"/>
        <v>-291.574963758249</v>
      </c>
      <c r="B7" s="1">
        <f t="shared" si="1"/>
        <v>-216.288924530298</v>
      </c>
      <c r="C7" s="1">
        <v>64.327546794489507</v>
      </c>
      <c r="D7" s="1">
        <f>-9.8163916228644</f>
        <v>-9.8163916228643995</v>
      </c>
      <c r="E7" s="1">
        <v>5.14326195777371</v>
      </c>
      <c r="F7" s="1">
        <f>-17.8089931020068</f>
        <v>-17.808993102006799</v>
      </c>
      <c r="G7" s="1">
        <f>-10.8566484249044</f>
        <v>-10.8566484249044</v>
      </c>
      <c r="H7" s="1">
        <v>17.554830281822898</v>
      </c>
      <c r="I7" s="1">
        <f>-24.282889263305</f>
        <v>-24.282889263305002</v>
      </c>
      <c r="J7" s="1">
        <f>-5.74399030858634</f>
        <v>-5.7439903085863397</v>
      </c>
    </row>
    <row r="8" spans="1:10">
      <c r="A8" s="1">
        <f t="shared" si="0"/>
        <v>-291.574963758249</v>
      </c>
      <c r="B8" s="1">
        <f t="shared" si="1"/>
        <v>-216.288924530298</v>
      </c>
      <c r="C8" s="1">
        <v>64.327546794489905</v>
      </c>
      <c r="D8" s="1">
        <f>-9.81639162286394</f>
        <v>-9.8163916228639394</v>
      </c>
      <c r="E8" s="1">
        <v>5.1432619577736904</v>
      </c>
      <c r="F8" s="1">
        <f>-17.8089931020061</f>
        <v>-17.808993102006099</v>
      </c>
      <c r="G8" s="1">
        <f>-10.8566484249046</f>
        <v>-10.8566484249046</v>
      </c>
      <c r="H8" s="1">
        <v>17.5548302818233</v>
      </c>
      <c r="I8" s="1">
        <f>-24.2828892633049</f>
        <v>-24.282889263304899</v>
      </c>
      <c r="J8" s="1">
        <f>-5.74399030858629</f>
        <v>-5.74399030858629</v>
      </c>
    </row>
    <row r="9" spans="1:10">
      <c r="A9" s="1">
        <f t="shared" si="0"/>
        <v>-291.574963758249</v>
      </c>
      <c r="B9" s="1">
        <f t="shared" si="1"/>
        <v>-216.288924530298</v>
      </c>
      <c r="C9" s="1">
        <v>64.327546794489805</v>
      </c>
      <c r="D9" s="1">
        <f>-9.81639162286516</f>
        <v>-9.8163916228651598</v>
      </c>
      <c r="E9" s="1">
        <v>5.14326195777371</v>
      </c>
      <c r="F9" s="1">
        <f>-17.8089931020055</f>
        <v>-17.808993102005498</v>
      </c>
      <c r="G9" s="1">
        <f>-10.8566484249044</f>
        <v>-10.8566484249044</v>
      </c>
      <c r="H9" s="1">
        <v>17.554830281823399</v>
      </c>
      <c r="I9" s="1">
        <f>-24.2828892633051</f>
        <v>-24.282889263305101</v>
      </c>
      <c r="J9" s="1">
        <f>-5.74399030858625</f>
        <v>-5.74399030858625</v>
      </c>
    </row>
    <row r="10" spans="1:10">
      <c r="A10" s="1">
        <f t="shared" si="0"/>
        <v>-291.574963758249</v>
      </c>
      <c r="B10" s="1">
        <f t="shared" si="1"/>
        <v>-216.288924530298</v>
      </c>
      <c r="C10" s="1">
        <v>64.327546794489805</v>
      </c>
      <c r="D10" s="1">
        <f>-9.81639162286417</f>
        <v>-9.8163916228641703</v>
      </c>
      <c r="E10" s="1">
        <v>5.1432619577735803</v>
      </c>
      <c r="F10" s="1">
        <f>-17.8089931020059</f>
        <v>-17.8089931020059</v>
      </c>
      <c r="G10" s="1">
        <f>-10.8566484249047</f>
        <v>-10.8566484249047</v>
      </c>
      <c r="H10" s="1">
        <v>17.5548302818233</v>
      </c>
      <c r="I10" s="1">
        <f>-24.2828892633048</f>
        <v>-24.282889263304799</v>
      </c>
      <c r="J10" s="1">
        <f>-5.74399030858632</f>
        <v>-5.7439903085863202</v>
      </c>
    </row>
    <row r="11" spans="1:10">
      <c r="A11" s="1">
        <f t="shared" si="0"/>
        <v>-291.574963758249</v>
      </c>
      <c r="B11" s="1">
        <f t="shared" si="1"/>
        <v>-216.288924530298</v>
      </c>
      <c r="C11" s="1">
        <v>64.327546794489805</v>
      </c>
      <c r="D11" s="1">
        <f>-9.81639162286417</f>
        <v>-9.8163916228641703</v>
      </c>
      <c r="E11" s="1">
        <v>5.1432619577737801</v>
      </c>
      <c r="F11" s="1">
        <f>-17.8089931020058</f>
        <v>-17.8089931020058</v>
      </c>
      <c r="G11" s="1">
        <f>-10.856648424905</f>
        <v>-10.856648424905</v>
      </c>
      <c r="H11" s="1">
        <v>17.5548302818233</v>
      </c>
      <c r="I11" s="1">
        <f>-24.2828892633051</f>
        <v>-24.282889263305101</v>
      </c>
      <c r="J11" s="1">
        <f>-5.74399030858641</f>
        <v>-5.7439903085864099</v>
      </c>
    </row>
    <row r="12" spans="1:10">
      <c r="A12" s="1">
        <f>-282.228386559243</f>
        <v>-282.22838655924301</v>
      </c>
      <c r="B12" s="1">
        <f>-151.898774548427</f>
        <v>-151.89877454842701</v>
      </c>
      <c r="C12" s="1">
        <v>64.653615859127996</v>
      </c>
      <c r="D12" s="1">
        <f>-29.5049663243206</f>
        <v>-29.504966324320598</v>
      </c>
      <c r="E12" s="1">
        <f>-7.84278571157376</f>
        <v>-7.84278571157376</v>
      </c>
      <c r="F12" s="1">
        <f>-37.938222799895</f>
        <v>-37.938222799895001</v>
      </c>
      <c r="G12" s="1">
        <f>-43.9370478600027</f>
        <v>-43.9370478600027</v>
      </c>
      <c r="H12" s="1">
        <v>50.339353604207098</v>
      </c>
      <c r="I12" s="1">
        <f>-0.249488974135262</f>
        <v>-0.249488974135262</v>
      </c>
      <c r="J12" s="1">
        <f>-23.2239693907186</f>
        <v>-23.223969390718601</v>
      </c>
    </row>
    <row r="13" spans="1:10">
      <c r="A13" s="1">
        <f>-272.294432158882</f>
        <v>-272.29443215888199</v>
      </c>
      <c r="B13" s="1">
        <f>-85.6349966079361</f>
        <v>-85.634996607936102</v>
      </c>
      <c r="C13" s="1">
        <v>64.155263400915004</v>
      </c>
      <c r="D13" s="1">
        <f>-44.3356367839915</f>
        <v>-44.335636783991497</v>
      </c>
      <c r="E13" s="1">
        <f>-23.6072021368754</f>
        <v>-23.607202136875401</v>
      </c>
      <c r="F13" s="1">
        <f>-56.9006975015903</f>
        <v>-56.900697501590301</v>
      </c>
      <c r="G13" s="1">
        <f>-74.4072109904345</f>
        <v>-74.407210990434507</v>
      </c>
      <c r="H13" s="1">
        <v>86.573282050043105</v>
      </c>
      <c r="I13" s="1">
        <v>24.133217899309599</v>
      </c>
      <c r="J13" s="1">
        <f>-40.1865366749934</f>
        <v>-40.186536674993398</v>
      </c>
    </row>
    <row r="14" spans="1:10">
      <c r="A14" s="1">
        <f>-261.566433649704</f>
        <v>-261.56643364970398</v>
      </c>
      <c r="B14" s="1">
        <f>-17.569530827946</f>
        <v>-17.569530827946</v>
      </c>
      <c r="C14" s="1">
        <v>62.599587389192003</v>
      </c>
      <c r="D14" s="1">
        <f>-51.1740590537383</f>
        <v>-51.174059053738297</v>
      </c>
      <c r="E14" s="1">
        <f>-40.1057698657544</f>
        <v>-40.105769865754397</v>
      </c>
      <c r="F14" s="1">
        <f>-72.0733922212429</f>
        <v>-72.073392221242898</v>
      </c>
      <c r="G14" s="1">
        <f>-95.9705358730174</f>
        <v>-95.970535873017397</v>
      </c>
      <c r="H14" s="1">
        <v>119.139255336213</v>
      </c>
      <c r="I14" s="1">
        <v>42.214763162898002</v>
      </c>
      <c r="J14" s="1">
        <f>-52.7692044335014</f>
        <v>-52.7692044335014</v>
      </c>
    </row>
    <row r="15" spans="1:10">
      <c r="A15" s="1">
        <f>-250.347269648832</f>
        <v>-250.347269648832</v>
      </c>
      <c r="B15" s="1">
        <v>49.792914809709401</v>
      </c>
      <c r="C15" s="1">
        <v>50.197136049997503</v>
      </c>
      <c r="D15" s="1">
        <f>-58.7386362431084</f>
        <v>-58.738636243108402</v>
      </c>
      <c r="E15" s="1">
        <f>-49.2394943117001</f>
        <v>-49.239494311700099</v>
      </c>
      <c r="F15" s="1">
        <f>-85.0017987877188</f>
        <v>-85.001798787718798</v>
      </c>
      <c r="G15" s="1">
        <f>-117.730926166168</f>
        <v>-117.730926166168</v>
      </c>
      <c r="H15" s="1">
        <v>135.866987531852</v>
      </c>
      <c r="I15" s="1">
        <v>59.450566515251303</v>
      </c>
      <c r="J15" s="1">
        <f>-56.7619876390027</f>
        <v>-56.761987639002697</v>
      </c>
    </row>
    <row r="16" spans="1:10">
      <c r="A16" s="1">
        <f>-239.035774122926</f>
        <v>-239.035774122926</v>
      </c>
      <c r="B16" s="1">
        <v>115.762047636818</v>
      </c>
      <c r="C16" s="1">
        <v>31.074271087094701</v>
      </c>
      <c r="D16" s="1">
        <f>-68.4211692101711</f>
        <v>-68.421169210171101</v>
      </c>
      <c r="E16" s="1">
        <f>-52.1840778131448</f>
        <v>-52.184077813144803</v>
      </c>
      <c r="F16" s="1">
        <f>-95.6337392143222</f>
        <v>-95.633739214322205</v>
      </c>
      <c r="G16" s="1">
        <f>-136.82427591846</f>
        <v>-136.82427591845999</v>
      </c>
      <c r="H16" s="1">
        <v>139.96479882758501</v>
      </c>
      <c r="I16" s="1">
        <v>74.938075357940605</v>
      </c>
      <c r="J16" s="1">
        <f>-63.1590806665556</f>
        <v>-63.159080666555603</v>
      </c>
    </row>
    <row r="17" spans="1:10">
      <c r="A17" s="1">
        <f>-227.398398873345</f>
        <v>-227.398398873345</v>
      </c>
      <c r="B17" s="1">
        <v>179.42275817779301</v>
      </c>
      <c r="C17" s="1">
        <v>9.4417853907161504</v>
      </c>
      <c r="D17" s="1">
        <f>-79.9258851414645</f>
        <v>-79.925885141464505</v>
      </c>
      <c r="E17" s="1">
        <f>-51.4459920268601</f>
        <v>-51.445992026860097</v>
      </c>
      <c r="F17" s="1">
        <f>-102.087855496403</f>
        <v>-102.08785549640299</v>
      </c>
      <c r="G17" s="1">
        <f>-152.538705100335</f>
        <v>-152.53870510033499</v>
      </c>
      <c r="H17" s="1">
        <v>137.976510082386</v>
      </c>
      <c r="I17" s="1">
        <v>87.946869374327903</v>
      </c>
      <c r="J17" s="1">
        <f>-73.0388263592771</f>
        <v>-73.038826359277095</v>
      </c>
    </row>
    <row r="18" spans="1:10">
      <c r="A18" s="1">
        <f>-214.72539442178</f>
        <v>-214.72539442178001</v>
      </c>
      <c r="B18" s="1">
        <v>238.00763875221401</v>
      </c>
      <c r="C18" s="1">
        <f>-14.9773706250278</f>
        <v>-14.977370625027801</v>
      </c>
      <c r="D18" s="1">
        <f>-91.2148873805245</f>
        <v>-91.214887380524502</v>
      </c>
      <c r="E18" s="1">
        <f>-44.176306116097</f>
        <v>-44.176306116097003</v>
      </c>
      <c r="F18" s="1">
        <f>-104.815370107735</f>
        <v>-104.81537010773501</v>
      </c>
      <c r="G18" s="1">
        <f>-158.028671591368</f>
        <v>-158.02867159136801</v>
      </c>
      <c r="H18" s="1">
        <v>122.191124434453</v>
      </c>
      <c r="I18" s="1">
        <v>99.027302899377204</v>
      </c>
      <c r="J18" s="1">
        <f>-86.2591638937688</f>
        <v>-86.2591638937688</v>
      </c>
    </row>
    <row r="19" spans="1:10">
      <c r="A19" s="1">
        <f>-211.594704269924</f>
        <v>-211.59470426992399</v>
      </c>
      <c r="B19" s="1">
        <v>226.53160365157899</v>
      </c>
      <c r="C19" s="1">
        <f>-42.6454479937727</f>
        <v>-42.645447993772699</v>
      </c>
      <c r="D19" s="1">
        <f>-82.0545707691709</f>
        <v>-82.054570769170894</v>
      </c>
      <c r="E19" s="1">
        <f>-21.5568243517231</f>
        <v>-21.556824351723101</v>
      </c>
      <c r="F19" s="1">
        <f>-80.8010389374945</f>
        <v>-80.801038937494496</v>
      </c>
      <c r="G19" s="1">
        <f>-124.289893096791</f>
        <v>-124.289893096791</v>
      </c>
      <c r="H19" s="1">
        <v>67.730705518907698</v>
      </c>
      <c r="I19" s="1">
        <v>80.614332422603098</v>
      </c>
      <c r="J19" s="1">
        <f>-83.6700411535326</f>
        <v>-83.670041153532594</v>
      </c>
    </row>
    <row r="20" spans="1:10">
      <c r="A20" s="1">
        <f>-209.508459186956</f>
        <v>-209.508459186956</v>
      </c>
      <c r="B20" s="1">
        <v>202.33185904240099</v>
      </c>
      <c r="C20" s="1">
        <f>-71.657967873229</f>
        <v>-71.657967873228998</v>
      </c>
      <c r="D20" s="1">
        <f>-75.4858460642063</f>
        <v>-75.485846064206299</v>
      </c>
      <c r="E20" s="1">
        <f>-4.45559314767732</f>
        <v>-4.4555931476773196</v>
      </c>
      <c r="F20" s="1">
        <f>-53.090719797349</f>
        <v>-53.090719797349003</v>
      </c>
      <c r="G20" s="1">
        <f>-87.9234573066763</f>
        <v>-87.923457306676298</v>
      </c>
      <c r="H20" s="1">
        <v>4.4686074409074603</v>
      </c>
      <c r="I20" s="1">
        <v>52.0100982922038</v>
      </c>
      <c r="J20" s="1">
        <f>-69.004177836136</f>
        <v>-69.004177836135995</v>
      </c>
    </row>
    <row r="21" spans="1:10">
      <c r="A21" s="1">
        <f>-207.526875175589</f>
        <v>-207.526875175589</v>
      </c>
      <c r="B21" s="1">
        <v>170.766904968501</v>
      </c>
      <c r="C21" s="1">
        <f>-99.2005252833919</f>
        <v>-99.200525283391897</v>
      </c>
      <c r="D21" s="1">
        <f>-73.8719266841749</f>
        <v>-73.871926684174895</v>
      </c>
      <c r="E21" s="1">
        <v>12.9878538399345</v>
      </c>
      <c r="F21" s="1">
        <f>-26.131408707483</f>
        <v>-26.131408707483001</v>
      </c>
      <c r="G21" s="1">
        <f>-58.0155023226815</f>
        <v>-58.015502322681499</v>
      </c>
      <c r="H21" s="1">
        <f>-57.6255409621134</f>
        <v>-57.625540962113398</v>
      </c>
      <c r="I21" s="1">
        <v>31.065855108666199</v>
      </c>
      <c r="J21" s="1">
        <f>-53.8335103603238</f>
        <v>-53.8335103603238</v>
      </c>
    </row>
    <row r="22" spans="1:10">
      <c r="A22" s="1">
        <f>-204.890689634839</f>
        <v>-204.89068963483899</v>
      </c>
      <c r="B22" s="1">
        <v>133.685994006063</v>
      </c>
      <c r="C22" s="1">
        <f>-114.773997430092</f>
        <v>-114.773997430092</v>
      </c>
      <c r="D22" s="1">
        <f>-66.1803367522354</f>
        <v>-66.180336752235405</v>
      </c>
      <c r="E22" s="1">
        <v>19.480961256697</v>
      </c>
      <c r="F22" s="1">
        <v>15.3055812858045</v>
      </c>
      <c r="G22" s="1">
        <f>-36.4396478954987</f>
        <v>-36.439647895498702</v>
      </c>
      <c r="H22" s="1">
        <f>-104.423463038891</f>
        <v>-104.423463038891</v>
      </c>
      <c r="I22" s="1">
        <v>23.5466138611182</v>
      </c>
      <c r="J22" s="1">
        <f>-41.3449873585105</f>
        <v>-41.344987358510501</v>
      </c>
    </row>
    <row r="23" spans="1:10">
      <c r="A23" s="1">
        <f>-202.07493826381</f>
        <v>-202.07493826381</v>
      </c>
      <c r="B23" s="1">
        <v>96.205907228992899</v>
      </c>
      <c r="C23" s="1">
        <f>-123.587246564597</f>
        <v>-123.587246564597</v>
      </c>
      <c r="D23" s="1">
        <f>-54.1430215664301</f>
        <v>-54.1430215664301</v>
      </c>
      <c r="E23" s="1">
        <v>21.588765314445801</v>
      </c>
      <c r="F23" s="1">
        <v>60.582932588484198</v>
      </c>
      <c r="G23" s="1">
        <f>-15.5948454821606</f>
        <v>-15.594845482160601</v>
      </c>
      <c r="H23" s="1">
        <f>-145.30781257226</f>
        <v>-145.30781257225999</v>
      </c>
      <c r="I23" s="1">
        <v>23.414699195140798</v>
      </c>
      <c r="J23" s="1">
        <f>-24.5230998265483</f>
        <v>-24.5230998265483</v>
      </c>
    </row>
    <row r="24" spans="1:10">
      <c r="A24" s="1">
        <f>-199.54261853715</f>
        <v>-199.54261853714999</v>
      </c>
      <c r="B24" s="1">
        <v>59.083823897684098</v>
      </c>
      <c r="C24" s="1">
        <f>-130.592860552635</f>
        <v>-130.59286055263499</v>
      </c>
      <c r="D24" s="1">
        <f>-39.5747144065517</f>
        <v>-39.574714406551699</v>
      </c>
      <c r="E24" s="1">
        <v>20.961166709441599</v>
      </c>
      <c r="F24" s="1">
        <v>105.139031595771</v>
      </c>
      <c r="G24" s="1">
        <v>6.7442044642234897</v>
      </c>
      <c r="H24" s="1">
        <f>-183.113617942006</f>
        <v>-183.11361794200599</v>
      </c>
      <c r="I24" s="1">
        <v>28.518585519633501</v>
      </c>
      <c r="J24" s="1">
        <f>-6.24866482948301</f>
        <v>-6.2486648294830101</v>
      </c>
    </row>
    <row r="25" spans="1:10">
      <c r="A25" s="1">
        <f>-197.171371767618</f>
        <v>-197.17137176761801</v>
      </c>
      <c r="B25" s="1">
        <v>23.588149311485701</v>
      </c>
      <c r="C25" s="1">
        <f>-132.02963045575</f>
        <v>-132.02963045575001</v>
      </c>
      <c r="D25" s="1">
        <f>-24.0276601622518</f>
        <v>-24.027660162251799</v>
      </c>
      <c r="E25" s="1">
        <v>16.920670289777998</v>
      </c>
      <c r="F25" s="1">
        <v>152.539736051548</v>
      </c>
      <c r="G25" s="1">
        <v>23.5446669592951</v>
      </c>
      <c r="H25" s="1">
        <f>-209.932116230692</f>
        <v>-209.932116230692</v>
      </c>
      <c r="I25" s="1">
        <v>34.394448027838003</v>
      </c>
      <c r="J25" s="1">
        <v>17.532085581994099</v>
      </c>
    </row>
    <row r="26" spans="1:10">
      <c r="A26" s="1">
        <f>-193.626420031273</f>
        <v>-193.626420031273</v>
      </c>
      <c r="B26" s="1">
        <f>-10.2666314046039</f>
        <v>-10.266631404603899</v>
      </c>
      <c r="C26" s="1">
        <f>-127.167689578008</f>
        <v>-127.16768957800799</v>
      </c>
      <c r="D26" s="1">
        <f>-8.53454806203475</f>
        <v>-8.5345480620347498</v>
      </c>
      <c r="E26" s="1">
        <v>8.5697541620300299</v>
      </c>
      <c r="F26" s="1">
        <v>198.61904143864399</v>
      </c>
      <c r="G26" s="1">
        <v>40.125407638546399</v>
      </c>
      <c r="H26" s="1">
        <f>-227.636146914689</f>
        <v>-227.63614691468899</v>
      </c>
      <c r="I26" s="1">
        <v>45.720637332116603</v>
      </c>
      <c r="J26" s="1">
        <v>41.603607382753701</v>
      </c>
    </row>
    <row r="27" spans="1:10">
      <c r="A27" s="1">
        <f>-189.136088276047</f>
        <v>-189.13608827604699</v>
      </c>
      <c r="B27" s="1">
        <f>-39.9949634549648</f>
        <v>-39.994963454964797</v>
      </c>
      <c r="C27" s="1">
        <f>-114.473794095943</f>
        <v>-114.47379409594301</v>
      </c>
      <c r="D27" s="1">
        <v>8.0479511073132901</v>
      </c>
      <c r="E27" s="1">
        <v>3.9423198901445602</v>
      </c>
      <c r="F27" s="1">
        <v>244.050355332241</v>
      </c>
      <c r="G27" s="1">
        <v>62.265078334644599</v>
      </c>
      <c r="H27" s="1">
        <f>-231.848473109264</f>
        <v>-231.84847310926401</v>
      </c>
      <c r="I27" s="1">
        <v>58.473172898612702</v>
      </c>
      <c r="J27" s="1">
        <v>47.056272871377502</v>
      </c>
    </row>
    <row r="28" spans="1:10">
      <c r="A28" s="1">
        <f>-185.56906988526</f>
        <v>-185.56906988526001</v>
      </c>
      <c r="B28" s="1">
        <f>-72.1085534763571</f>
        <v>-72.108553476357102</v>
      </c>
      <c r="C28" s="1">
        <f>-94.8046311845979</f>
        <v>-94.804631184597895</v>
      </c>
      <c r="D28" s="1">
        <v>27.527649223773199</v>
      </c>
      <c r="E28" s="1">
        <f>-16.33480708805</f>
        <v>-16.334807088049999</v>
      </c>
      <c r="F28" s="1">
        <v>289.228617223051</v>
      </c>
      <c r="G28" s="1">
        <v>85.750450289309597</v>
      </c>
      <c r="H28" s="1">
        <f>-221.743784413447</f>
        <v>-221.743784413447</v>
      </c>
      <c r="I28" s="1">
        <v>64.9045163505413</v>
      </c>
      <c r="J28" s="1">
        <v>55.114749312257899</v>
      </c>
    </row>
    <row r="29" spans="1:10">
      <c r="A29" s="1">
        <f>-182.368348503787</f>
        <v>-182.36834850378699</v>
      </c>
      <c r="B29" s="1">
        <f>-103.802911378316</f>
        <v>-103.802911378316</v>
      </c>
      <c r="C29" s="1">
        <f>-68.5925758664935</f>
        <v>-68.592575866493505</v>
      </c>
      <c r="D29" s="1">
        <v>36.774422893287799</v>
      </c>
      <c r="E29" s="1">
        <f>-29.3561452010134</f>
        <v>-29.356145201013401</v>
      </c>
      <c r="F29" s="1">
        <v>317.04545367803303</v>
      </c>
      <c r="G29" s="1">
        <v>128.47240918786099</v>
      </c>
      <c r="H29" s="1">
        <f>-196.978474468567</f>
        <v>-196.97847446856699</v>
      </c>
      <c r="I29" s="1">
        <v>67.347163146206896</v>
      </c>
      <c r="J29" s="1">
        <v>61.4427949037606</v>
      </c>
    </row>
    <row r="30" spans="1:10">
      <c r="A30" s="1">
        <f>-179.427678434419</f>
        <v>-179.42767843441899</v>
      </c>
      <c r="B30" s="1">
        <f>-135.862118144717</f>
        <v>-135.86211814471699</v>
      </c>
      <c r="C30" s="1">
        <f>-37.5684132107482</f>
        <v>-37.568413210748197</v>
      </c>
      <c r="D30" s="1">
        <v>37.565331496642699</v>
      </c>
      <c r="E30" s="1">
        <f>-44.1735403550253</f>
        <v>-44.173540355025303</v>
      </c>
      <c r="F30" s="1">
        <v>337.31486141935699</v>
      </c>
      <c r="G30" s="1">
        <v>168.795297497288</v>
      </c>
      <c r="H30" s="1">
        <f>-150.43983196233</f>
        <v>-150.43983196233</v>
      </c>
      <c r="I30" s="1">
        <v>68.557496589871405</v>
      </c>
      <c r="J30" s="1">
        <v>66.559241902888004</v>
      </c>
    </row>
    <row r="31" spans="1:10">
      <c r="A31" s="1">
        <f>-176.827732703931</f>
        <v>-176.82773270393099</v>
      </c>
      <c r="B31" s="1">
        <f>-166.926209345188</f>
        <v>-166.926209345188</v>
      </c>
      <c r="C31" s="1">
        <f>-3.47242436631379</f>
        <v>-3.4724243663137901</v>
      </c>
      <c r="D31" s="1">
        <v>32.156534134983097</v>
      </c>
      <c r="E31" s="1">
        <f>-59.6986900143282</f>
        <v>-59.6986900143282</v>
      </c>
      <c r="F31" s="1">
        <v>350.28989784070001</v>
      </c>
      <c r="G31" s="1">
        <v>205.13767055642001</v>
      </c>
      <c r="H31" s="1">
        <f>-91.8148337864426</f>
        <v>-91.814833786442605</v>
      </c>
      <c r="I31" s="1">
        <v>69.083619504306697</v>
      </c>
      <c r="J31" s="1">
        <v>72.132520150900405</v>
      </c>
    </row>
    <row r="32" spans="1:10">
      <c r="A32" s="1">
        <f>-176.508295389165</f>
        <v>-176.508295389165</v>
      </c>
      <c r="B32" s="1">
        <f>-195.840559837663</f>
        <v>-195.84055983766299</v>
      </c>
      <c r="C32" s="1">
        <v>29.369228792416202</v>
      </c>
      <c r="D32" s="1">
        <v>6.9915322817459797</v>
      </c>
      <c r="E32" s="1">
        <f>-70.8516256214039</f>
        <v>-70.851625621403898</v>
      </c>
      <c r="F32" s="1">
        <v>346.86585338340802</v>
      </c>
      <c r="G32" s="1">
        <v>226.66038359499601</v>
      </c>
      <c r="H32" s="1">
        <f>-27.0397091297614</f>
        <v>-27.039709129761398</v>
      </c>
      <c r="I32" s="1">
        <v>68.437078155741702</v>
      </c>
      <c r="J32" s="1">
        <v>70.232635290741101</v>
      </c>
    </row>
    <row r="33" spans="1:10">
      <c r="A33" s="1">
        <f>-177.598728404582</f>
        <v>-177.598728404582</v>
      </c>
      <c r="B33" s="1">
        <f>-218.723551221266</f>
        <v>-218.72355122126601</v>
      </c>
      <c r="C33" s="1">
        <v>59.568533595053701</v>
      </c>
      <c r="D33" s="1">
        <f>-24.9905672401562</f>
        <v>-24.990567240156199</v>
      </c>
      <c r="E33" s="1">
        <f>-75.262547741665</f>
        <v>-75.262547741665003</v>
      </c>
      <c r="F33" s="1">
        <v>326.64062993482099</v>
      </c>
      <c r="G33" s="1">
        <v>248.27412358855099</v>
      </c>
      <c r="H33" s="1">
        <v>36.665928937765003</v>
      </c>
      <c r="I33" s="1">
        <v>53.727067045199497</v>
      </c>
      <c r="J33" s="1">
        <v>66.554496283555594</v>
      </c>
    </row>
    <row r="34" spans="1:10">
      <c r="A34" s="1">
        <f>-179.149743659211</f>
        <v>-179.149743659211</v>
      </c>
      <c r="B34" s="1">
        <f>-234.931032804583</f>
        <v>-234.931032804583</v>
      </c>
      <c r="C34" s="1">
        <v>83.639711075004797</v>
      </c>
      <c r="D34" s="1">
        <f>-61.5922571424885</f>
        <v>-61.592257142488499</v>
      </c>
      <c r="E34" s="1">
        <f>-74.4030275586707</f>
        <v>-74.403027558670701</v>
      </c>
      <c r="F34" s="1">
        <v>299.93999402979603</v>
      </c>
      <c r="G34" s="1">
        <v>257.62335829330402</v>
      </c>
      <c r="H34" s="1">
        <v>96.029953945430293</v>
      </c>
      <c r="I34" s="1">
        <v>43.6689068162271</v>
      </c>
      <c r="J34" s="1">
        <v>65.237803590996094</v>
      </c>
    </row>
    <row r="35" spans="1:10">
      <c r="A35" s="1">
        <f>-179.922430820039</f>
        <v>-179.92243082003901</v>
      </c>
      <c r="B35" s="1">
        <f>-243.233851046134</f>
        <v>-243.23385104613399</v>
      </c>
      <c r="C35" s="1">
        <v>95.879075136625104</v>
      </c>
      <c r="D35" s="1">
        <f>-103.942297300645</f>
        <v>-103.942297300645</v>
      </c>
      <c r="E35" s="1">
        <f>-58.2399016810071</f>
        <v>-58.239901681007098</v>
      </c>
      <c r="F35" s="1">
        <v>266.91172945986898</v>
      </c>
      <c r="G35" s="1">
        <v>260.585616556812</v>
      </c>
      <c r="H35" s="1">
        <v>149.26722940770401</v>
      </c>
      <c r="I35" s="1">
        <v>31.641551213589299</v>
      </c>
      <c r="J35" s="1">
        <v>49.945948718329603</v>
      </c>
    </row>
    <row r="36" spans="1:10">
      <c r="A36" s="1">
        <f>-180.454095442168</f>
        <v>-180.45409544216801</v>
      </c>
      <c r="B36" s="1">
        <f>-246.361704054994</f>
        <v>-246.36170405499399</v>
      </c>
      <c r="C36" s="1">
        <v>93.577683546845407</v>
      </c>
      <c r="D36" s="1">
        <f>-140.539136620872</f>
        <v>-140.539136620872</v>
      </c>
      <c r="E36" s="1">
        <f>-47.0855862205164</f>
        <v>-47.085586220516397</v>
      </c>
      <c r="F36" s="1">
        <v>230.180013575456</v>
      </c>
      <c r="G36" s="1">
        <v>248.05961547137801</v>
      </c>
      <c r="H36" s="1">
        <v>194.233420478976</v>
      </c>
      <c r="I36" s="1">
        <v>1.8545920464705601</v>
      </c>
      <c r="J36" s="1">
        <v>24.201550669001598</v>
      </c>
    </row>
    <row r="37" spans="1:10">
      <c r="A37" s="1">
        <f>-179.426273534218</f>
        <v>-179.42627353421801</v>
      </c>
      <c r="B37" s="1">
        <f>-244.80958161175</f>
        <v>-244.80958161174999</v>
      </c>
      <c r="C37" s="1">
        <v>76.104335881089796</v>
      </c>
      <c r="D37" s="1">
        <f>-169.70652987764</f>
        <v>-169.70652987764001</v>
      </c>
      <c r="E37" s="1">
        <f>-36.2116320287157</f>
        <v>-36.211632028715698</v>
      </c>
      <c r="F37" s="1">
        <v>189.809805967811</v>
      </c>
      <c r="G37" s="1">
        <v>223.57773933641101</v>
      </c>
      <c r="H37" s="1">
        <v>226.173598587036</v>
      </c>
      <c r="I37" s="1">
        <f>-42.1361065354813</f>
        <v>-42.136106535481296</v>
      </c>
      <c r="J37" s="1">
        <f>-14.2251131473269</f>
        <v>-14.225113147326899</v>
      </c>
    </row>
    <row r="38" spans="1:10">
      <c r="A38" s="1">
        <f>-176.558873908482</f>
        <v>-176.55887390848201</v>
      </c>
      <c r="B38" s="1">
        <f>-241.944416023998</f>
        <v>-241.944416023998</v>
      </c>
      <c r="C38" s="1">
        <v>51.040147135773601</v>
      </c>
      <c r="D38" s="1">
        <f>-194.069712768969</f>
        <v>-194.069712768969</v>
      </c>
      <c r="E38" s="1">
        <f>-21.7875246618103</f>
        <v>-21.787524661810298</v>
      </c>
      <c r="F38" s="1">
        <v>149.70544011054699</v>
      </c>
      <c r="G38" s="1">
        <v>192.961359884807</v>
      </c>
      <c r="H38" s="1">
        <v>252.69217835037199</v>
      </c>
      <c r="I38" s="1">
        <f>-89.5821978293309</f>
        <v>-89.582197829330894</v>
      </c>
      <c r="J38" s="1">
        <f>-53.9691624811658</f>
        <v>-53.969162481165803</v>
      </c>
    </row>
    <row r="39" spans="1:10">
      <c r="A39" s="1">
        <f>-171.49980334384</f>
        <v>-171.49980334384</v>
      </c>
      <c r="B39" s="1">
        <f>-237.953944531876</f>
        <v>-237.953944531876</v>
      </c>
      <c r="C39" s="1">
        <v>19.827636395174899</v>
      </c>
      <c r="D39" s="1">
        <f>-200.686852860147</f>
        <v>-200.68685286014701</v>
      </c>
      <c r="E39" s="1">
        <f>-11.30613386004</f>
        <v>-11.306133860039999</v>
      </c>
      <c r="F39" s="1">
        <v>118.07854914013301</v>
      </c>
      <c r="G39" s="1">
        <v>166.02562902430299</v>
      </c>
      <c r="H39" s="1">
        <v>276.03926225097001</v>
      </c>
      <c r="I39" s="1">
        <f>-137.218759627893</f>
        <v>-137.21875962789301</v>
      </c>
      <c r="J39" s="1">
        <f>-87.5279716732067</f>
        <v>-87.527971673206693</v>
      </c>
    </row>
    <row r="40" spans="1:10">
      <c r="A40" s="1">
        <f>-165.111975887513</f>
        <v>-165.11197588751301</v>
      </c>
      <c r="B40" s="1">
        <f>-237.199410835907</f>
        <v>-237.199410835907</v>
      </c>
      <c r="C40" s="1">
        <f>-16.6854566037798</f>
        <v>-16.685456603779802</v>
      </c>
      <c r="D40" s="1">
        <f>-202.392440748366</f>
        <v>-202.392440748366</v>
      </c>
      <c r="E40" s="1">
        <f>-1.09926543891199</f>
        <v>-1.09926543891199</v>
      </c>
      <c r="F40" s="1">
        <v>95.801550080518794</v>
      </c>
      <c r="G40" s="1">
        <v>126.30783024679</v>
      </c>
      <c r="H40" s="1">
        <v>296.84064518702201</v>
      </c>
      <c r="I40" s="1">
        <f>-172.06572887089</f>
        <v>-172.06572887089001</v>
      </c>
      <c r="J40" s="1">
        <f>-111.388593059314</f>
        <v>-111.388593059314</v>
      </c>
    </row>
    <row r="41" spans="1:10">
      <c r="A41" s="1">
        <f>-157.08370096638</f>
        <v>-157.08370096638001</v>
      </c>
      <c r="B41" s="1">
        <f>-239.008791112421</f>
        <v>-239.00879111242099</v>
      </c>
      <c r="C41" s="1">
        <f>-57.8055122137794</f>
        <v>-57.805512213779402</v>
      </c>
      <c r="D41" s="1">
        <f>-202.607041000297</f>
        <v>-202.60704100029699</v>
      </c>
      <c r="E41" s="1">
        <v>13.188395498005701</v>
      </c>
      <c r="F41" s="1">
        <v>71.874164744791003</v>
      </c>
      <c r="G41" s="1">
        <v>81.441471091432803</v>
      </c>
      <c r="H41" s="1">
        <v>312.09548498484202</v>
      </c>
      <c r="I41" s="1">
        <f>-202.11163990708</f>
        <v>-202.11163990707999</v>
      </c>
      <c r="J41" s="1">
        <f>-119.182785651959</f>
        <v>-119.18278565195899</v>
      </c>
    </row>
    <row r="42" spans="1:10">
      <c r="A42" s="1">
        <f>-128.265956500095</f>
        <v>-128.265956500095</v>
      </c>
      <c r="B42" s="1">
        <f>-242.656068208178</f>
        <v>-242.656068208178</v>
      </c>
      <c r="C42" s="1">
        <f>-168.695827904635</f>
        <v>-168.695827904635</v>
      </c>
      <c r="D42" s="1">
        <f>-252.160769458699</f>
        <v>-252.16076945869901</v>
      </c>
      <c r="E42" s="1">
        <v>29.302384325947202</v>
      </c>
      <c r="F42" s="1">
        <v>93.170981249076704</v>
      </c>
      <c r="G42" s="1">
        <v>11.120958098717701</v>
      </c>
      <c r="H42" s="1">
        <v>256.287163531977</v>
      </c>
      <c r="I42" s="1">
        <f>-189.637213209679</f>
        <v>-189.637213209679</v>
      </c>
      <c r="J42" s="1">
        <f>-125.844025860317</f>
        <v>-125.844025860317</v>
      </c>
    </row>
    <row r="43" spans="1:10">
      <c r="A43" s="1">
        <f>-86.7354098149098</f>
        <v>-86.735409814909801</v>
      </c>
      <c r="B43" s="1">
        <f>-198.870913556716</f>
        <v>-198.870913556716</v>
      </c>
      <c r="C43" s="1">
        <f>-315.132005983986</f>
        <v>-315.13200598398601</v>
      </c>
      <c r="D43" s="1">
        <f>-332.304064972018</f>
        <v>-332.30406497201801</v>
      </c>
      <c r="E43" s="1">
        <v>73.747056123884505</v>
      </c>
      <c r="F43" s="1">
        <v>131.77859606688801</v>
      </c>
      <c r="G43" s="1">
        <f>-101.70574354212</f>
        <v>-101.70574354212</v>
      </c>
      <c r="H43" s="1">
        <v>158.19077881310599</v>
      </c>
      <c r="I43" s="1">
        <f>-94.4640416305688</f>
        <v>-94.464041630568801</v>
      </c>
      <c r="J43" s="1">
        <f>-137.662216011056</f>
        <v>-137.66221601105599</v>
      </c>
    </row>
    <row r="44" spans="1:10">
      <c r="A44" s="1">
        <f>-64.6532558695606</f>
        <v>-64.653255869560596</v>
      </c>
      <c r="B44" s="1">
        <f>-188.52378207641</f>
        <v>-188.52378207640999</v>
      </c>
      <c r="C44" s="1">
        <f>-382.358554225345</f>
        <v>-382.35855422534502</v>
      </c>
      <c r="D44" s="1">
        <f>-352.204060122261</f>
        <v>-352.20406012226101</v>
      </c>
      <c r="E44" s="1">
        <v>100.334290009363</v>
      </c>
      <c r="F44" s="1">
        <v>132.70066276159</v>
      </c>
      <c r="G44" s="1">
        <f>-171.034311551454</f>
        <v>-171.03431155145401</v>
      </c>
      <c r="H44" s="1">
        <v>108.48928826888999</v>
      </c>
      <c r="I44" s="1">
        <f>-43.1736910344182</f>
        <v>-43.173691034418198</v>
      </c>
      <c r="J44" s="1">
        <f>-77.4863011549367</f>
        <v>-77.486301154936697</v>
      </c>
    </row>
    <row r="45" spans="1:10">
      <c r="A45" s="1">
        <f>-47.3994312171715</f>
        <v>-47.399431217171497</v>
      </c>
      <c r="B45" s="1">
        <f>-208.288273435893</f>
        <v>-208.28827343589299</v>
      </c>
      <c r="C45" s="1">
        <f>-425.471861958637</f>
        <v>-425.47186195863702</v>
      </c>
      <c r="D45" s="1">
        <f>-346.532115836057</f>
        <v>-346.53211583605702</v>
      </c>
      <c r="E45" s="1">
        <v>117.75304466626601</v>
      </c>
      <c r="F45" s="1">
        <v>136.13621787493599</v>
      </c>
      <c r="G45" s="1">
        <f>-207.424007045734</f>
        <v>-207.42400704573399</v>
      </c>
      <c r="H45" s="1">
        <v>48.117119596848902</v>
      </c>
      <c r="I45" s="1">
        <f>-12.1171132343536</f>
        <v>-12.117113234353599</v>
      </c>
      <c r="J45" s="1">
        <v>1.80976890882214</v>
      </c>
    </row>
    <row r="46" spans="1:10">
      <c r="A46" s="1">
        <f>-34.2801963598534</f>
        <v>-34.280196359853399</v>
      </c>
      <c r="B46" s="1">
        <f>-191.154031605848</f>
        <v>-191.15403160584799</v>
      </c>
      <c r="C46" s="1">
        <f>-462.433952678021</f>
        <v>-462.433952678021</v>
      </c>
      <c r="D46" s="1">
        <f>-345.900080061734</f>
        <v>-345.900080061734</v>
      </c>
      <c r="E46" s="1">
        <v>139.37478150566599</v>
      </c>
      <c r="F46" s="1">
        <v>93.641751939572302</v>
      </c>
      <c r="G46" s="1">
        <f>-238.847271685212</f>
        <v>-238.84727168521201</v>
      </c>
      <c r="H46" s="1">
        <v>0.42543215159443498</v>
      </c>
      <c r="I46" s="1">
        <v>17.628738330898202</v>
      </c>
      <c r="J46" s="1">
        <v>73.832182225419899</v>
      </c>
    </row>
    <row r="47" spans="1:10">
      <c r="A47" s="1">
        <f>-17.8995196144324</f>
        <v>-17.8995196144324</v>
      </c>
      <c r="B47" s="1">
        <f>-209.04234270106</f>
        <v>-209.04234270105999</v>
      </c>
      <c r="C47" s="1">
        <f>-493.125734940765</f>
        <v>-493.12573494076503</v>
      </c>
      <c r="D47" s="1">
        <f>-323.585832607469</f>
        <v>-323.585832607469</v>
      </c>
      <c r="E47" s="1">
        <v>141.97903016851001</v>
      </c>
      <c r="F47" s="1">
        <v>88.145704642044194</v>
      </c>
      <c r="G47" s="1">
        <f>-238.347016522236</f>
        <v>-238.347016522236</v>
      </c>
      <c r="H47" s="1">
        <f>-79.4328916122454</f>
        <v>-79.432891612245399</v>
      </c>
      <c r="I47" s="1">
        <v>56.540240419813003</v>
      </c>
      <c r="J47" s="1">
        <v>134.360126780814</v>
      </c>
    </row>
    <row r="48" spans="1:10">
      <c r="A48" s="1">
        <f>-8.92415232773906</f>
        <v>-8.9241523277390602</v>
      </c>
      <c r="B48" s="1">
        <f>-219.968804800429</f>
        <v>-219.96880480042901</v>
      </c>
      <c r="C48" s="1">
        <f>-504.794199153358</f>
        <v>-504.79419915335802</v>
      </c>
      <c r="D48" s="1">
        <f>-290.964266426694</f>
        <v>-290.964266426694</v>
      </c>
      <c r="E48" s="1">
        <v>141.89725154873301</v>
      </c>
      <c r="F48" s="1">
        <v>45.309259467056599</v>
      </c>
      <c r="G48" s="1">
        <f>-215.380237380755</f>
        <v>-215.38023738075501</v>
      </c>
      <c r="H48" s="1">
        <f>-155.072996020387</f>
        <v>-155.072996020387</v>
      </c>
      <c r="I48" s="1">
        <v>79.026840263620798</v>
      </c>
      <c r="J48" s="1">
        <v>160.12088273833501</v>
      </c>
    </row>
    <row r="49" spans="1:10">
      <c r="A49" s="1">
        <v>1.8845639359319899</v>
      </c>
      <c r="B49" s="1">
        <f>-228.948409837289</f>
        <v>-228.94840983728901</v>
      </c>
      <c r="C49" s="1">
        <f>-504.245552139104</f>
        <v>-504.24555213910401</v>
      </c>
      <c r="D49" s="1">
        <f>-250.454215318758</f>
        <v>-250.454215318758</v>
      </c>
      <c r="E49" s="1">
        <v>128.917671771888</v>
      </c>
      <c r="F49" s="1">
        <v>1.0445872194884001</v>
      </c>
      <c r="G49" s="1">
        <f>-178.371904849697</f>
        <v>-178.37190484969699</v>
      </c>
      <c r="H49" s="1">
        <f>-230.867014321841</f>
        <v>-230.867014321841</v>
      </c>
      <c r="I49" s="1">
        <v>107.975071506584</v>
      </c>
      <c r="J49" s="1">
        <v>147.96610541625901</v>
      </c>
    </row>
    <row r="50" spans="1:10">
      <c r="A50" s="1">
        <v>12.8061919709134</v>
      </c>
      <c r="B50" s="1">
        <f>-234.809177133311</f>
        <v>-234.80917713331101</v>
      </c>
      <c r="C50" s="1">
        <f>-495.412813431844</f>
        <v>-495.41281343184397</v>
      </c>
      <c r="D50" s="1">
        <f>-204.946817709032</f>
        <v>-204.94681770903199</v>
      </c>
      <c r="E50" s="1">
        <v>105.947911769866</v>
      </c>
      <c r="F50" s="1">
        <f>-38.7874348855018</f>
        <v>-38.787434885501803</v>
      </c>
      <c r="G50" s="1">
        <f>-130.047153487848</f>
        <v>-130.04715348784799</v>
      </c>
      <c r="H50" s="1">
        <f>-293.258542012142</f>
        <v>-293.25854201214202</v>
      </c>
      <c r="I50" s="1">
        <v>143.51239488202299</v>
      </c>
      <c r="J50" s="1">
        <v>96.176684465950302</v>
      </c>
    </row>
    <row r="51" spans="1:10">
      <c r="A51" s="1">
        <v>16.039184718062401</v>
      </c>
      <c r="B51" s="1">
        <f>-233.801608283424</f>
        <v>-233.801608283424</v>
      </c>
      <c r="C51" s="1">
        <f>-466.966245001234</f>
        <v>-466.96624500123397</v>
      </c>
      <c r="D51" s="1">
        <f>-154.246749330203</f>
        <v>-154.24674933020299</v>
      </c>
      <c r="E51" s="1">
        <v>78.352338687990198</v>
      </c>
      <c r="F51" s="1">
        <f>-103.132734515051</f>
        <v>-103.132734515051</v>
      </c>
      <c r="G51" s="1">
        <f>-76.2628079789671</f>
        <v>-76.262807978967103</v>
      </c>
      <c r="H51" s="1">
        <f>-324.379945842867</f>
        <v>-324.37994584286702</v>
      </c>
      <c r="I51" s="1">
        <v>158.83953911565101</v>
      </c>
      <c r="J51" s="1">
        <v>12.8230256167382</v>
      </c>
    </row>
    <row r="52" spans="1:10">
      <c r="A52" s="1">
        <v>22.588589259817201</v>
      </c>
      <c r="B52" s="1">
        <f>-266.752084135061</f>
        <v>-266.75208413506101</v>
      </c>
      <c r="C52" s="1">
        <f>-429.685797896144</f>
        <v>-429.68579789614398</v>
      </c>
      <c r="D52" s="1">
        <f>-84.5285831858728</f>
        <v>-84.528583185872805</v>
      </c>
      <c r="E52" s="1">
        <v>28.392353685436799</v>
      </c>
      <c r="F52" s="1">
        <f>-113.0953511914</f>
        <v>-113.0953511914</v>
      </c>
      <c r="G52" s="1">
        <f>-16.3393276222078</f>
        <v>-16.339327622207801</v>
      </c>
      <c r="H52" s="1">
        <f>-344.965967090211</f>
        <v>-344.965967090211</v>
      </c>
      <c r="I52" s="1">
        <v>184.186120770645</v>
      </c>
      <c r="J52" s="1">
        <f>-82.4681311778096</f>
        <v>-82.468131177809596</v>
      </c>
    </row>
    <row r="53" spans="1:10">
      <c r="A53" s="1">
        <v>25.7148275815216</v>
      </c>
      <c r="B53" s="1">
        <f>-260.740365153718</f>
        <v>-260.74036515371802</v>
      </c>
      <c r="C53" s="1">
        <f>-381.520617833012</f>
        <v>-381.52061783301201</v>
      </c>
      <c r="D53" s="1">
        <f>-25.2460157121409</f>
        <v>-25.246015712140899</v>
      </c>
      <c r="E53" s="1">
        <f>-16.6519083354234</f>
        <v>-16.6519083354234</v>
      </c>
      <c r="F53" s="1">
        <f>-146.552963814223</f>
        <v>-146.55296381422301</v>
      </c>
      <c r="G53" s="1">
        <v>17.994794775657901</v>
      </c>
      <c r="H53" s="1">
        <f>-308.660779732343</f>
        <v>-308.66077973234297</v>
      </c>
      <c r="I53" s="1">
        <v>207.02927383136901</v>
      </c>
      <c r="J53" s="1">
        <f>-181.105906560158</f>
        <v>-181.10590656015799</v>
      </c>
    </row>
    <row r="54" spans="1:10">
      <c r="A54" s="1">
        <v>19.887042636829499</v>
      </c>
      <c r="B54" s="1">
        <f>-308.314850805455</f>
        <v>-308.31485080545502</v>
      </c>
      <c r="C54" s="1">
        <f>-286.263575109348</f>
        <v>-286.26357510934798</v>
      </c>
      <c r="D54" s="1">
        <v>74.894576336949598</v>
      </c>
      <c r="E54" s="1">
        <f>-78.5539529403843</f>
        <v>-78.553952940384306</v>
      </c>
      <c r="F54" s="1">
        <f>-154.137521113426</f>
        <v>-154.137521113426</v>
      </c>
      <c r="G54" s="1">
        <v>71.177354130831901</v>
      </c>
      <c r="H54" s="1">
        <f>-232.196220153904</f>
        <v>-232.19622015390399</v>
      </c>
      <c r="I54" s="1">
        <v>183.24630011572501</v>
      </c>
      <c r="J54" s="1">
        <f>-240.731785939647</f>
        <v>-240.73178593964701</v>
      </c>
    </row>
    <row r="55" spans="1:10">
      <c r="A55" s="1">
        <f>-11.7220673697423</f>
        <v>-11.7220673697423</v>
      </c>
      <c r="B55" s="1">
        <f>-328.845106310044</f>
        <v>-328.845106310044</v>
      </c>
      <c r="C55" s="1">
        <f>-113.802652519119</f>
        <v>-113.80265251911899</v>
      </c>
      <c r="D55" s="1">
        <v>218.043982804358</v>
      </c>
      <c r="E55" s="1">
        <f>-133.276738432451</f>
        <v>-133.276738432451</v>
      </c>
      <c r="F55" s="1">
        <f>-216.634983147409</f>
        <v>-216.634983147409</v>
      </c>
      <c r="G55" s="1">
        <v>110.668233038751</v>
      </c>
      <c r="H55" s="1">
        <f>-43.0642715273419</f>
        <v>-43.064271527341901</v>
      </c>
      <c r="I55" s="1">
        <v>103.403505168226</v>
      </c>
      <c r="J55" s="1">
        <f>-220.868452686486</f>
        <v>-220.86845268648599</v>
      </c>
    </row>
    <row r="56" spans="1:10">
      <c r="A56" s="1">
        <f>-11.9967988835326</f>
        <v>-11.9967988835326</v>
      </c>
      <c r="B56" s="1">
        <f>-320.764992333792</f>
        <v>-320.76499233379201</v>
      </c>
      <c r="C56" s="1">
        <f>-55.9978229160908</f>
        <v>-55.997822916090797</v>
      </c>
      <c r="D56" s="1">
        <v>274.02508491234403</v>
      </c>
      <c r="E56" s="1">
        <f>-162.388839309082</f>
        <v>-162.38883930908199</v>
      </c>
      <c r="F56" s="1">
        <f>-173.961394939792</f>
        <v>-173.961394939792</v>
      </c>
      <c r="G56" s="1">
        <v>69.453543240926905</v>
      </c>
      <c r="H56" s="1">
        <v>60.399931020057203</v>
      </c>
      <c r="I56" s="1">
        <v>114.920210548923</v>
      </c>
      <c r="J56" s="1">
        <f>-209.099529772244</f>
        <v>-209.09952977224401</v>
      </c>
    </row>
    <row r="57" spans="1:10">
      <c r="A57" s="1">
        <v>389.52608931040299</v>
      </c>
      <c r="B57" s="1">
        <f>-466.440160200506</f>
        <v>-466.440160200506</v>
      </c>
      <c r="C57" s="1">
        <f>-529.716519497756</f>
        <v>-529.71651949775605</v>
      </c>
      <c r="D57" s="1">
        <v>61.356386509749903</v>
      </c>
      <c r="E57" s="1">
        <f>-36.8788525864971</f>
        <v>-36.878852586497104</v>
      </c>
      <c r="F57" s="1">
        <f>-257.444025113684</f>
        <v>-257.44402511368401</v>
      </c>
      <c r="G57" s="1">
        <v>91.747935837181998</v>
      </c>
      <c r="H57" s="1">
        <v>371.845117767354</v>
      </c>
      <c r="I57" s="1">
        <f>-202.781107740967</f>
        <v>-202.781107740967</v>
      </c>
      <c r="J57" s="1">
        <f>-65.8617834793774</f>
        <v>-65.861783479377394</v>
      </c>
    </row>
    <row r="58" spans="1:10">
      <c r="A58" s="1">
        <v>414.352154939988</v>
      </c>
      <c r="B58" s="1">
        <f>-465.010101647173</f>
        <v>-465.01010164717297</v>
      </c>
      <c r="C58" s="1">
        <f>-521.897832021377</f>
        <v>-521.89783202137698</v>
      </c>
      <c r="D58" s="1">
        <v>138.075930642537</v>
      </c>
      <c r="E58" s="1">
        <f>-38.2329117365494</f>
        <v>-38.232911736549397</v>
      </c>
      <c r="F58" s="1">
        <f>-253.843105850677</f>
        <v>-253.84310585067701</v>
      </c>
      <c r="G58" s="1">
        <v>11.6556776987356</v>
      </c>
      <c r="H58" s="1">
        <v>362.69220938773498</v>
      </c>
      <c r="I58" s="1">
        <f>-194.428913242355</f>
        <v>-194.42891324235501</v>
      </c>
      <c r="J58" s="1">
        <f>-29.325458650458</f>
        <v>-29.325458650458</v>
      </c>
    </row>
    <row r="59" spans="1:10">
      <c r="A59" s="1">
        <v>436.27080764083598</v>
      </c>
      <c r="B59" s="1">
        <f>-463.3964921649</f>
        <v>-463.3964921649</v>
      </c>
      <c r="C59" s="1">
        <f>-499.959055343246</f>
        <v>-499.95905534324601</v>
      </c>
      <c r="D59" s="1">
        <v>210.20188630195199</v>
      </c>
      <c r="E59" s="1">
        <f>-28.8914659326719</f>
        <v>-28.891465932671899</v>
      </c>
      <c r="F59" s="1">
        <f>-241.022672422</f>
        <v>-241.022672422</v>
      </c>
      <c r="G59" s="1">
        <f>-67.9747939027287</f>
        <v>-67.974793902728706</v>
      </c>
      <c r="H59" s="1">
        <v>328.51940490116903</v>
      </c>
      <c r="I59" s="1">
        <f>-190.78388805941</f>
        <v>-190.78388805941</v>
      </c>
      <c r="J59" s="1">
        <v>22.931204893222699</v>
      </c>
    </row>
    <row r="60" spans="1:10">
      <c r="A60" s="1">
        <v>455.44157807616102</v>
      </c>
      <c r="B60" s="1">
        <f>-461.628633767971</f>
        <v>-461.628633767971</v>
      </c>
      <c r="C60" s="1">
        <f>-460.179288690645</f>
        <v>-460.17928869064502</v>
      </c>
      <c r="D60" s="1">
        <v>272.17924096376203</v>
      </c>
      <c r="E60" s="1">
        <f>-1.68162024355377</f>
        <v>-1.6816202435537699</v>
      </c>
      <c r="F60" s="1">
        <f>-223.035863396455</f>
        <v>-223.035863396455</v>
      </c>
      <c r="G60" s="1">
        <f>-131.204661597137</f>
        <v>-131.204661597137</v>
      </c>
      <c r="H60" s="1">
        <v>276.660236824207</v>
      </c>
      <c r="I60" s="1">
        <f>-185.553809098731</f>
        <v>-185.55380909873099</v>
      </c>
      <c r="J60" s="1">
        <v>75.167786393473605</v>
      </c>
    </row>
    <row r="61" spans="1:10">
      <c r="A61" s="1">
        <f>-116.148652107072</f>
        <v>-116.148652107072</v>
      </c>
      <c r="B61" s="1">
        <f>-287.261482514233</f>
        <v>-287.26148251423302</v>
      </c>
      <c r="C61" s="1">
        <f>-207.262191464487</f>
        <v>-207.26219146448699</v>
      </c>
      <c r="D61" s="1">
        <f>-170.385875356076</f>
        <v>-170.38587535607601</v>
      </c>
      <c r="E61" s="1">
        <v>108.13788349529101</v>
      </c>
      <c r="F61" s="1">
        <f>-49.4400411529945</f>
        <v>-49.440041152994503</v>
      </c>
      <c r="G61" s="1">
        <f>-85.8309720649425</f>
        <v>-85.8309720649425</v>
      </c>
      <c r="H61" s="1">
        <v>212.83541148707101</v>
      </c>
      <c r="I61" s="1">
        <f>-224.337931588374</f>
        <v>-224.337931588374</v>
      </c>
      <c r="J61" s="1">
        <v>118.190279583357</v>
      </c>
    </row>
    <row r="62" spans="1:10">
      <c r="A62" s="1">
        <f>-107.28870836092</f>
        <v>-107.28870836092</v>
      </c>
      <c r="B62" s="1">
        <f>-300.722129189521</f>
        <v>-300.72212918952101</v>
      </c>
      <c r="C62" s="1">
        <f>-230.187620773652</f>
        <v>-230.18762077365199</v>
      </c>
      <c r="D62" s="1">
        <f>-149.467368177928</f>
        <v>-149.46736817792799</v>
      </c>
      <c r="E62" s="1">
        <v>124.637775039291</v>
      </c>
      <c r="F62" s="1">
        <f>-87.8670449432799</f>
        <v>-87.867044943279893</v>
      </c>
      <c r="G62" s="1">
        <f>-88.5155509181892</f>
        <v>-88.515550918189206</v>
      </c>
      <c r="H62" s="1">
        <v>153.06199868762101</v>
      </c>
      <c r="I62" s="1">
        <f>-211.510373507504</f>
        <v>-211.510373507504</v>
      </c>
      <c r="J62" s="1">
        <v>184.64786425134699</v>
      </c>
    </row>
    <row r="63" spans="1:10">
      <c r="A63" s="1">
        <f>-98.6582546806221</f>
        <v>-98.658254680622093</v>
      </c>
      <c r="B63" s="1">
        <f>-312.112271097533</f>
        <v>-312.11227109753298</v>
      </c>
      <c r="C63" s="1">
        <f>-246.130837351542</f>
        <v>-246.130837351542</v>
      </c>
      <c r="D63" s="1">
        <f>-121.024065735137</f>
        <v>-121.024065735137</v>
      </c>
      <c r="E63" s="1">
        <v>131.44325670168001</v>
      </c>
      <c r="F63" s="1">
        <f>-129.938855864324</f>
        <v>-129.93885586432401</v>
      </c>
      <c r="G63" s="1">
        <f>-73.6361967649493</f>
        <v>-73.636196764949304</v>
      </c>
      <c r="H63" s="1">
        <v>81.282041181262997</v>
      </c>
      <c r="I63" s="1">
        <f>-192.729556883664</f>
        <v>-192.729556883664</v>
      </c>
      <c r="J63" s="1">
        <v>225.91245544940099</v>
      </c>
    </row>
    <row r="64" spans="1:10">
      <c r="A64" s="1">
        <f>-89.0987710214263</f>
        <v>-89.098771021426302</v>
      </c>
      <c r="B64" s="1">
        <f>-321.13978541201</f>
        <v>-321.13978541200999</v>
      </c>
      <c r="C64" s="1">
        <f>-252.377181998541</f>
        <v>-252.377181998541</v>
      </c>
      <c r="D64" s="1">
        <f>-85.1297191546469</f>
        <v>-85.129719154646907</v>
      </c>
      <c r="E64" s="1">
        <v>126.781202880216</v>
      </c>
      <c r="F64" s="1">
        <f>-174.054288733175</f>
        <v>-174.05428873317501</v>
      </c>
      <c r="G64" s="1">
        <f>-42.2953826229483</f>
        <v>-42.295382622948303</v>
      </c>
      <c r="H64" s="1">
        <v>5.4821286325426897</v>
      </c>
      <c r="I64" s="1">
        <f>-166.141112393287</f>
        <v>-166.14111239328699</v>
      </c>
      <c r="J64" s="1">
        <v>232.70992744433201</v>
      </c>
    </row>
    <row r="65" spans="1:10">
      <c r="A65" s="1">
        <f>-39.1167970577186</f>
        <v>-39.1167970577186</v>
      </c>
      <c r="B65" s="1">
        <f>-122.979703820455</f>
        <v>-122.979703820455</v>
      </c>
      <c r="C65" s="1">
        <f>-283.918960436926</f>
        <v>-283.918960436926</v>
      </c>
      <c r="D65" s="1">
        <v>29.113902823898499</v>
      </c>
      <c r="E65" s="1">
        <v>132.828336683191</v>
      </c>
      <c r="F65" s="1">
        <f>-187.673625298398</f>
        <v>-187.67362529839801</v>
      </c>
      <c r="G65" s="1">
        <v>97.173427589029004</v>
      </c>
      <c r="H65" s="1">
        <f>-141.754143659626</f>
        <v>-141.75414365962601</v>
      </c>
      <c r="I65" s="1">
        <f>-192.152682979208</f>
        <v>-192.15268297920801</v>
      </c>
      <c r="J65" s="1">
        <v>261.97711641397098</v>
      </c>
    </row>
    <row r="66" spans="1:10">
      <c r="A66" s="1">
        <v>1.7608946730521899</v>
      </c>
      <c r="B66" s="1">
        <f>-11.1932842484361</f>
        <v>-11.1932842484361</v>
      </c>
      <c r="C66" s="1">
        <f>-290.721204033706</f>
        <v>-290.72120403370599</v>
      </c>
      <c r="D66" s="1">
        <v>120.50635959315601</v>
      </c>
      <c r="E66" s="1">
        <v>107.612115397167</v>
      </c>
      <c r="F66" s="1">
        <f>-191.952531126522</f>
        <v>-191.95253112652199</v>
      </c>
      <c r="G66" s="1">
        <v>222.61714293622501</v>
      </c>
      <c r="H66" s="1">
        <f>-237.066292107866</f>
        <v>-237.06629210786599</v>
      </c>
      <c r="I66" s="1">
        <f>-195.188596275448</f>
        <v>-195.18859627544799</v>
      </c>
      <c r="J66" s="1">
        <v>207.33604120724499</v>
      </c>
    </row>
    <row r="67" spans="1:10">
      <c r="A67" s="1">
        <v>43.331314411494397</v>
      </c>
      <c r="B67" s="1">
        <v>71.279008688807593</v>
      </c>
      <c r="C67" s="1">
        <f>-276.94021139177</f>
        <v>-276.94021139176999</v>
      </c>
      <c r="D67" s="1">
        <v>212.28625424819001</v>
      </c>
      <c r="E67" s="1">
        <v>34.708635498185103</v>
      </c>
      <c r="F67" s="1">
        <f>-180.733712377512</f>
        <v>-180.73371237751201</v>
      </c>
      <c r="G67" s="1">
        <v>346.91993147754602</v>
      </c>
      <c r="H67" s="1">
        <f>-275.388799738383</f>
        <v>-275.388799738383</v>
      </c>
      <c r="I67" s="1">
        <f>-190.944549265019</f>
        <v>-190.94454926501899</v>
      </c>
      <c r="J67" s="1">
        <v>144.33337389860401</v>
      </c>
    </row>
    <row r="68" spans="1:10">
      <c r="A68" s="1">
        <v>61.351523584364102</v>
      </c>
      <c r="B68" s="1">
        <v>106.964098826922</v>
      </c>
      <c r="C68" s="1">
        <f>-248.127054829613</f>
        <v>-248.127054829613</v>
      </c>
      <c r="D68" s="1">
        <v>275.92279378345398</v>
      </c>
      <c r="E68" s="1">
        <f>-27.9445796013339</f>
        <v>-27.944579601333899</v>
      </c>
      <c r="F68" s="1">
        <f>-195.64960266032</f>
        <v>-195.64960266032</v>
      </c>
      <c r="G68" s="1">
        <v>377.88596647572302</v>
      </c>
      <c r="H68" s="1">
        <f>-263.517060398639</f>
        <v>-263.51706039863899</v>
      </c>
      <c r="I68" s="1">
        <f>-144.237688213617</f>
        <v>-144.23768821361699</v>
      </c>
      <c r="J68" s="1">
        <v>42.054792199957397</v>
      </c>
    </row>
    <row r="69" spans="1:10">
      <c r="A69" s="1">
        <v>81.538720497870798</v>
      </c>
      <c r="B69" s="1">
        <v>108.188224342415</v>
      </c>
      <c r="C69" s="1">
        <f>-207.731102869604</f>
        <v>-207.731102869604</v>
      </c>
      <c r="D69" s="1">
        <v>333.23143064451398</v>
      </c>
      <c r="E69" s="1">
        <f>-83.7382491086586</f>
        <v>-83.738249108658593</v>
      </c>
      <c r="F69" s="1">
        <f>-163.793875972051</f>
        <v>-163.79387597205101</v>
      </c>
      <c r="G69" s="1">
        <v>430.817294897951</v>
      </c>
      <c r="H69" s="1">
        <f>-223.407239374143</f>
        <v>-223.40723937414299</v>
      </c>
      <c r="I69" s="1">
        <f>-96.854855040802</f>
        <v>-96.854855040801993</v>
      </c>
      <c r="J69" s="1">
        <f>-29.6565096253352</f>
        <v>-29.6565096253352</v>
      </c>
    </row>
    <row r="70" spans="1:10">
      <c r="A70" s="1">
        <v>106.87970189185501</v>
      </c>
      <c r="B70" s="1">
        <v>146.17693194241099</v>
      </c>
      <c r="C70" s="1">
        <f>-161.329872815844</f>
        <v>-161.329872815844</v>
      </c>
      <c r="D70" s="1">
        <v>386.60772493816802</v>
      </c>
      <c r="E70" s="1">
        <f>-148.537051330263</f>
        <v>-148.53705133026301</v>
      </c>
      <c r="F70" s="1">
        <f>-120.044937699109</f>
        <v>-120.044937699109</v>
      </c>
      <c r="G70" s="1">
        <v>452.07830164746599</v>
      </c>
      <c r="H70" s="1">
        <f>-132.539890409303</f>
        <v>-132.53989040930301</v>
      </c>
      <c r="I70" s="1">
        <f>-47.9271125108921</f>
        <v>-47.927112510892101</v>
      </c>
      <c r="J70" s="1">
        <f>-77.1432226520068</f>
        <v>-77.143222652006799</v>
      </c>
    </row>
    <row r="71" spans="1:10">
      <c r="A71" s="1">
        <v>115.174868157665</v>
      </c>
      <c r="B71" s="1">
        <v>153.37995384756499</v>
      </c>
      <c r="C71" s="1">
        <f>-123.746737436056</f>
        <v>-123.74673743605599</v>
      </c>
      <c r="D71" s="1">
        <v>430.21263560072498</v>
      </c>
      <c r="E71" s="1">
        <f>-186.233802305934</f>
        <v>-186.23380230593401</v>
      </c>
      <c r="F71" s="1">
        <f>-74.0320178121778</f>
        <v>-74.032017812177799</v>
      </c>
      <c r="G71" s="1">
        <v>415.45725964693702</v>
      </c>
      <c r="H71" s="1">
        <f>-53.8119824540644</f>
        <v>-53.811982454064399</v>
      </c>
      <c r="I71" s="1">
        <f>-20.7794825399866</f>
        <v>-20.779482539986599</v>
      </c>
      <c r="J71" s="1">
        <f>-93.230770194202</f>
        <v>-93.230770194201995</v>
      </c>
    </row>
    <row r="72" spans="1:10">
      <c r="A72" s="1">
        <v>120.198227087448</v>
      </c>
      <c r="B72" s="1">
        <v>163.939022515266</v>
      </c>
      <c r="C72" s="1">
        <f>-90.2386468639849</f>
        <v>-90.238646863984897</v>
      </c>
      <c r="D72" s="1">
        <v>462.808886022178</v>
      </c>
      <c r="E72" s="1">
        <f>-206.728444533402</f>
        <v>-206.72844453340201</v>
      </c>
      <c r="F72" s="1">
        <f>-14.7819080873261</f>
        <v>-14.7819080873261</v>
      </c>
      <c r="G72" s="1">
        <v>360.26441483870798</v>
      </c>
      <c r="H72" s="1">
        <v>29.144731113835601</v>
      </c>
      <c r="I72" s="1">
        <f>-11.401748913295</f>
        <v>-11.401748913295</v>
      </c>
      <c r="J72" s="1">
        <f>-68.0271717827266</f>
        <v>-68.027171782726597</v>
      </c>
    </row>
    <row r="73" spans="1:10">
      <c r="A73" s="1">
        <v>129.091568767312</v>
      </c>
      <c r="B73" s="1">
        <v>210.94191767926199</v>
      </c>
      <c r="C73" s="1">
        <f>-55.5641520360526</f>
        <v>-55.564152036052597</v>
      </c>
      <c r="D73" s="1">
        <v>481.929599850957</v>
      </c>
      <c r="E73" s="1">
        <f>-218.317805103856</f>
        <v>-218.31780510385599</v>
      </c>
      <c r="F73" s="1">
        <v>41.611064706068703</v>
      </c>
      <c r="G73" s="1">
        <v>275.19408096567798</v>
      </c>
      <c r="H73" s="1">
        <v>118.798196748306</v>
      </c>
      <c r="I73" s="1">
        <f>-7.65823500937707</f>
        <v>-7.6582350093770701</v>
      </c>
      <c r="J73" s="1">
        <f>-20.3201031710242</f>
        <v>-20.320103171024201</v>
      </c>
    </row>
    <row r="74" spans="1:10">
      <c r="A74" s="1">
        <v>129.95378412346</v>
      </c>
      <c r="B74" s="1">
        <v>227.36254364333701</v>
      </c>
      <c r="C74" s="1">
        <f>-19.3748472044078</f>
        <v>-19.3748472044078</v>
      </c>
      <c r="D74" s="1">
        <v>494.64883055129297</v>
      </c>
      <c r="E74" s="1">
        <f>-195.63818304629</f>
        <v>-195.63818304629001</v>
      </c>
      <c r="F74" s="1">
        <v>110.206537514145</v>
      </c>
      <c r="G74" s="1">
        <v>195.98363478712699</v>
      </c>
      <c r="H74" s="1">
        <v>159.16289000820601</v>
      </c>
      <c r="I74" s="1">
        <f>-33.7607989128158</f>
        <v>-33.760798912815801</v>
      </c>
      <c r="J74" s="1">
        <v>55.405442064614199</v>
      </c>
    </row>
    <row r="75" spans="1:10">
      <c r="A75" s="1">
        <v>128.67804974601799</v>
      </c>
      <c r="B75" s="1">
        <v>243.51594413519399</v>
      </c>
      <c r="C75" s="1">
        <v>19.169546479584401</v>
      </c>
      <c r="D75" s="1">
        <v>492.24807814757298</v>
      </c>
      <c r="E75" s="1">
        <f>-149.614114221604</f>
        <v>-149.61411422160401</v>
      </c>
      <c r="F75" s="1">
        <v>172.18581842063099</v>
      </c>
      <c r="G75" s="1">
        <v>123.35617187530001</v>
      </c>
      <c r="H75" s="1">
        <v>159.868716510208</v>
      </c>
      <c r="I75" s="1">
        <f>-78.3979068843714</f>
        <v>-78.397906884371395</v>
      </c>
      <c r="J75" s="1">
        <v>136.073459757693</v>
      </c>
    </row>
    <row r="76" spans="1:10">
      <c r="A76" s="1">
        <v>119.95455854898999</v>
      </c>
      <c r="B76" s="1">
        <v>226.35628785243199</v>
      </c>
      <c r="C76" s="1">
        <v>59.344743000311198</v>
      </c>
      <c r="D76" s="1">
        <v>481.70140881097899</v>
      </c>
      <c r="E76" s="1">
        <f>-74.5178975958858</f>
        <v>-74.517897595885799</v>
      </c>
      <c r="F76" s="1">
        <v>231.36779281302699</v>
      </c>
      <c r="G76" s="1">
        <v>79.568711285403097</v>
      </c>
      <c r="H76" s="1">
        <v>107.65067517403099</v>
      </c>
      <c r="I76" s="1">
        <f>-143.49109792901</f>
        <v>-143.49109792901001</v>
      </c>
      <c r="J76" s="1">
        <v>206.33284553312501</v>
      </c>
    </row>
    <row r="77" spans="1:10">
      <c r="A77" s="1">
        <v>115.795137883563</v>
      </c>
      <c r="B77" s="1">
        <v>241.97577305834201</v>
      </c>
      <c r="C77" s="1">
        <v>101.288478817073</v>
      </c>
      <c r="D77" s="1">
        <v>453.15788132635203</v>
      </c>
      <c r="E77" s="1">
        <v>7.6609041869796197</v>
      </c>
      <c r="F77" s="1">
        <v>264.475807125941</v>
      </c>
      <c r="G77" s="1">
        <v>44.255873354325601</v>
      </c>
      <c r="H77" s="1">
        <v>50.399601362185301</v>
      </c>
      <c r="I77" s="1">
        <f>-197.991196512994</f>
        <v>-197.99119651299401</v>
      </c>
      <c r="J77" s="1">
        <v>232.06311159081699</v>
      </c>
    </row>
    <row r="78" spans="1:10">
      <c r="A78" s="1">
        <v>110.69651298791</v>
      </c>
      <c r="B78" s="1">
        <v>253.210695493472</v>
      </c>
      <c r="C78" s="1">
        <v>141.68861302008199</v>
      </c>
      <c r="D78" s="1">
        <v>412.39178889782198</v>
      </c>
      <c r="E78" s="1">
        <v>95.575075942790704</v>
      </c>
      <c r="F78" s="1">
        <v>278.15449025952</v>
      </c>
      <c r="G78" s="1">
        <v>36.768855884004402</v>
      </c>
      <c r="H78" s="1">
        <f>-19.1273958983531</f>
        <v>-19.1273958983531</v>
      </c>
      <c r="I78" s="1">
        <f>-242.279592382955</f>
        <v>-242.279592382955</v>
      </c>
      <c r="J78" s="1">
        <v>219.829913496264</v>
      </c>
    </row>
    <row r="79" spans="1:10">
      <c r="A79" s="1">
        <v>90.253349403000399</v>
      </c>
      <c r="B79" s="1">
        <v>227.32729119062299</v>
      </c>
      <c r="C79" s="1">
        <v>170.26166085968401</v>
      </c>
      <c r="D79" s="1">
        <v>360.51519046784102</v>
      </c>
      <c r="E79" s="1">
        <v>196.20248823307799</v>
      </c>
      <c r="F79" s="1">
        <v>258.90549096364703</v>
      </c>
      <c r="G79" s="1">
        <v>21.464445496154799</v>
      </c>
      <c r="H79" s="1">
        <f>-116.851353693004</f>
        <v>-116.851353693004</v>
      </c>
      <c r="I79" s="1">
        <f>-277.311763106962</f>
        <v>-277.31176310696202</v>
      </c>
      <c r="J79" s="1">
        <v>166.10413041428501</v>
      </c>
    </row>
    <row r="80" spans="1:10">
      <c r="A80" s="1">
        <v>76.358439085101594</v>
      </c>
      <c r="B80" s="1">
        <v>233.05815020582199</v>
      </c>
      <c r="C80" s="1">
        <v>196.666886189689</v>
      </c>
      <c r="D80" s="1">
        <v>300.97922419838301</v>
      </c>
      <c r="E80" s="1">
        <v>275.29711858197402</v>
      </c>
      <c r="F80" s="1">
        <v>214.77191475511199</v>
      </c>
      <c r="G80" s="1">
        <v>23.409169286614802</v>
      </c>
      <c r="H80" s="1">
        <f>-174.534917305172</f>
        <v>-174.534917305172</v>
      </c>
      <c r="I80" s="1">
        <f>-282.412041078045</f>
        <v>-282.41204107804498</v>
      </c>
      <c r="J80" s="1">
        <v>84.493377378089505</v>
      </c>
    </row>
    <row r="81" spans="1:10">
      <c r="A81" s="1">
        <v>56.411214208695498</v>
      </c>
      <c r="B81" s="1">
        <v>195.01023404069699</v>
      </c>
      <c r="C81" s="1">
        <v>218.808642725455</v>
      </c>
      <c r="D81" s="1">
        <v>226.186697519381</v>
      </c>
      <c r="E81" s="1">
        <v>345.51793618487898</v>
      </c>
      <c r="F81" s="1">
        <v>162.98312753431199</v>
      </c>
      <c r="G81" s="1">
        <v>44.298629691093197</v>
      </c>
      <c r="H81" s="1">
        <f>-206.494045518614</f>
        <v>-206.494045518614</v>
      </c>
      <c r="I81" s="1">
        <f>-254.703351746127</f>
        <v>-254.703351746127</v>
      </c>
      <c r="J81" s="1">
        <f>-1.22571557810375</f>
        <v>-1.2257155781037501</v>
      </c>
    </row>
    <row r="82" spans="1:10">
      <c r="A82" s="1">
        <v>31.510540109610702</v>
      </c>
      <c r="B82" s="1">
        <v>111.864553713384</v>
      </c>
      <c r="C82" s="1">
        <v>241.37820868879501</v>
      </c>
      <c r="D82" s="1">
        <v>136.590112974493</v>
      </c>
      <c r="E82" s="1">
        <v>404.130157055979</v>
      </c>
      <c r="F82" s="1">
        <v>108.23150541651501</v>
      </c>
      <c r="G82" s="1">
        <v>77.854862514887202</v>
      </c>
      <c r="H82" s="1">
        <f>-197.708859124123</f>
        <v>-197.70885912412299</v>
      </c>
      <c r="I82" s="1">
        <f>-180.830799782471</f>
        <v>-180.83079978247099</v>
      </c>
      <c r="J82" s="1">
        <f>-71.3461599004292</f>
        <v>-71.3461599004292</v>
      </c>
    </row>
    <row r="83" spans="1:10">
      <c r="A83" s="1">
        <v>9.9694313462997397E-2</v>
      </c>
      <c r="B83" s="1">
        <f>-6.84232714647404</f>
        <v>-6.8423271464740401</v>
      </c>
      <c r="C83" s="1">
        <v>268.31089964376702</v>
      </c>
      <c r="D83" s="1">
        <v>40.158610221793197</v>
      </c>
      <c r="E83" s="1">
        <v>405.03563025276799</v>
      </c>
      <c r="F83" s="1">
        <v>29.416800070249899</v>
      </c>
      <c r="G83" s="1">
        <v>69.345320055547802</v>
      </c>
      <c r="H83" s="1">
        <f>-129.645248663524</f>
        <v>-129.645248663524</v>
      </c>
      <c r="I83" s="1">
        <f>-74.0865922002999</f>
        <v>-74.086592200299904</v>
      </c>
      <c r="J83" s="1">
        <f>-109.948553807314</f>
        <v>-109.948553807314</v>
      </c>
    </row>
    <row r="84" spans="1:10">
      <c r="A84" s="1">
        <f>-39.7453490402115</f>
        <v>-39.745349040211501</v>
      </c>
      <c r="B84" s="1">
        <f>-215.309422304191</f>
        <v>-215.309422304191</v>
      </c>
      <c r="C84" s="1">
        <v>304.48455940341</v>
      </c>
      <c r="D84" s="1">
        <f>-75.8923849799333</f>
        <v>-75.892384979933297</v>
      </c>
      <c r="E84" s="1">
        <v>360.06739751115902</v>
      </c>
      <c r="F84" s="1">
        <f>-47.0435956543243</f>
        <v>-47.043595654324299</v>
      </c>
      <c r="G84" s="1">
        <v>31.771868759362</v>
      </c>
      <c r="H84" s="1">
        <f>-13.4159094774702</f>
        <v>-13.415909477470199</v>
      </c>
      <c r="I84" s="1">
        <v>60.349582901172397</v>
      </c>
      <c r="J84" s="1">
        <f>-160.864011456941</f>
        <v>-160.864011456941</v>
      </c>
    </row>
    <row r="85" spans="1:10">
      <c r="A85" s="1">
        <v>756.70350287203701</v>
      </c>
      <c r="B85" s="1">
        <f>-453.499536624256</f>
        <v>-453.499536624256</v>
      </c>
      <c r="C85" s="1">
        <f>-95.7902353489643</f>
        <v>-95.790235348964302</v>
      </c>
      <c r="D85" s="1">
        <v>273.76438156552598</v>
      </c>
      <c r="E85" s="1">
        <v>427.50453106635399</v>
      </c>
      <c r="F85" s="1">
        <f>-254.954536064714</f>
        <v>-254.95453606471401</v>
      </c>
      <c r="G85" s="1">
        <f>-139.839355230924</f>
        <v>-139.83935523092401</v>
      </c>
      <c r="H85" s="1">
        <v>131.726763466097</v>
      </c>
      <c r="I85" s="1">
        <f>-27.8508142894577</f>
        <v>-27.850814289457698</v>
      </c>
      <c r="J85" s="1">
        <v>9.8218925826987302</v>
      </c>
    </row>
    <row r="86" spans="1:10">
      <c r="A86" s="1">
        <v>767.18084048547496</v>
      </c>
      <c r="B86" s="1">
        <f>-447.972261965292</f>
        <v>-447.97226196529198</v>
      </c>
      <c r="C86" s="1">
        <f>-33.1780019387262</f>
        <v>-33.178001938726197</v>
      </c>
      <c r="D86" s="1">
        <v>277.01030067507401</v>
      </c>
      <c r="E86" s="1">
        <v>415.841160719453</v>
      </c>
      <c r="F86" s="1">
        <f>-286.819955296856</f>
        <v>-286.81995529685599</v>
      </c>
      <c r="G86" s="1">
        <f>-123.058164293284</f>
        <v>-123.05816429328399</v>
      </c>
      <c r="H86" s="1">
        <v>89.666346025844604</v>
      </c>
      <c r="I86" s="1">
        <v>51.999716192548902</v>
      </c>
      <c r="J86" s="1">
        <v>73.453367651094894</v>
      </c>
    </row>
    <row r="87" spans="1:10">
      <c r="A87" s="1">
        <v>773.72795746574002</v>
      </c>
      <c r="B87" s="1">
        <f>-438.847129975109</f>
        <v>-438.847129975109</v>
      </c>
      <c r="C87" s="1">
        <v>34.486998538283601</v>
      </c>
      <c r="D87" s="1">
        <v>277.94360979221</v>
      </c>
      <c r="E87" s="1">
        <v>387.37536416177102</v>
      </c>
      <c r="F87" s="1">
        <f>-313.450933456933</f>
        <v>-313.450933456933</v>
      </c>
      <c r="G87" s="1">
        <f>-104.701451498567</f>
        <v>-104.701451498567</v>
      </c>
      <c r="H87" s="1">
        <v>44.333343597520397</v>
      </c>
      <c r="I87" s="1">
        <v>122.816290165385</v>
      </c>
      <c r="J87" s="1">
        <v>128.34341738103501</v>
      </c>
    </row>
    <row r="88" spans="1:10">
      <c r="A88" s="1">
        <v>776.57377853596597</v>
      </c>
      <c r="B88" s="1">
        <f>-425.094293276646</f>
        <v>-425.094293276646</v>
      </c>
      <c r="C88" s="1">
        <v>106.555599723048</v>
      </c>
      <c r="D88" s="1">
        <v>274.280129483037</v>
      </c>
      <c r="E88" s="1">
        <v>344.60815344611399</v>
      </c>
      <c r="F88" s="1">
        <f>-334.015875944019</f>
        <v>-334.015875944019</v>
      </c>
      <c r="G88" s="1">
        <f>-86.5147056664408</f>
        <v>-86.514705666440804</v>
      </c>
      <c r="H88" s="1">
        <v>0.49112300001816001</v>
      </c>
      <c r="I88" s="1">
        <v>177.86027090331001</v>
      </c>
      <c r="J88" s="1">
        <v>162.468881982011</v>
      </c>
    </row>
    <row r="89" spans="1:10">
      <c r="A89" s="1">
        <v>775.16999659001794</v>
      </c>
      <c r="B89" s="1">
        <f>-409.32584519351</f>
        <v>-409.32584519351002</v>
      </c>
      <c r="C89" s="1">
        <v>181.548466673142</v>
      </c>
      <c r="D89" s="1">
        <v>265.943110973307</v>
      </c>
      <c r="E89" s="1">
        <v>284.03378599559602</v>
      </c>
      <c r="F89" s="1">
        <f>-345.738101942036</f>
        <v>-345.738101942036</v>
      </c>
      <c r="G89" s="1">
        <f>-74.2870519746282</f>
        <v>-74.287051974628199</v>
      </c>
      <c r="H89" s="1">
        <f>-40.5599434029127</f>
        <v>-40.559943402912701</v>
      </c>
      <c r="I89" s="1">
        <v>208.178470772233</v>
      </c>
      <c r="J89" s="1">
        <v>171.40632480734101</v>
      </c>
    </row>
    <row r="90" spans="1:10">
      <c r="A90" s="1">
        <f>-55.5644569909454</f>
        <v>-55.564456990945402</v>
      </c>
      <c r="B90" s="1">
        <f>-335.897515207472</f>
        <v>-335.897515207472</v>
      </c>
      <c r="C90" s="1">
        <f>-212.335983592345</f>
        <v>-212.335983592345</v>
      </c>
      <c r="D90" s="1">
        <v>54.961317133848503</v>
      </c>
      <c r="E90" s="1">
        <v>38.696405324689202</v>
      </c>
      <c r="F90" s="1">
        <f>-277.400531926351</f>
        <v>-277.40053192635099</v>
      </c>
      <c r="G90" s="1">
        <v>97.199446658396994</v>
      </c>
      <c r="H90" s="1">
        <f>-152.708567153564</f>
        <v>-152.70856715356399</v>
      </c>
      <c r="I90" s="1">
        <f>-55.9214221836836</f>
        <v>-55.921422183683603</v>
      </c>
      <c r="J90" s="1">
        <v>41.174502642199698</v>
      </c>
    </row>
    <row r="91" spans="1:10">
      <c r="A91" s="1">
        <f>-44.3130129987311</f>
        <v>-44.313012998731097</v>
      </c>
      <c r="B91" s="1">
        <f>-336.682507721171</f>
        <v>-336.68250772117102</v>
      </c>
      <c r="C91" s="1">
        <f>-183.491895153988</f>
        <v>-183.491895153988</v>
      </c>
      <c r="D91" s="1">
        <v>110.124580491022</v>
      </c>
      <c r="E91" s="1">
        <f>-12.3492886054795</f>
        <v>-12.349288605479501</v>
      </c>
      <c r="F91" s="1">
        <f>-286.388137798639</f>
        <v>-286.38813779863898</v>
      </c>
      <c r="G91" s="1">
        <v>129.25273502002699</v>
      </c>
      <c r="H91" s="1">
        <f>-151.865641069049</f>
        <v>-151.86564106904899</v>
      </c>
      <c r="I91" s="1">
        <f>-6.76310123246409</f>
        <v>-6.7631012324640896</v>
      </c>
      <c r="J91" s="1">
        <f>-58.4333019358633</f>
        <v>-58.433301935863298</v>
      </c>
    </row>
    <row r="92" spans="1:10">
      <c r="A92" s="1">
        <f>-33.0474021432259</f>
        <v>-33.047402143225902</v>
      </c>
      <c r="B92" s="1">
        <f>-335.954160929248</f>
        <v>-335.95416092924802</v>
      </c>
      <c r="C92" s="1">
        <f>-148.585127927134</f>
        <v>-148.58512792713401</v>
      </c>
      <c r="D92" s="1">
        <v>163.502393263063</v>
      </c>
      <c r="E92" s="1">
        <f>-64.5459733039374</f>
        <v>-64.545973303937402</v>
      </c>
      <c r="F92" s="1">
        <f>-277.315348709803</f>
        <v>-277.315348709803</v>
      </c>
      <c r="G92" s="1">
        <v>142.480421482807</v>
      </c>
      <c r="H92" s="1">
        <f>-120.085991324645</f>
        <v>-120.08599132464499</v>
      </c>
      <c r="I92" s="1">
        <v>40.810995391496299</v>
      </c>
      <c r="J92" s="1">
        <f>-145.25613146316</f>
        <v>-145.25613146315999</v>
      </c>
    </row>
    <row r="93" spans="1:10">
      <c r="A93" s="1">
        <v>25.8023284484924</v>
      </c>
      <c r="B93" s="1">
        <f>-366.535670499305</f>
        <v>-366.53567049930501</v>
      </c>
      <c r="C93" s="1">
        <f>-183.957257312532</f>
        <v>-183.95725731253199</v>
      </c>
      <c r="D93" s="1">
        <v>192.72557341739599</v>
      </c>
      <c r="E93" s="1">
        <f>-163.236529771753</f>
        <v>-163.236529771753</v>
      </c>
      <c r="F93" s="1">
        <f>-51.2230068804169</f>
        <v>-51.223006880416897</v>
      </c>
      <c r="G93" s="1">
        <v>89.899703370107801</v>
      </c>
      <c r="H93" s="1">
        <f>-152.44180826125</f>
        <v>-152.44180826125</v>
      </c>
      <c r="I93" s="1">
        <v>221.68148427009501</v>
      </c>
      <c r="J93" s="1">
        <f>-200.271122589874</f>
        <v>-200.27112258987401</v>
      </c>
    </row>
    <row r="94" spans="1:10">
      <c r="A94" s="1">
        <v>58.202506401897402</v>
      </c>
      <c r="B94" s="1">
        <f>-373.097142178292</f>
        <v>-373.09714217829202</v>
      </c>
      <c r="C94" s="1">
        <f>-172.72193736596</f>
        <v>-172.72193736596</v>
      </c>
      <c r="D94" s="1">
        <v>223.99005069263001</v>
      </c>
      <c r="E94" s="1">
        <f>-231.098408955565</f>
        <v>-231.09840895556499</v>
      </c>
      <c r="F94" s="1">
        <v>84.972737646237704</v>
      </c>
      <c r="G94" s="1">
        <v>45.993336401664799</v>
      </c>
      <c r="H94" s="1">
        <f>-89.697113133317</f>
        <v>-89.697113133317004</v>
      </c>
      <c r="I94" s="1">
        <v>305.951220377455</v>
      </c>
      <c r="J94" s="1">
        <f>-219.66185826093</f>
        <v>-219.66185826092999</v>
      </c>
    </row>
    <row r="95" spans="1:10">
      <c r="A95" s="1">
        <v>70.8061558428588</v>
      </c>
      <c r="B95" s="1">
        <f>-367.549639623008</f>
        <v>-367.54963962300798</v>
      </c>
      <c r="C95" s="1">
        <f>-161.234550424794</f>
        <v>-161.23455042479401</v>
      </c>
      <c r="D95" s="1">
        <v>244.49157868529599</v>
      </c>
      <c r="E95" s="1">
        <f>-256.227457377456</f>
        <v>-256.22745737745601</v>
      </c>
      <c r="F95" s="1">
        <v>169.426824852013</v>
      </c>
      <c r="G95" s="1">
        <f>-22.7578969481368</f>
        <v>-22.7578969481368</v>
      </c>
      <c r="H95" s="1">
        <f>-25.1155068982153</f>
        <v>-25.115506898215301</v>
      </c>
      <c r="I95" s="1">
        <v>335.363697548782</v>
      </c>
      <c r="J95" s="1">
        <f>-197.881665454751</f>
        <v>-197.88166545475099</v>
      </c>
    </row>
    <row r="96" spans="1:10">
      <c r="A96" s="1">
        <v>81.930643696758395</v>
      </c>
      <c r="B96" s="1">
        <f>-356.718946648859</f>
        <v>-356.718946648859</v>
      </c>
      <c r="C96" s="1">
        <f>-128.740824873025</f>
        <v>-128.74082487302499</v>
      </c>
      <c r="D96" s="1">
        <v>263.067941552739</v>
      </c>
      <c r="E96" s="1">
        <f>-268.51670224029</f>
        <v>-268.51670224028999</v>
      </c>
      <c r="F96" s="1">
        <v>259.90139437741402</v>
      </c>
      <c r="G96" s="1">
        <f>-87.1612795214402</f>
        <v>-87.161279521440207</v>
      </c>
      <c r="H96" s="1">
        <v>54.014998003945799</v>
      </c>
      <c r="I96" s="1">
        <v>335.37056645199101</v>
      </c>
      <c r="J96" s="1">
        <f>-140.61304066086</f>
        <v>-140.61304066086001</v>
      </c>
    </row>
    <row r="97" spans="1:10">
      <c r="A97" s="1">
        <v>82.792859052905797</v>
      </c>
      <c r="B97" s="1">
        <f>-340.298320684784</f>
        <v>-340.29832068478402</v>
      </c>
      <c r="C97" s="1">
        <f>-92.5515200413803</f>
        <v>-92.5515200413803</v>
      </c>
      <c r="D97" s="1">
        <v>275.78717225307503</v>
      </c>
      <c r="E97" s="1">
        <f>-245.837080182724</f>
        <v>-245.83708018272401</v>
      </c>
      <c r="F97" s="1">
        <v>328.496867185491</v>
      </c>
      <c r="G97" s="1">
        <f>-166.37172569999</f>
        <v>-166.37172569999001</v>
      </c>
      <c r="H97" s="1">
        <v>94.379691263846198</v>
      </c>
      <c r="I97" s="1">
        <v>309.26800254855198</v>
      </c>
      <c r="J97" s="1">
        <f>-64.8874954252217</f>
        <v>-64.887495425221701</v>
      </c>
    </row>
    <row r="98" spans="1:10">
      <c r="A98" s="1">
        <v>81.517124675464501</v>
      </c>
      <c r="B98" s="1">
        <f>-324.144920192927</f>
        <v>-324.14492019292697</v>
      </c>
      <c r="C98" s="1">
        <f>-54.0071263573879</f>
        <v>-54.007126357387897</v>
      </c>
      <c r="D98" s="1">
        <v>273.38641984935498</v>
      </c>
      <c r="E98" s="1">
        <f>-199.813011358038</f>
        <v>-199.81301135803801</v>
      </c>
      <c r="F98" s="1">
        <v>390.476148091977</v>
      </c>
      <c r="G98" s="1">
        <f>-238.999188611817</f>
        <v>-238.999188611817</v>
      </c>
      <c r="H98" s="1">
        <v>95.085517765847698</v>
      </c>
      <c r="I98" s="1">
        <v>264.63089457699698</v>
      </c>
      <c r="J98" s="1">
        <v>15.7805222678576</v>
      </c>
    </row>
    <row r="99" spans="1:10">
      <c r="A99" s="1">
        <v>78.453148992351402</v>
      </c>
      <c r="B99" s="1">
        <f>-307.771550322259</f>
        <v>-307.77155032225897</v>
      </c>
      <c r="C99" s="1">
        <f>-13.1404006963123</f>
        <v>-13.1404006963123</v>
      </c>
      <c r="D99" s="1">
        <v>258.12403829041199</v>
      </c>
      <c r="E99" s="1">
        <f>-134.478911500592</f>
        <v>-134.47891150059201</v>
      </c>
      <c r="F99" s="1">
        <v>440.51890818106801</v>
      </c>
      <c r="G99" s="1">
        <f>-296.953194178192</f>
        <v>-296.95319417819201</v>
      </c>
      <c r="H99" s="1">
        <v>62.3693938097528</v>
      </c>
      <c r="I99" s="1">
        <v>211.22563875548201</v>
      </c>
      <c r="J99" s="1">
        <v>77.634494954265193</v>
      </c>
    </row>
    <row r="100" spans="1:10">
      <c r="A100" s="1">
        <v>74.293728326924295</v>
      </c>
      <c r="B100" s="1">
        <f>-292.152065116349</f>
        <v>-292.15206511634898</v>
      </c>
      <c r="C100" s="1">
        <v>28.803335120449901</v>
      </c>
      <c r="D100" s="1">
        <v>229.580510805785</v>
      </c>
      <c r="E100" s="1">
        <f>-52.3001097177266</f>
        <v>-52.300109717726599</v>
      </c>
      <c r="F100" s="1">
        <v>473.62692249398299</v>
      </c>
      <c r="G100" s="1">
        <f>-332.26603210927</f>
        <v>-332.26603210926999</v>
      </c>
      <c r="H100" s="1">
        <v>5.1183199979068297</v>
      </c>
      <c r="I100" s="1">
        <v>156.72554017149699</v>
      </c>
      <c r="J100" s="1">
        <v>103.364761011957</v>
      </c>
    </row>
    <row r="101" spans="1:10">
      <c r="A101" s="1">
        <v>61.304441743320098</v>
      </c>
      <c r="B101" s="1">
        <f>-278.277966644802</f>
        <v>-278.27796664480201</v>
      </c>
      <c r="C101" s="1">
        <v>70.692709459272606</v>
      </c>
      <c r="D101" s="1">
        <v>194.07448156094</v>
      </c>
      <c r="E101" s="1">
        <v>46.076063098736498</v>
      </c>
      <c r="F101" s="1">
        <v>462.36322319885898</v>
      </c>
      <c r="G101" s="1">
        <f>-346.253455902841</f>
        <v>-346.25345590284098</v>
      </c>
      <c r="H101" s="1">
        <f>-73.3876339104043</f>
        <v>-73.387633910404304</v>
      </c>
      <c r="I101" s="1">
        <v>104.485854079121</v>
      </c>
      <c r="J101" s="1">
        <v>89.975419824239196</v>
      </c>
    </row>
    <row r="102" spans="1:10">
      <c r="A102" s="1">
        <v>40.212363202859599</v>
      </c>
      <c r="B102" s="1">
        <f>-260.593334664341</f>
        <v>-260.593334664341</v>
      </c>
      <c r="C102" s="1">
        <v>132.39440558158799</v>
      </c>
      <c r="D102" s="1">
        <v>160.163233375922</v>
      </c>
      <c r="E102" s="1">
        <v>147.80375934074399</v>
      </c>
      <c r="F102" s="1">
        <v>403.40610061120702</v>
      </c>
      <c r="G102" s="1">
        <f>-320.74416119734</f>
        <v>-320.74416119734002</v>
      </c>
      <c r="H102" s="1">
        <f>-126.087952100408</f>
        <v>-126.087952100408</v>
      </c>
      <c r="I102" s="1">
        <v>41.394429829757399</v>
      </c>
      <c r="J102" s="1">
        <v>50.1093215850576</v>
      </c>
    </row>
    <row r="103" spans="1:10">
      <c r="A103" s="1">
        <v>11.324912820005601</v>
      </c>
      <c r="B103" s="1">
        <f>-237.86096865858</f>
        <v>-237.86096865857999</v>
      </c>
      <c r="C103" s="1">
        <v>209.96550341499099</v>
      </c>
      <c r="D103" s="1">
        <v>123.252566995449</v>
      </c>
      <c r="E103" s="1">
        <v>247.22181497034001</v>
      </c>
      <c r="F103" s="1">
        <v>291.586023498028</v>
      </c>
      <c r="G103" s="1">
        <f>-254.544481985051</f>
        <v>-254.54448198505099</v>
      </c>
      <c r="H103" s="1">
        <f>-130.721029975652</f>
        <v>-130.72102997565199</v>
      </c>
      <c r="I103" s="1">
        <f>-32.6287780966776</f>
        <v>-32.6287780966776</v>
      </c>
      <c r="J103" s="1">
        <f>-10.0651351550353</f>
        <v>-10.0651351550353</v>
      </c>
    </row>
    <row r="104" spans="1:10">
      <c r="A104" s="1">
        <f>-33.6139167393706</f>
        <v>-33.613916739370602</v>
      </c>
      <c r="B104" s="1">
        <f>-208.911711466853</f>
        <v>-208.91171146685301</v>
      </c>
      <c r="C104" s="1">
        <v>284.46533215154898</v>
      </c>
      <c r="D104" s="1">
        <v>77.263463782728707</v>
      </c>
      <c r="E104" s="1">
        <v>345.422764875013</v>
      </c>
      <c r="F104" s="1">
        <v>88.907534525546097</v>
      </c>
      <c r="G104" s="1">
        <f>-163.544977984141</f>
        <v>-163.54497798414101</v>
      </c>
      <c r="H104" s="1">
        <f>-85.6186408817663</f>
        <v>-85.618640881766297</v>
      </c>
      <c r="I104" s="1">
        <f>-126.399725615825</f>
        <v>-126.39972561582501</v>
      </c>
      <c r="J104" s="1">
        <f>-88.2087893323777</f>
        <v>-88.208789332377705</v>
      </c>
    </row>
    <row r="105" spans="1:10">
      <c r="A105" s="1">
        <f>-5.40410235710604</f>
        <v>-5.4041023571060398</v>
      </c>
      <c r="B105" s="1">
        <f>-219.7478048153</f>
        <v>-219.74780481529999</v>
      </c>
      <c r="C105" s="1">
        <v>332.15984434605002</v>
      </c>
      <c r="D105" s="1">
        <f>-28.7534449197334</f>
        <v>-28.753444919733401</v>
      </c>
      <c r="E105" s="1">
        <v>383.260881356315</v>
      </c>
      <c r="F105" s="1">
        <v>114.186312196145</v>
      </c>
      <c r="G105" s="1">
        <v>22.345263079002098</v>
      </c>
      <c r="H105" s="1">
        <f>-20.9753680989654</f>
        <v>-20.975368098965401</v>
      </c>
      <c r="I105" s="1">
        <f>-58.5592285644348</f>
        <v>-58.559228564434797</v>
      </c>
      <c r="J105" s="1">
        <f>-115.744968357921</f>
        <v>-115.744968357921</v>
      </c>
    </row>
    <row r="106" spans="1:10">
      <c r="A106" s="1">
        <v>9.8085720853654799</v>
      </c>
      <c r="B106" s="1">
        <f>-224.491087513536</f>
        <v>-224.491087513536</v>
      </c>
      <c r="C106" s="1">
        <v>348.39589230199101</v>
      </c>
      <c r="D106" s="1">
        <f>-93.47751756823</f>
        <v>-93.477517568229999</v>
      </c>
      <c r="E106" s="1">
        <v>387.14516194603198</v>
      </c>
      <c r="F106" s="1">
        <v>100.98528624983</v>
      </c>
      <c r="G106" s="1">
        <v>153.46480023389901</v>
      </c>
      <c r="H106" s="1">
        <v>36.809603365001202</v>
      </c>
      <c r="I106" s="1">
        <v>8.0669778946739399</v>
      </c>
      <c r="J106" s="1">
        <f>-127.815265424603</f>
        <v>-127.815265424603</v>
      </c>
    </row>
    <row r="107" spans="1:10">
      <c r="A107" s="1">
        <v>25.7142184095141</v>
      </c>
      <c r="B107" s="1">
        <f>-228.533177271754</f>
        <v>-228.533177271754</v>
      </c>
      <c r="C107" s="1">
        <v>348.02446284988599</v>
      </c>
      <c r="D107" s="1">
        <f>-144.342052073438</f>
        <v>-144.342052073438</v>
      </c>
      <c r="E107" s="1">
        <v>360.66807679487403</v>
      </c>
      <c r="F107" s="1">
        <v>86.553117048046801</v>
      </c>
      <c r="G107" s="1">
        <v>272.79478028928798</v>
      </c>
      <c r="H107" s="1">
        <v>97.934791288361396</v>
      </c>
      <c r="I107" s="1">
        <v>70.477633687455395</v>
      </c>
      <c r="J107" s="1">
        <f>-102.120113078178</f>
        <v>-102.12011307817799</v>
      </c>
    </row>
    <row r="108" spans="1:10">
      <c r="A108" s="1">
        <v>24.223581444043202</v>
      </c>
      <c r="B108" s="1">
        <f>-230.590101660635</f>
        <v>-230.59010166063501</v>
      </c>
      <c r="C108" s="1">
        <v>342.31967122980501</v>
      </c>
      <c r="D108" s="1">
        <f>-178.828213839435</f>
        <v>-178.82821383943499</v>
      </c>
      <c r="E108" s="1">
        <v>315.534488878866</v>
      </c>
      <c r="F108" s="1">
        <v>44.300186436600399</v>
      </c>
      <c r="G108" s="1">
        <v>314.38691116882097</v>
      </c>
      <c r="H108" s="1">
        <v>134.90043150388499</v>
      </c>
      <c r="I108" s="1">
        <v>142.70692152627799</v>
      </c>
      <c r="J108" s="1">
        <f>-48.7723202027973</f>
        <v>-48.772320202797303</v>
      </c>
    </row>
    <row r="109" spans="1:10">
      <c r="A109" s="1">
        <v>20.617190297011</v>
      </c>
      <c r="B109" s="1">
        <f>-230.712677359208</f>
        <v>-230.71267735920799</v>
      </c>
      <c r="C109" s="1">
        <v>337.57431100925498</v>
      </c>
      <c r="D109" s="1">
        <f>-207.162810651413</f>
        <v>-207.162810651413</v>
      </c>
      <c r="E109" s="1">
        <v>250.867105110154</v>
      </c>
      <c r="F109" s="1">
        <v>8.8103608116118401</v>
      </c>
      <c r="G109" s="1">
        <v>339.00116413822502</v>
      </c>
      <c r="H109" s="1">
        <v>159.63422985585001</v>
      </c>
      <c r="I109" s="1">
        <v>205.73171392375599</v>
      </c>
      <c r="J109" s="1">
        <v>36.068859489273699</v>
      </c>
    </row>
    <row r="110" spans="1:10">
      <c r="A110" s="1">
        <v>14.513668940608699</v>
      </c>
      <c r="B110" s="1">
        <f>-230.794849507899</f>
        <v>-230.79484950789899</v>
      </c>
      <c r="C110" s="1">
        <v>332.58658859502498</v>
      </c>
      <c r="D110" s="1">
        <f>-227.672391547285</f>
        <v>-227.672391547285</v>
      </c>
      <c r="E110" s="1">
        <v>171.964504556701</v>
      </c>
      <c r="F110" s="1">
        <f>-15.9868726792989</f>
        <v>-15.9868726792989</v>
      </c>
      <c r="G110" s="1">
        <v>345.05705801891202</v>
      </c>
      <c r="H110" s="1">
        <v>166.68224003190201</v>
      </c>
      <c r="I110" s="1">
        <v>247.44372260784101</v>
      </c>
      <c r="J110" s="1">
        <v>134.86026425849701</v>
      </c>
    </row>
    <row r="111" spans="1:10">
      <c r="A111" s="1">
        <v>6.2855333898125796</v>
      </c>
      <c r="B111" s="1">
        <f>-229.041273514445</f>
        <v>-229.04127351444501</v>
      </c>
      <c r="C111" s="1">
        <v>328.776770995883</v>
      </c>
      <c r="D111" s="1">
        <f>-243.166039224096</f>
        <v>-243.16603922409601</v>
      </c>
      <c r="E111" s="1">
        <v>85.371431221145201</v>
      </c>
      <c r="F111" s="1">
        <f>-32.1597218740571</f>
        <v>-32.159721874057098</v>
      </c>
      <c r="G111" s="1">
        <v>333.809268155631</v>
      </c>
      <c r="H111" s="1">
        <v>157.36577980634499</v>
      </c>
      <c r="I111" s="1">
        <v>262.03303234973703</v>
      </c>
      <c r="J111" s="1">
        <v>229.82068560936901</v>
      </c>
    </row>
    <row r="112" spans="1:10">
      <c r="A112" s="1">
        <f>-21.6709889734038</f>
        <v>-21.670988973403801</v>
      </c>
      <c r="B112" s="1">
        <f>-226.061219038484</f>
        <v>-226.06121903848401</v>
      </c>
      <c r="C112" s="1">
        <v>325.66549856168399</v>
      </c>
      <c r="D112" s="1">
        <f>-248.259513238011</f>
        <v>-248.25951323801101</v>
      </c>
      <c r="E112" s="1">
        <f>-2.45075094299231</f>
        <v>-2.4507509429923102</v>
      </c>
      <c r="F112" s="1">
        <f>-72.8334202448363</f>
        <v>-72.833420244836304</v>
      </c>
      <c r="G112" s="1">
        <v>245.59751444885299</v>
      </c>
      <c r="H112" s="1">
        <v>110.582466450163</v>
      </c>
      <c r="I112" s="1">
        <v>252.290486975813</v>
      </c>
      <c r="J112" s="1">
        <v>290.68825233728302</v>
      </c>
    </row>
    <row r="113" spans="1:10">
      <c r="A113" s="1">
        <f>-51.2212946426234</f>
        <v>-51.221294642623398</v>
      </c>
      <c r="B113" s="1">
        <f>-220.972830815808</f>
        <v>-220.97283081580801</v>
      </c>
      <c r="C113" s="1">
        <v>312.60465540657998</v>
      </c>
      <c r="D113" s="1">
        <f>-244.216131675782</f>
        <v>-244.21613167578201</v>
      </c>
      <c r="E113" s="1">
        <f>-87.9690971294442</f>
        <v>-87.969097129444194</v>
      </c>
      <c r="F113" s="1">
        <f>-104.424034660455</f>
        <v>-104.42403466045501</v>
      </c>
      <c r="G113" s="1">
        <v>147.988704284107</v>
      </c>
      <c r="H113" s="1">
        <v>45.3133545860981</v>
      </c>
      <c r="I113" s="1">
        <v>195.88319417486301</v>
      </c>
      <c r="J113" s="1">
        <v>311.026755559658</v>
      </c>
    </row>
    <row r="114" spans="1:10">
      <c r="A114" s="1">
        <f>-94.7547231176368</f>
        <v>-94.7547231176368</v>
      </c>
      <c r="B114" s="1">
        <f>-208.776523049049</f>
        <v>-208.77652304904899</v>
      </c>
      <c r="C114" s="1">
        <v>276.81149880950102</v>
      </c>
      <c r="D114" s="1">
        <f>-200.093596524864</f>
        <v>-200.09359652486401</v>
      </c>
      <c r="E114" s="1">
        <f>-168.785125752046</f>
        <v>-168.78512575204601</v>
      </c>
      <c r="F114" s="1">
        <f>-163.019949969913</f>
        <v>-163.019949969913</v>
      </c>
      <c r="G114" s="1">
        <f>-4.1554078206103</f>
        <v>-4.1554078206103</v>
      </c>
      <c r="H114" s="1">
        <f>-53.7976436009668</f>
        <v>-53.797643600966801</v>
      </c>
      <c r="I114" s="1">
        <v>99.354141200138997</v>
      </c>
      <c r="J114" s="1">
        <v>279.85806160748501</v>
      </c>
    </row>
    <row r="115" spans="1:10">
      <c r="A115" s="1">
        <f>-106.935488375031</f>
        <v>-106.935488375031</v>
      </c>
      <c r="B115" s="1">
        <f>-208.970337006367</f>
        <v>-208.970337006367</v>
      </c>
      <c r="C115" s="1">
        <v>274.86475346836698</v>
      </c>
      <c r="D115" s="1">
        <f>-204.774855184196</f>
        <v>-204.77485518419601</v>
      </c>
      <c r="E115" s="1">
        <f>-230.126647014784</f>
        <v>-230.126647014784</v>
      </c>
      <c r="F115" s="1">
        <f>-147.483628653823</f>
        <v>-147.48362865382299</v>
      </c>
      <c r="G115" s="1">
        <f>-36.5103730013944</f>
        <v>-36.510373001394399</v>
      </c>
      <c r="H115" s="1">
        <f>-91.6711556834546</f>
        <v>-91.6711556834546</v>
      </c>
      <c r="I115" s="1">
        <v>14.981843407942501</v>
      </c>
      <c r="J115" s="1">
        <v>242.732646288453</v>
      </c>
    </row>
    <row r="116" spans="1:10">
      <c r="A116" s="1">
        <f>-116.729870823642</f>
        <v>-116.729870823642</v>
      </c>
      <c r="B116" s="1">
        <f>-211.492561050595</f>
        <v>-211.49256105059499</v>
      </c>
      <c r="C116" s="1">
        <v>268.93365854317199</v>
      </c>
      <c r="D116" s="1">
        <f>-204.829048635396</f>
        <v>-204.82904863539599</v>
      </c>
      <c r="E116" s="1">
        <f>-271.576987674774</f>
        <v>-271.57698767477399</v>
      </c>
      <c r="F116" s="1">
        <f>-126.674087994519</f>
        <v>-126.674087994519</v>
      </c>
      <c r="G116" s="1">
        <f>-62.8740389656818</f>
        <v>-62.874038965681798</v>
      </c>
      <c r="H116" s="1">
        <f>-120.751332332689</f>
        <v>-120.751332332689</v>
      </c>
      <c r="I116" s="1">
        <f>-70.0797666646462</f>
        <v>-70.079766664646201</v>
      </c>
      <c r="J116" s="1">
        <v>176.07547421054201</v>
      </c>
    </row>
    <row r="117" spans="1:10">
      <c r="A117" s="1">
        <f>-124.093398717766</f>
        <v>-124.09339871776599</v>
      </c>
      <c r="B117" s="1">
        <f>-215.218472790226</f>
        <v>-215.218472790226</v>
      </c>
      <c r="C117" s="1">
        <v>261.06116603370299</v>
      </c>
      <c r="D117" s="1">
        <f>-202.511692715854</f>
        <v>-202.511692715854</v>
      </c>
      <c r="E117" s="1">
        <f>-295.873049442189</f>
        <v>-295.87304944218897</v>
      </c>
      <c r="F117" s="1">
        <f>-104.391681220148</f>
        <v>-104.391681220148</v>
      </c>
      <c r="G117" s="1">
        <f>-82.3434113709094</f>
        <v>-82.343411370909394</v>
      </c>
      <c r="H117" s="1">
        <f>-140.991483499106</f>
        <v>-140.99148349910601</v>
      </c>
      <c r="I117" s="1">
        <f>-147.027103924205</f>
        <v>-147.02710392420499</v>
      </c>
      <c r="J117" s="1">
        <v>93.843422628919797</v>
      </c>
    </row>
    <row r="118" spans="1:10">
      <c r="A118" s="1">
        <f>-129.150677776865</f>
        <v>-129.150677776865</v>
      </c>
      <c r="B118" s="1">
        <f>-220.553705139529</f>
        <v>-220.553705139529</v>
      </c>
      <c r="C118" s="1">
        <v>251.30872657534201</v>
      </c>
      <c r="D118" s="1">
        <f>-197.916860595368</f>
        <v>-197.91686059536801</v>
      </c>
      <c r="E118" s="1">
        <f>-303.221393151943</f>
        <v>-303.221393151943</v>
      </c>
      <c r="F118" s="1">
        <f>-80.9493028114772</f>
        <v>-80.949302811477196</v>
      </c>
      <c r="G118" s="1">
        <f>-93.369592299591</f>
        <v>-93.369592299591005</v>
      </c>
      <c r="H118" s="1">
        <f>-152.634483512181</f>
        <v>-152.63448351218099</v>
      </c>
      <c r="I118" s="1">
        <f>-208.846838973062</f>
        <v>-208.84683897306201</v>
      </c>
      <c r="J118" s="1">
        <v>5.2534496990179402</v>
      </c>
    </row>
    <row r="119" spans="1:10">
      <c r="A119" s="1">
        <f>-131.423884068974</f>
        <v>-131.42388406897399</v>
      </c>
      <c r="B119" s="1">
        <f>-226.305500744513</f>
        <v>-226.30550074451301</v>
      </c>
      <c r="C119" s="1">
        <v>238.305531962858</v>
      </c>
      <c r="D119" s="1">
        <f>-188.68883160138</f>
        <v>-188.68883160138</v>
      </c>
      <c r="E119" s="1">
        <f>-291.39924173913</f>
        <v>-291.39924173912999</v>
      </c>
      <c r="F119" s="1">
        <f>-57.6981364593542</f>
        <v>-57.698136459354203</v>
      </c>
      <c r="G119" s="1">
        <f>-94.4973432908915</f>
        <v>-94.497343290891493</v>
      </c>
      <c r="H119" s="1">
        <f>-155.103328396756</f>
        <v>-155.10332839675601</v>
      </c>
      <c r="I119" s="1">
        <f>-243.337109875893</f>
        <v>-243.33710987589299</v>
      </c>
      <c r="J119" s="1">
        <f>-71.7382778014937</f>
        <v>-71.738277801493695</v>
      </c>
    </row>
    <row r="120" spans="1:10">
      <c r="A120" s="1">
        <v>857.23671911546103</v>
      </c>
      <c r="B120" s="1">
        <f>-368.36800504202</f>
        <v>-368.36800504202</v>
      </c>
      <c r="C120" s="1">
        <v>538.44249381014799</v>
      </c>
      <c r="D120" s="1">
        <v>108.89139012741801</v>
      </c>
      <c r="E120" s="1">
        <f>-110.904764725981</f>
        <v>-110.904764725981</v>
      </c>
      <c r="F120" s="1">
        <f>-296.957969945025</f>
        <v>-296.95796994502501</v>
      </c>
      <c r="G120" s="1">
        <f>-142.336296353418</f>
        <v>-142.33629635341799</v>
      </c>
      <c r="H120" s="1">
        <f>-215.187451892715</f>
        <v>-215.18745189271499</v>
      </c>
      <c r="I120" s="1">
        <v>39.315537907734502</v>
      </c>
      <c r="J120" s="1">
        <f>-82.6673026387929</f>
        <v>-82.667302638792904</v>
      </c>
    </row>
    <row r="121" spans="1:10">
      <c r="A121" s="1">
        <v>847.35915558223701</v>
      </c>
      <c r="B121" s="1">
        <f>-352.945700402081</f>
        <v>-352.945700402081</v>
      </c>
      <c r="C121" s="1">
        <v>595.19549204455404</v>
      </c>
      <c r="D121" s="1">
        <v>87.164420214670699</v>
      </c>
      <c r="E121" s="1">
        <f>-143.501411014888</f>
        <v>-143.50141101488799</v>
      </c>
      <c r="F121" s="1">
        <f>-250.050809543444</f>
        <v>-250.05080954344399</v>
      </c>
      <c r="G121" s="1">
        <f>-160.586020492914</f>
        <v>-160.586020492914</v>
      </c>
      <c r="H121" s="1">
        <f>-195.133065766447</f>
        <v>-195.133065766447</v>
      </c>
      <c r="I121" s="1">
        <v>29.162998692008799</v>
      </c>
      <c r="J121" s="1">
        <f>-126.896300868055</f>
        <v>-126.89630086805499</v>
      </c>
    </row>
    <row r="122" spans="1:10">
      <c r="A122" s="1">
        <v>850.80780731283903</v>
      </c>
      <c r="B122" s="1">
        <f>-343.759977993185</f>
        <v>-343.75997799318498</v>
      </c>
      <c r="C122" s="1">
        <v>621.43108239538606</v>
      </c>
      <c r="D122" s="1">
        <v>64.687767473687202</v>
      </c>
      <c r="E122" s="1">
        <f>-163.600720566007</f>
        <v>-163.600720566007</v>
      </c>
      <c r="F122" s="1">
        <f>-217.548144150218</f>
        <v>-217.54814415021801</v>
      </c>
      <c r="G122" s="1">
        <f>-171.070382560415</f>
        <v>-171.070382560415</v>
      </c>
      <c r="H122" s="1">
        <f>-184.42985621154</f>
        <v>-184.42985621154</v>
      </c>
      <c r="I122" s="1">
        <v>16.094425286315701</v>
      </c>
      <c r="J122" s="1">
        <f>-147.369440680821</f>
        <v>-147.36944068082099</v>
      </c>
    </row>
    <row r="123" spans="1:10">
      <c r="A123" s="1">
        <v>859.67391909832895</v>
      </c>
      <c r="B123" s="1">
        <f>-65.787210487205</f>
        <v>-65.787210487205002</v>
      </c>
      <c r="C123" s="1">
        <v>672.77477739631695</v>
      </c>
      <c r="D123" s="1">
        <v>46.868083547544202</v>
      </c>
      <c r="E123" s="1">
        <f>-236.195970366392</f>
        <v>-236.195970366392</v>
      </c>
      <c r="F123" s="1">
        <f>-184.30571957336</f>
        <v>-184.30571957335999</v>
      </c>
      <c r="G123" s="1">
        <f>-239.346657217211</f>
        <v>-239.346657217211</v>
      </c>
      <c r="H123" s="1">
        <f>-58.3173016077974</f>
        <v>-58.317301607797397</v>
      </c>
      <c r="I123" s="1">
        <f>-0.985882127527742</f>
        <v>-0.98588212752774196</v>
      </c>
      <c r="J123" s="1">
        <f>-156.4171211584</f>
        <v>-156.41712115839999</v>
      </c>
    </row>
    <row r="124" spans="1:10">
      <c r="A124" s="1">
        <v>46.343411639429902</v>
      </c>
      <c r="B124" s="1">
        <v>130.073482939347</v>
      </c>
      <c r="C124" s="1">
        <f>-12.7716399609095</f>
        <v>-12.7716399609095</v>
      </c>
      <c r="D124" s="1">
        <v>344.092192972063</v>
      </c>
      <c r="E124" s="1">
        <f>-245.014173139478</f>
        <v>-245.014173139478</v>
      </c>
      <c r="F124" s="1">
        <f>-125.148696219549</f>
        <v>-125.148696219549</v>
      </c>
      <c r="G124" s="1">
        <f>-75.8391514224662</f>
        <v>-75.839151422466202</v>
      </c>
      <c r="H124" s="1">
        <v>271.10474117181099</v>
      </c>
      <c r="I124" s="1">
        <v>100.24414442976899</v>
      </c>
      <c r="J124" s="1">
        <f>-135.736942765079</f>
        <v>-135.73694276507899</v>
      </c>
    </row>
    <row r="125" spans="1:10">
      <c r="A125" s="1">
        <v>81.990744467325797</v>
      </c>
      <c r="B125" s="1">
        <v>236.05915848099801</v>
      </c>
      <c r="C125" s="1">
        <f>-9.9967325768405</f>
        <v>-9.9967325768405004</v>
      </c>
      <c r="D125" s="1">
        <v>357.83298906297398</v>
      </c>
      <c r="E125" s="1">
        <f>-229.83999532208</f>
        <v>-229.83999532208</v>
      </c>
      <c r="F125" s="1">
        <f>-88.5960869135886</f>
        <v>-88.596086913588607</v>
      </c>
      <c r="G125" s="1">
        <f>-162.797442159733</f>
        <v>-162.79744215973301</v>
      </c>
      <c r="H125" s="1">
        <v>307.428193884709</v>
      </c>
      <c r="I125" s="1">
        <v>106.115447308726</v>
      </c>
      <c r="J125" s="1">
        <f>-77.1782386173886</f>
        <v>-77.178238617388601</v>
      </c>
    </row>
    <row r="126" spans="1:10">
      <c r="A126" s="1">
        <v>71.1061085498594</v>
      </c>
      <c r="B126" s="1">
        <v>323.39514369280403</v>
      </c>
      <c r="C126" s="1">
        <v>11.4615130415672</v>
      </c>
      <c r="D126" s="1">
        <v>325.35752639941398</v>
      </c>
      <c r="E126" s="1">
        <f>-157.07587719547</f>
        <v>-157.07587719547001</v>
      </c>
      <c r="F126" s="1">
        <f>-15.3278304844155</f>
        <v>-15.3278304844155</v>
      </c>
      <c r="G126" s="1">
        <f>-247.779971474178</f>
        <v>-247.77997147417801</v>
      </c>
      <c r="H126" s="1">
        <v>285.81966846180597</v>
      </c>
      <c r="I126" s="1">
        <v>59.046586568706999</v>
      </c>
      <c r="J126" s="1">
        <v>33.670182755243196</v>
      </c>
    </row>
    <row r="127" spans="1:10">
      <c r="A127" s="1">
        <v>78.750511796147507</v>
      </c>
      <c r="B127" s="1">
        <v>398.72553951099002</v>
      </c>
      <c r="C127" s="1">
        <v>22.6018869577074</v>
      </c>
      <c r="D127" s="1">
        <v>297.92763771077199</v>
      </c>
      <c r="E127" s="1">
        <f>-74.3276046950277</f>
        <v>-74.327604695027702</v>
      </c>
      <c r="F127" s="1">
        <v>35.308530586869999</v>
      </c>
      <c r="G127" s="1">
        <f>-298.316635504178</f>
        <v>-298.31663550417801</v>
      </c>
      <c r="H127" s="1">
        <v>223.204648020652</v>
      </c>
      <c r="I127" s="1">
        <v>16.7597685258715</v>
      </c>
      <c r="J127" s="1">
        <v>91.685463095376406</v>
      </c>
    </row>
    <row r="128" spans="1:10">
      <c r="A128" s="1">
        <v>102.09004160472</v>
      </c>
      <c r="B128" s="1">
        <v>437.11839978318301</v>
      </c>
      <c r="C128" s="1">
        <v>52.267668031988997</v>
      </c>
      <c r="D128" s="1">
        <v>304.79310665928301</v>
      </c>
      <c r="E128" s="1">
        <v>0.16794792104963999</v>
      </c>
      <c r="F128" s="1">
        <v>76.355503321685902</v>
      </c>
      <c r="G128" s="1">
        <f>-308.341790099562</f>
        <v>-308.34179009956199</v>
      </c>
      <c r="H128" s="1">
        <v>161.19398054374599</v>
      </c>
      <c r="I128" s="1">
        <f>-32.546595855258</f>
        <v>-32.546595855257998</v>
      </c>
      <c r="J128" s="1">
        <v>111.952983705978</v>
      </c>
    </row>
    <row r="129" spans="1:10">
      <c r="A129" s="1">
        <v>89.698421918679102</v>
      </c>
      <c r="B129" s="1">
        <v>499.74576810087598</v>
      </c>
      <c r="C129" s="1">
        <v>65.209738930191904</v>
      </c>
      <c r="D129" s="1">
        <v>225.845900055768</v>
      </c>
      <c r="E129" s="1">
        <v>120.088436508442</v>
      </c>
      <c r="F129" s="1">
        <v>101.47621593999</v>
      </c>
      <c r="G129" s="1">
        <f>-286.051627324979</f>
        <v>-286.05162732497899</v>
      </c>
      <c r="H129" s="1">
        <v>36.0482883244728</v>
      </c>
      <c r="I129" s="1">
        <f>-72.5238249760378</f>
        <v>-72.523824976037801</v>
      </c>
      <c r="J129" s="1">
        <v>85.183556384432094</v>
      </c>
    </row>
    <row r="130" spans="1:10">
      <c r="A130" s="1">
        <v>90.487200500221505</v>
      </c>
      <c r="B130" s="1">
        <v>523.38628716070798</v>
      </c>
      <c r="C130" s="1">
        <v>77.8786918803807</v>
      </c>
      <c r="D130" s="1">
        <v>156.359470759142</v>
      </c>
      <c r="E130" s="1">
        <v>212.519357785708</v>
      </c>
      <c r="F130" s="1">
        <v>98.840272356841893</v>
      </c>
      <c r="G130" s="1">
        <f>-271.182880205019</f>
        <v>-271.18288020501899</v>
      </c>
      <c r="H130" s="1">
        <f>-46.5622656328623</f>
        <v>-46.562265632862299</v>
      </c>
      <c r="I130" s="1">
        <f>-79.2590657431222</f>
        <v>-79.259065743122207</v>
      </c>
      <c r="J130" s="1">
        <v>12.9831271775082</v>
      </c>
    </row>
    <row r="131" spans="1:10">
      <c r="A131" s="1">
        <v>106.291043338237</v>
      </c>
      <c r="B131" s="1">
        <v>526.42769251861796</v>
      </c>
      <c r="C131" s="1">
        <v>110.93430712613301</v>
      </c>
      <c r="D131" s="1">
        <v>125.534141109795</v>
      </c>
      <c r="E131" s="1">
        <v>281.09283161683402</v>
      </c>
      <c r="F131" s="1">
        <v>87.436141178430802</v>
      </c>
      <c r="G131" s="1">
        <f>-248.694291796417</f>
        <v>-248.69429179641699</v>
      </c>
      <c r="H131" s="1">
        <f>-75.773437253458</f>
        <v>-75.773437253457999</v>
      </c>
      <c r="I131" s="1">
        <f>-83.9544050221535</f>
        <v>-83.954405022153495</v>
      </c>
      <c r="J131" s="1">
        <f>-41.3231486408055</f>
        <v>-41.323148640805499</v>
      </c>
    </row>
    <row r="132" spans="1:10">
      <c r="A132" s="1">
        <v>90.726461547423099</v>
      </c>
      <c r="B132" s="1">
        <v>546.56272379472603</v>
      </c>
      <c r="C132" s="1">
        <v>118.682780754264</v>
      </c>
      <c r="D132" s="1">
        <v>58.293078317199203</v>
      </c>
      <c r="E132" s="1">
        <v>332.85697304004702</v>
      </c>
      <c r="F132" s="1">
        <v>57.953854023643302</v>
      </c>
      <c r="G132" s="1">
        <f>-127.93504454817</f>
        <v>-127.93504454817</v>
      </c>
      <c r="H132" s="1">
        <f>-117.80521129119</f>
        <v>-117.80521129119001</v>
      </c>
      <c r="I132" s="1">
        <f>-69.3878616963737</f>
        <v>-69.387861696373704</v>
      </c>
      <c r="J132" s="1">
        <f>-131.111857561178</f>
        <v>-131.111857561178</v>
      </c>
    </row>
    <row r="133" spans="1:10">
      <c r="A133" s="1">
        <v>110.004985761111</v>
      </c>
      <c r="B133" s="1">
        <v>547.68280459884602</v>
      </c>
      <c r="C133" s="1">
        <v>105.185969396849</v>
      </c>
      <c r="D133" s="1">
        <f>-25.8548775366544</f>
        <v>-25.854877536654399</v>
      </c>
      <c r="E133" s="1">
        <v>369.21468653310399</v>
      </c>
      <c r="F133" s="1">
        <v>23.832322964451102</v>
      </c>
      <c r="G133" s="1">
        <f>-54.721983363873</f>
        <v>-54.721983363873001</v>
      </c>
      <c r="H133" s="1">
        <f>-57.212187743275</f>
        <v>-57.212187743275003</v>
      </c>
      <c r="I133" s="1">
        <f>-47.3368044013437</f>
        <v>-47.336804401343699</v>
      </c>
      <c r="J133" s="1">
        <f>-219.637431963487</f>
        <v>-219.63743196348699</v>
      </c>
    </row>
    <row r="134" spans="1:10">
      <c r="A134" s="1">
        <v>148.73420115001699</v>
      </c>
      <c r="B134" s="1">
        <v>546.488220681087</v>
      </c>
      <c r="C134" s="1">
        <v>99.4629658005084</v>
      </c>
      <c r="D134" s="1">
        <f>-94.1651125466871</f>
        <v>-94.165112546687098</v>
      </c>
      <c r="E134" s="1">
        <v>401.78795839595801</v>
      </c>
      <c r="F134" s="1">
        <f>-2.53869518965866</f>
        <v>-2.53869518965866</v>
      </c>
      <c r="G134" s="1">
        <f>-3.55809812036976</f>
        <v>-3.5580981203697601</v>
      </c>
      <c r="H134" s="1">
        <v>10.649967166327301</v>
      </c>
      <c r="I134" s="1">
        <f>-17.7318122855948</f>
        <v>-17.731812285594799</v>
      </c>
      <c r="J134" s="1">
        <f>-261.416621383718</f>
        <v>-261.416621383718</v>
      </c>
    </row>
    <row r="135" spans="1:10">
      <c r="A135" s="1">
        <v>156.15386198442201</v>
      </c>
      <c r="B135" s="1">
        <v>545.33279276186795</v>
      </c>
      <c r="C135" s="1">
        <v>31.4408387737192</v>
      </c>
      <c r="D135" s="1">
        <f>-194.242395184534</f>
        <v>-194.24239518453399</v>
      </c>
      <c r="E135" s="1">
        <v>361.68827040299999</v>
      </c>
      <c r="F135" s="1">
        <f>-40.4785406824134</f>
        <v>-40.478540682413403</v>
      </c>
      <c r="G135" s="1">
        <v>66.065838794974994</v>
      </c>
      <c r="H135" s="1">
        <v>84.280260616821707</v>
      </c>
      <c r="I135" s="1">
        <v>50.924121874833702</v>
      </c>
      <c r="J135" s="1">
        <f>-264.551737041401</f>
        <v>-264.551737041401</v>
      </c>
    </row>
    <row r="136" spans="1:10">
      <c r="A136" s="1">
        <v>148.94263453290901</v>
      </c>
      <c r="B136" s="1">
        <v>537.73046529476596</v>
      </c>
      <c r="C136" s="1">
        <v>49.800879245545403</v>
      </c>
      <c r="D136" s="1">
        <f>-203.969511062639</f>
        <v>-203.96951106263899</v>
      </c>
      <c r="E136" s="1">
        <v>312.39440935280601</v>
      </c>
      <c r="F136" s="1">
        <f>-88.4141986331131</f>
        <v>-88.414198633113102</v>
      </c>
      <c r="G136" s="1">
        <v>106.221619712521</v>
      </c>
      <c r="H136" s="1">
        <v>139.05607019962099</v>
      </c>
      <c r="I136" s="1">
        <v>112.51559917349999</v>
      </c>
      <c r="J136" s="1">
        <f>-193.651323029388</f>
        <v>-193.65132302938801</v>
      </c>
    </row>
    <row r="137" spans="1:10">
      <c r="A137" s="1">
        <v>163.33642707155701</v>
      </c>
      <c r="B137" s="1">
        <v>537.71868812154696</v>
      </c>
      <c r="C137" s="1">
        <v>62.877698829640799</v>
      </c>
      <c r="D137" s="1">
        <f>-230.460395558364</f>
        <v>-230.46039555836401</v>
      </c>
      <c r="E137" s="1">
        <v>277.800259267478</v>
      </c>
      <c r="F137" s="1">
        <f>-119.060689349318</f>
        <v>-119.060689349318</v>
      </c>
      <c r="G137" s="1">
        <v>124.547945838505</v>
      </c>
      <c r="H137" s="1">
        <v>152.32378057932499</v>
      </c>
      <c r="I137" s="1">
        <v>167.331642312415</v>
      </c>
      <c r="J137" s="1">
        <f>-124.201322831751</f>
        <v>-124.201322831751</v>
      </c>
    </row>
    <row r="138" spans="1:10">
      <c r="A138" s="1">
        <v>118.100478814075</v>
      </c>
      <c r="B138" s="1">
        <v>540.65890772575096</v>
      </c>
      <c r="C138" s="1">
        <v>65.383284829908405</v>
      </c>
      <c r="D138" s="1">
        <f>-215.98993486882</f>
        <v>-215.98993486882</v>
      </c>
      <c r="E138" s="1">
        <v>161.808485622913</v>
      </c>
      <c r="F138" s="1">
        <f>-148.659126824438</f>
        <v>-148.659126824438</v>
      </c>
      <c r="G138" s="1">
        <v>120.75220502760401</v>
      </c>
      <c r="H138" s="1">
        <v>120.622266177081</v>
      </c>
      <c r="I138" s="1">
        <v>230.266725340482</v>
      </c>
      <c r="J138" s="1">
        <v>9.0118858409228899</v>
      </c>
    </row>
    <row r="139" spans="1:10">
      <c r="A139" s="1">
        <v>58.485831436684201</v>
      </c>
      <c r="B139" s="1">
        <v>521.89377077340396</v>
      </c>
      <c r="C139" s="1">
        <v>118.093024709549</v>
      </c>
      <c r="D139" s="1">
        <f>-175.816055747501</f>
        <v>-175.816055747501</v>
      </c>
      <c r="E139" s="1">
        <v>50.1807537315769</v>
      </c>
      <c r="F139" s="1">
        <f>-197.108700947909</f>
        <v>-197.108700947909</v>
      </c>
      <c r="G139" s="1">
        <v>59.558203694004</v>
      </c>
      <c r="H139" s="1">
        <v>30.168240716177401</v>
      </c>
      <c r="I139" s="1">
        <v>301.177345085713</v>
      </c>
      <c r="J139" s="1">
        <v>160.62328532772901</v>
      </c>
    </row>
    <row r="140" spans="1:10">
      <c r="A140" s="1">
        <v>59.635605411809003</v>
      </c>
      <c r="B140" s="1">
        <v>507.985191324396</v>
      </c>
      <c r="C140" s="1">
        <v>155.05205515585601</v>
      </c>
      <c r="D140" s="1">
        <f>-173.980955920735</f>
        <v>-173.980955920735</v>
      </c>
      <c r="E140" s="1">
        <f>-29.667458379388</f>
        <v>-29.667458379387998</v>
      </c>
      <c r="F140" s="1">
        <f>-216.554199822943</f>
        <v>-216.55419982294299</v>
      </c>
      <c r="G140" s="1">
        <v>50.533295445737402</v>
      </c>
      <c r="H140" s="1">
        <v>26.912336499328699</v>
      </c>
      <c r="I140" s="1">
        <v>276.06750294440798</v>
      </c>
      <c r="J140" s="1">
        <v>238.46791937800899</v>
      </c>
    </row>
    <row r="141" spans="1:10">
      <c r="A141" s="1">
        <v>29.359025379395799</v>
      </c>
      <c r="B141" s="1">
        <v>511.18495992292299</v>
      </c>
      <c r="C141" s="1">
        <v>136.379295897308</v>
      </c>
      <c r="D141" s="1">
        <f>-171.022544001598</f>
        <v>-171.02254400159799</v>
      </c>
      <c r="E141" s="1">
        <f>-130.177137986727</f>
        <v>-130.17713798672699</v>
      </c>
      <c r="F141" s="1">
        <f>-203.760512585241</f>
        <v>-203.760512585241</v>
      </c>
      <c r="G141" s="1">
        <v>5.1337784544497396</v>
      </c>
      <c r="H141" s="1">
        <f>-15.7348970823163</f>
        <v>-15.7348970823163</v>
      </c>
      <c r="I141" s="1">
        <v>196.00354561498</v>
      </c>
      <c r="J141" s="1">
        <v>268.62894016630003</v>
      </c>
    </row>
    <row r="142" spans="1:10">
      <c r="A142" s="1">
        <v>3.7295737062063399</v>
      </c>
      <c r="B142" s="1">
        <v>465.85413371901399</v>
      </c>
      <c r="C142" s="1">
        <v>162.81819813345899</v>
      </c>
      <c r="D142" s="1">
        <f>-163.792968862924</f>
        <v>-163.792968862924</v>
      </c>
      <c r="E142" s="1">
        <f>-218.636374873983</f>
        <v>-218.63637487398299</v>
      </c>
      <c r="F142" s="1">
        <f>-210.927035063333</f>
        <v>-210.92703506333299</v>
      </c>
      <c r="G142" s="1">
        <f>-45.5022266119449</f>
        <v>-45.502226611944899</v>
      </c>
      <c r="H142" s="1">
        <f>-19.9703714521309</f>
        <v>-19.970371452130902</v>
      </c>
      <c r="I142" s="1">
        <v>110.30628246725701</v>
      </c>
      <c r="J142" s="1">
        <v>269.03880669727101</v>
      </c>
    </row>
    <row r="143" spans="1:10">
      <c r="A143" s="1">
        <f>-2.70918078844355</f>
        <v>-2.7091807884435499</v>
      </c>
      <c r="B143" s="1">
        <v>408.60017360920898</v>
      </c>
      <c r="C143" s="1">
        <v>202.72784680362801</v>
      </c>
      <c r="D143" s="1">
        <f>-169.164287354359</f>
        <v>-169.164287354359</v>
      </c>
      <c r="E143" s="1">
        <f>-291.842280696373</f>
        <v>-291.842280696373</v>
      </c>
      <c r="F143" s="1">
        <f>-217.671929085986</f>
        <v>-217.67192908598599</v>
      </c>
      <c r="G143" s="1">
        <f>-74.7866404359454</f>
        <v>-74.786640435945401</v>
      </c>
      <c r="H143" s="1">
        <f>-27.5842454711213</f>
        <v>-27.584245471121299</v>
      </c>
      <c r="I143" s="1">
        <v>39.791554005354499</v>
      </c>
      <c r="J143" s="1">
        <v>247.07773621525899</v>
      </c>
    </row>
    <row r="144" spans="1:10">
      <c r="A144" s="1">
        <f>-38.2379182585607</f>
        <v>-38.237918258560697</v>
      </c>
      <c r="B144" s="1">
        <v>343.57882852082702</v>
      </c>
      <c r="C144" s="1">
        <v>206.83382818320101</v>
      </c>
      <c r="D144" s="1">
        <f>-148.194508046883</f>
        <v>-148.19450804688299</v>
      </c>
      <c r="E144" s="1">
        <f>-339.182221367836</f>
        <v>-339.18222136783601</v>
      </c>
      <c r="F144" s="1">
        <f>-188.341555437398</f>
        <v>-188.341555437398</v>
      </c>
      <c r="G144" s="1">
        <f>-103.473503449665</f>
        <v>-103.473503449665</v>
      </c>
      <c r="H144" s="1">
        <f>-36.4519919433131</f>
        <v>-36.451991943313097</v>
      </c>
      <c r="I144" s="1">
        <f>-77.8817934684194</f>
        <v>-77.881793468419403</v>
      </c>
      <c r="J144" s="1">
        <v>145.44848659244099</v>
      </c>
    </row>
    <row r="145" spans="1:10">
      <c r="A145" s="1">
        <f>-55.1354664371322</f>
        <v>-55.135466437132202</v>
      </c>
      <c r="B145" s="1">
        <v>274.306256759208</v>
      </c>
      <c r="C145" s="1">
        <v>217.67245327082199</v>
      </c>
      <c r="D145" s="1">
        <f>-140.996394002447</f>
        <v>-140.996394002447</v>
      </c>
      <c r="E145" s="1">
        <f>-364.132920769263</f>
        <v>-364.13292076926302</v>
      </c>
      <c r="F145" s="1">
        <f>-165.995428985647</f>
        <v>-165.99542898564701</v>
      </c>
      <c r="G145" s="1">
        <f>-115.016654720325</f>
        <v>-115.01665472032499</v>
      </c>
      <c r="H145" s="1">
        <f>-44.3850380287978</f>
        <v>-44.385038028797801</v>
      </c>
      <c r="I145" s="1">
        <f>-158.117050266041</f>
        <v>-158.11705026604099</v>
      </c>
      <c r="J145" s="1">
        <v>51.637258470050597</v>
      </c>
    </row>
    <row r="146" spans="1:10">
      <c r="A146" s="1">
        <f>-63.2255161822674</f>
        <v>-63.225516182267398</v>
      </c>
      <c r="B146" s="1">
        <v>165.82165255080699</v>
      </c>
      <c r="C146" s="1">
        <v>237.505708816306</v>
      </c>
      <c r="D146" s="1">
        <f>-164.346695565731</f>
        <v>-164.34669556573101</v>
      </c>
      <c r="E146" s="1">
        <f>-385.123810294902</f>
        <v>-385.123810294902</v>
      </c>
      <c r="F146" s="1">
        <f>-149.431531462971</f>
        <v>-149.43153146297101</v>
      </c>
      <c r="G146" s="1">
        <f>-135.7361884078</f>
        <v>-135.7361884078</v>
      </c>
      <c r="H146" s="1">
        <f>-56.5007577908577</f>
        <v>-56.500757790857698</v>
      </c>
      <c r="I146" s="1">
        <f>-200.853416159408</f>
        <v>-200.853416159408</v>
      </c>
      <c r="J146" s="1">
        <f>-23.3992783139535</f>
        <v>-23.399278313953499</v>
      </c>
    </row>
    <row r="147" spans="1:10">
      <c r="A147" s="1">
        <f>-116.03847418668</f>
        <v>-116.03847418668001</v>
      </c>
      <c r="B147" s="1">
        <f>-81.6359109287751</f>
        <v>-81.635910928775104</v>
      </c>
      <c r="C147" s="1">
        <v>222.606564137634</v>
      </c>
      <c r="D147" s="1">
        <f>-141.223481997679</f>
        <v>-141.22348199767899</v>
      </c>
      <c r="E147" s="1">
        <f>-311.824311722827</f>
        <v>-311.82431172282702</v>
      </c>
      <c r="F147" s="1">
        <f>-73.3805276123493</f>
        <v>-73.380527612349297</v>
      </c>
      <c r="G147" s="1">
        <f>-92.5961228090724</f>
        <v>-92.596122809072398</v>
      </c>
      <c r="H147" s="1">
        <f>-105.459056460436</f>
        <v>-105.459056460436</v>
      </c>
      <c r="I147" s="1">
        <f>-248.522370852257</f>
        <v>-248.52237085225701</v>
      </c>
      <c r="J147" s="1">
        <f>-95.817568089122</f>
        <v>-95.817568089122005</v>
      </c>
    </row>
    <row r="148" spans="1:10">
      <c r="A148" s="1">
        <f>-142.465972160697</f>
        <v>-142.46597216069699</v>
      </c>
      <c r="B148" s="1">
        <f>-231.379356194138</f>
        <v>-231.37935619413801</v>
      </c>
      <c r="C148" s="1">
        <v>210.58090497697299</v>
      </c>
      <c r="D148" s="1">
        <f>-162.456617053289</f>
        <v>-162.45661705328899</v>
      </c>
      <c r="E148" s="1">
        <f>-243.512456905249</f>
        <v>-243.512456905249</v>
      </c>
      <c r="F148" s="1">
        <f>-32.3669628325197</f>
        <v>-32.366962832519697</v>
      </c>
      <c r="G148" s="1">
        <f>-82.3324537022508</f>
        <v>-82.332453702250803</v>
      </c>
      <c r="H148" s="1">
        <f>-137.152266890627</f>
        <v>-137.152266890627</v>
      </c>
      <c r="I148" s="1">
        <f>-239.576422473277</f>
        <v>-239.57642247327701</v>
      </c>
      <c r="J148" s="1">
        <f>-135.803539407086</f>
        <v>-135.80353940708599</v>
      </c>
    </row>
    <row r="149" spans="1:10">
      <c r="A149" s="1">
        <f>-131.767091074988</f>
        <v>-131.767091074988</v>
      </c>
      <c r="B149" s="1">
        <f>-232.751407229845</f>
        <v>-232.751407229845</v>
      </c>
      <c r="C149" s="1">
        <v>207.34017127039499</v>
      </c>
      <c r="D149" s="1">
        <f>-165.559150374547</f>
        <v>-165.55915037454699</v>
      </c>
      <c r="E149" s="1">
        <f>-239.370919441275</f>
        <v>-239.37091944127499</v>
      </c>
      <c r="F149" s="1">
        <f>-18.494731785832</f>
        <v>-18.494731785831998</v>
      </c>
      <c r="G149" s="1">
        <f>-77.923774182936</f>
        <v>-77.923774182936</v>
      </c>
      <c r="H149" s="1">
        <f>-136.190917315151</f>
        <v>-136.19091731515101</v>
      </c>
      <c r="I149" s="1">
        <f>-245.171474252445</f>
        <v>-245.17147425244499</v>
      </c>
      <c r="J149" s="1">
        <f>-166.237178786669</f>
        <v>-166.23717878666901</v>
      </c>
    </row>
    <row r="150" spans="1:10">
      <c r="A150" s="1">
        <f>-145.416815939282</f>
        <v>-145.416815939282</v>
      </c>
      <c r="B150" s="1">
        <f>-230.797660542117</f>
        <v>-230.797660542117</v>
      </c>
      <c r="C150" s="1">
        <v>173.867569018735</v>
      </c>
      <c r="D150" s="1">
        <f>-142.557466503354</f>
        <v>-142.55746650335399</v>
      </c>
      <c r="E150" s="1">
        <f>-186.244577374476</f>
        <v>-186.24457737447599</v>
      </c>
      <c r="F150" s="1">
        <v>3.49861876902707</v>
      </c>
      <c r="G150" s="1">
        <f>-56.4588107229992</f>
        <v>-56.458810722999203</v>
      </c>
      <c r="H150" s="1">
        <f>-103.55937261339</f>
        <v>-103.55937261339</v>
      </c>
      <c r="I150" s="1">
        <f>-208.049000202006</f>
        <v>-208.049000202006</v>
      </c>
      <c r="J150" s="1">
        <f>-175.531979567198</f>
        <v>-175.53197956719799</v>
      </c>
    </row>
    <row r="151" spans="1:10">
      <c r="A151" s="1">
        <f>-149.262445288992</f>
        <v>-149.26244528899201</v>
      </c>
      <c r="B151" s="1">
        <f>-226.765429087285</f>
        <v>-226.76542908728501</v>
      </c>
      <c r="C151" s="1">
        <v>151.14262941497299</v>
      </c>
      <c r="D151" s="1">
        <f>-134.367085337334</f>
        <v>-134.367085337334</v>
      </c>
      <c r="E151" s="1">
        <f>-157.670275455166</f>
        <v>-157.67027545516601</v>
      </c>
      <c r="F151" s="1">
        <v>19.713540542278501</v>
      </c>
      <c r="G151" s="1">
        <f>-40.5898711050765</f>
        <v>-40.589871105076497</v>
      </c>
      <c r="H151" s="1">
        <f>-80.8543792424</f>
        <v>-80.8543792424</v>
      </c>
      <c r="I151" s="1">
        <f>-182.470279247375</f>
        <v>-182.470279247375</v>
      </c>
      <c r="J151" s="1">
        <f>-167.564995177919</f>
        <v>-167.564995177919</v>
      </c>
    </row>
    <row r="152" spans="1:10">
      <c r="A152" s="1">
        <f>-143.218227040523</f>
        <v>-143.218227040523</v>
      </c>
      <c r="B152" s="1">
        <f>-222.687617993658</f>
        <v>-222.68761799365799</v>
      </c>
      <c r="C152" s="1">
        <v>135.757100750728</v>
      </c>
      <c r="D152" s="1">
        <f>-138.04256238809</f>
        <v>-138.04256238809</v>
      </c>
      <c r="E152" s="1">
        <f>-147.34060119366</f>
        <v>-147.34060119366001</v>
      </c>
      <c r="F152" s="1">
        <v>34.739115189730398</v>
      </c>
      <c r="G152" s="1">
        <f>-28.1210235970686</f>
        <v>-28.1210235970686</v>
      </c>
      <c r="H152" s="1">
        <f>-69.0374878674894</f>
        <v>-69.037487867489403</v>
      </c>
      <c r="I152" s="1">
        <f>-171.937976652754</f>
        <v>-171.937976652754</v>
      </c>
      <c r="J152" s="1">
        <f>-159.402731155595</f>
        <v>-159.40273115559501</v>
      </c>
    </row>
    <row r="153" spans="1:10">
      <c r="A153" s="1">
        <v>1570.0805001341701</v>
      </c>
      <c r="B153" s="1">
        <v>240.246840810235</v>
      </c>
      <c r="C153" s="1">
        <f>-138.261567240485</f>
        <v>-138.26156724048499</v>
      </c>
      <c r="D153" s="1">
        <f>-399.601818983247</f>
        <v>-399.60181898324697</v>
      </c>
      <c r="E153" s="1">
        <f>-177.287793200957</f>
        <v>-177.287793200957</v>
      </c>
      <c r="F153" s="1">
        <v>261.44049758405998</v>
      </c>
      <c r="G153" s="1">
        <v>100.803063408521</v>
      </c>
      <c r="H153" s="1">
        <f>-1.59324214111092</f>
        <v>-1.5932421411109201</v>
      </c>
      <c r="I153" s="1">
        <f>-70.046450502806</f>
        <v>-70.046450502805996</v>
      </c>
      <c r="J153" s="1">
        <f>-15.1373013670121</f>
        <v>-15.1373013670121</v>
      </c>
    </row>
    <row r="154" spans="1:10">
      <c r="A154" s="1">
        <v>1584.2641083988001</v>
      </c>
      <c r="B154" s="1">
        <v>242.79983694036099</v>
      </c>
      <c r="C154" s="1">
        <f>-141.796724464721</f>
        <v>-141.796724464721</v>
      </c>
      <c r="D154" s="1">
        <f>-411.635857693179</f>
        <v>-411.63585769317899</v>
      </c>
      <c r="E154" s="1">
        <f>-184.46493484347</f>
        <v>-184.46493484346999</v>
      </c>
      <c r="F154" s="1">
        <v>272.49984957219698</v>
      </c>
      <c r="G154" s="1">
        <v>106.141015915018</v>
      </c>
      <c r="H154" s="1">
        <f>-1.69784073764841</f>
        <v>-1.6978407376484099</v>
      </c>
      <c r="I154" s="1">
        <f>-75.3933744512036</f>
        <v>-75.393374451203599</v>
      </c>
      <c r="J154" s="1">
        <f>-16.6154369452466</f>
        <v>-16.6154369452466</v>
      </c>
    </row>
    <row r="155" spans="1:10">
      <c r="A155" s="1">
        <v>1594.9294676660099</v>
      </c>
      <c r="B155" s="1">
        <v>244.720425314132</v>
      </c>
      <c r="C155" s="1">
        <f>-144.467131031228</f>
        <v>-144.46713103122801</v>
      </c>
      <c r="D155" s="1">
        <f>-420.737216856903</f>
        <v>-420.73721685690299</v>
      </c>
      <c r="E155" s="1">
        <f>-189.907683287547</f>
        <v>-189.907683287547</v>
      </c>
      <c r="F155" s="1">
        <v>280.89054693556801</v>
      </c>
      <c r="G155" s="1">
        <v>110.201720262116</v>
      </c>
      <c r="H155" s="1">
        <f>-1.77765564585214</f>
        <v>-1.77765564585214</v>
      </c>
      <c r="I155" s="1">
        <f>-79.4835596260672</f>
        <v>-79.483559626067205</v>
      </c>
      <c r="J155" s="1">
        <f>-17.75151582285</f>
        <v>-17.751515822849999</v>
      </c>
    </row>
    <row r="156" spans="1:10">
      <c r="A156" s="1">
        <v>1602.0528928763899</v>
      </c>
      <c r="B156" s="1">
        <v>246.00360347767699</v>
      </c>
      <c r="C156" s="1">
        <f>-146.256501402781</f>
        <v>-146.256501402781</v>
      </c>
      <c r="D156" s="1">
        <f>-426.841054285958</f>
        <v>-426.84105428595802</v>
      </c>
      <c r="E156" s="1">
        <f>-193.564864222524</f>
        <v>-193.56486422252399</v>
      </c>
      <c r="F156" s="1">
        <v>286.53041761661598</v>
      </c>
      <c r="G156" s="1">
        <v>112.936311954705</v>
      </c>
      <c r="H156" s="1">
        <f>-1.83152179307114</f>
        <v>-1.83152179307114</v>
      </c>
      <c r="I156" s="1">
        <f>-82.2488263718554</f>
        <v>-82.248826371855401</v>
      </c>
      <c r="J156" s="1">
        <f>-18.5221499063397</f>
        <v>-18.522149906339699</v>
      </c>
    </row>
    <row r="157" spans="1:10">
      <c r="A157" s="1">
        <v>1605.61856470822</v>
      </c>
      <c r="B157" s="1">
        <v>246.646029205426</v>
      </c>
      <c r="C157" s="1">
        <f>-147.153923062101</f>
        <v>-147.153923062101</v>
      </c>
      <c r="D157" s="1">
        <f>-429.903883488954</f>
        <v>-429.90388348895402</v>
      </c>
      <c r="E157" s="1">
        <f>-195.402091765011</f>
        <v>-195.40209176501099</v>
      </c>
      <c r="F157" s="1">
        <v>289.36422904548903</v>
      </c>
      <c r="G157" s="1">
        <v>114.31188427735501</v>
      </c>
      <c r="H157" s="1">
        <f>-1.85865288541162</f>
        <v>-1.85865288541162</v>
      </c>
      <c r="I157" s="1">
        <f>-83.6430802145655</f>
        <v>-83.643080214565501</v>
      </c>
      <c r="J157" s="1">
        <f>-18.9114743976452</f>
        <v>-18.9114743976452</v>
      </c>
    </row>
    <row r="158" spans="1:10">
      <c r="A158" s="1">
        <f>-187.348656171662</f>
        <v>-187.34865617166199</v>
      </c>
      <c r="B158" s="1">
        <v>401.28158608527798</v>
      </c>
      <c r="C158" s="1">
        <f>-7.80935987024944</f>
        <v>-7.8093598702494402</v>
      </c>
      <c r="D158" s="1">
        <v>25.794176206972601</v>
      </c>
      <c r="E158" s="1">
        <f>-56.5723717238152</f>
        <v>-56.572371723815202</v>
      </c>
      <c r="F158" s="1">
        <f>-87.9972935341694</f>
        <v>-87.997293534169401</v>
      </c>
      <c r="G158" s="1">
        <f>-49.1329158594554</f>
        <v>-49.132915859455402</v>
      </c>
      <c r="H158" s="1">
        <v>81.641740494156494</v>
      </c>
      <c r="I158" s="1">
        <v>0.52682133410681797</v>
      </c>
      <c r="J158" s="1">
        <f>-1.39890038178037</f>
        <v>-1.39890038178037</v>
      </c>
    </row>
    <row r="159" spans="1:10">
      <c r="A159" s="1">
        <f>-187.348656171662</f>
        <v>-187.34865617166199</v>
      </c>
      <c r="B159" s="1">
        <v>401.28158608527798</v>
      </c>
      <c r="C159" s="1">
        <f>-7.80935987024944</f>
        <v>-7.8093598702494402</v>
      </c>
      <c r="D159" s="1">
        <v>25.794176206972601</v>
      </c>
      <c r="E159" s="1">
        <f>-56.5723717238152</f>
        <v>-56.572371723815202</v>
      </c>
      <c r="F159" s="1">
        <f>-87.9972935341694</f>
        <v>-87.997293534169401</v>
      </c>
      <c r="G159" s="1">
        <f>-49.1329158594554</f>
        <v>-49.132915859455402</v>
      </c>
      <c r="H159" s="1">
        <v>81.641740494156494</v>
      </c>
      <c r="I159" s="1">
        <v>0.52682133410681797</v>
      </c>
      <c r="J159" s="1">
        <f>-1.39890038178037</f>
        <v>-1.39890038178037</v>
      </c>
    </row>
    <row r="160" spans="1:10">
      <c r="A160" s="1">
        <f>-182.68231163368</f>
        <v>-182.68231163368</v>
      </c>
      <c r="B160" s="1">
        <v>428.04163180378998</v>
      </c>
      <c r="C160" s="1">
        <f>-28.2590117026709</f>
        <v>-28.2590117026709</v>
      </c>
      <c r="D160" s="1">
        <v>4.2298915753426396</v>
      </c>
      <c r="E160" s="1">
        <f>-46.6841472204122</f>
        <v>-46.6841472204122</v>
      </c>
      <c r="F160" s="1">
        <f>-89.6923075503612</f>
        <v>-89.692307550361207</v>
      </c>
      <c r="G160" s="1">
        <f>-67.3324731134325</f>
        <v>-67.332473113432499</v>
      </c>
      <c r="H160" s="1">
        <v>75.977573555357097</v>
      </c>
      <c r="I160" s="1">
        <v>20.430014138590099</v>
      </c>
      <c r="J160" s="1">
        <f>-10.6373105522262</f>
        <v>-10.6373105522262</v>
      </c>
    </row>
    <row r="161" spans="1:10">
      <c r="A161" s="1">
        <f>-182.68231163368</f>
        <v>-182.68231163368</v>
      </c>
      <c r="B161" s="1">
        <v>428.04163180378998</v>
      </c>
      <c r="C161" s="1">
        <f>-28.2590117026709</f>
        <v>-28.2590117026709</v>
      </c>
      <c r="D161" s="1">
        <v>4.2298915753426396</v>
      </c>
      <c r="E161" s="1">
        <f>-46.6841472204122</f>
        <v>-46.6841472204122</v>
      </c>
      <c r="F161" s="1">
        <f>-89.6923075503612</f>
        <v>-89.692307550361207</v>
      </c>
      <c r="G161" s="1">
        <f>-67.3324731134325</f>
        <v>-67.332473113432499</v>
      </c>
      <c r="H161" s="1">
        <v>75.977573555357097</v>
      </c>
      <c r="I161" s="1">
        <v>20.430014138590099</v>
      </c>
      <c r="J161" s="1">
        <f>-10.6373105522262</f>
        <v>-10.6373105522262</v>
      </c>
    </row>
    <row r="162" spans="1:10">
      <c r="A162" s="1">
        <f>-175.660880104823</f>
        <v>-175.66088010482301</v>
      </c>
      <c r="B162" s="1">
        <v>457.68411014438698</v>
      </c>
      <c r="C162" s="1">
        <f>-35.1895176871941</f>
        <v>-35.189517687194098</v>
      </c>
      <c r="D162" s="1">
        <v>15.3244789551332</v>
      </c>
      <c r="E162" s="1">
        <f>-37.7906991094985</f>
        <v>-37.790699109498497</v>
      </c>
      <c r="F162" s="1">
        <f>-77.4776897247913</f>
        <v>-77.477689724791304</v>
      </c>
      <c r="G162" s="1">
        <f>-43.2319727797086</f>
        <v>-43.231972779708599</v>
      </c>
      <c r="H162" s="1">
        <v>56.7674381769909</v>
      </c>
      <c r="I162" s="1">
        <v>10.960957670375199</v>
      </c>
      <c r="J162" s="1">
        <f>-0.735836501691084</f>
        <v>-0.73583650169108406</v>
      </c>
    </row>
    <row r="163" spans="1:10">
      <c r="A163" s="1">
        <f>-175.660880104823</f>
        <v>-175.66088010482301</v>
      </c>
      <c r="B163" s="1">
        <v>457.68411014438698</v>
      </c>
      <c r="C163" s="1">
        <f>-35.1895176871941</f>
        <v>-35.189517687194098</v>
      </c>
      <c r="D163" s="1">
        <v>15.3244789551332</v>
      </c>
      <c r="E163" s="1">
        <f>-37.7906991094985</f>
        <v>-37.790699109498497</v>
      </c>
      <c r="F163" s="1">
        <f>-77.4776897247913</f>
        <v>-77.477689724791304</v>
      </c>
      <c r="G163" s="1">
        <f>-43.2319727797086</f>
        <v>-43.231972779708599</v>
      </c>
      <c r="H163" s="1">
        <v>56.7674381769909</v>
      </c>
      <c r="I163" s="1">
        <v>10.960957670375199</v>
      </c>
      <c r="J163" s="1">
        <f>-0.735836501691084</f>
        <v>-0.73583650169108406</v>
      </c>
    </row>
    <row r="164" spans="1:10">
      <c r="A164" s="1">
        <f>-175.660880104823</f>
        <v>-175.66088010482301</v>
      </c>
      <c r="B164" s="1">
        <v>457.68411014438698</v>
      </c>
      <c r="C164" s="1">
        <f>-35.1895176871941</f>
        <v>-35.189517687194098</v>
      </c>
      <c r="D164" s="1">
        <v>15.3244789551332</v>
      </c>
      <c r="E164" s="1">
        <f>-37.7906991094985</f>
        <v>-37.790699109498497</v>
      </c>
      <c r="F164" s="1">
        <f>-77.4776897247913</f>
        <v>-77.477689724791304</v>
      </c>
      <c r="G164" s="1">
        <f>-43.2319727797086</f>
        <v>-43.231972779708599</v>
      </c>
      <c r="H164" s="1">
        <v>56.7674381769909</v>
      </c>
      <c r="I164" s="1">
        <v>10.960957670375199</v>
      </c>
      <c r="J164" s="1">
        <f>-0.735836501691084</f>
        <v>-0.73583650169108406</v>
      </c>
    </row>
    <row r="165" spans="1:10">
      <c r="A165" s="1">
        <f>-170.1556264084</f>
        <v>-170.1556264084</v>
      </c>
      <c r="B165" s="1">
        <v>479.28762320728299</v>
      </c>
      <c r="C165" s="1">
        <f>-57.1695921577998</f>
        <v>-57.169592157799798</v>
      </c>
      <c r="D165" s="1">
        <f>-7.58673747861974</f>
        <v>-7.5867374786197397</v>
      </c>
      <c r="E165" s="1">
        <f>-25.5829779011729</f>
        <v>-25.582977901172899</v>
      </c>
      <c r="F165" s="1">
        <f>-76.4101792493015</f>
        <v>-76.410179249301507</v>
      </c>
      <c r="G165" s="1">
        <f>-54.5304260855592</f>
        <v>-54.530426085559199</v>
      </c>
      <c r="H165" s="1">
        <v>42.0532229716042</v>
      </c>
      <c r="I165" s="1">
        <v>30.493727172040099</v>
      </c>
      <c r="J165" s="1">
        <f>-16.3884054007162</f>
        <v>-16.388405400716199</v>
      </c>
    </row>
    <row r="166" spans="1:10">
      <c r="A166" s="1">
        <f>-170.1556264084</f>
        <v>-170.1556264084</v>
      </c>
      <c r="B166" s="1">
        <v>479.28762320728299</v>
      </c>
      <c r="C166" s="1">
        <f>-57.1695921577998</f>
        <v>-57.169592157799798</v>
      </c>
      <c r="D166" s="1">
        <f>-7.58673747861974</f>
        <v>-7.5867374786197397</v>
      </c>
      <c r="E166" s="1">
        <f>-25.5829779011729</f>
        <v>-25.582977901172899</v>
      </c>
      <c r="F166" s="1">
        <f>-76.4101792493015</f>
        <v>-76.410179249301507</v>
      </c>
      <c r="G166" s="1">
        <f>-54.5304260855592</f>
        <v>-54.530426085559199</v>
      </c>
      <c r="H166" s="1">
        <v>42.0532229716042</v>
      </c>
      <c r="I166" s="1">
        <v>30.493727172040099</v>
      </c>
      <c r="J166" s="1">
        <f>-16.3884054007162</f>
        <v>-16.388405400716199</v>
      </c>
    </row>
    <row r="167" spans="1:10">
      <c r="A167" s="1">
        <f>-162.222406930317</f>
        <v>-162.22240693031699</v>
      </c>
      <c r="B167" s="1">
        <v>504.60090968497298</v>
      </c>
      <c r="C167" s="1">
        <f>-63.5456545632359</f>
        <v>-63.5456545632359</v>
      </c>
      <c r="D167" s="1">
        <v>2.7595922386884801</v>
      </c>
      <c r="E167" s="1">
        <f>-17.8301678343404</f>
        <v>-17.830167834340401</v>
      </c>
      <c r="F167" s="1">
        <f>-59.92371432741</f>
        <v>-59.923714327410003</v>
      </c>
      <c r="G167" s="1">
        <f>-26.6441994277895</f>
        <v>-26.644199427789498</v>
      </c>
      <c r="H167" s="1">
        <v>23.271218746886799</v>
      </c>
      <c r="I167" s="1">
        <v>22.096925535981502</v>
      </c>
      <c r="J167" s="1">
        <f>-11.0709211209302</f>
        <v>-11.070921120930199</v>
      </c>
    </row>
    <row r="168" spans="1:10">
      <c r="A168" s="1">
        <f>-162.222406930317</f>
        <v>-162.22240693031699</v>
      </c>
      <c r="B168" s="1">
        <v>504.60090968497298</v>
      </c>
      <c r="C168" s="1">
        <f>-63.5456545632359</f>
        <v>-63.5456545632359</v>
      </c>
      <c r="D168" s="1">
        <v>2.7595922386884801</v>
      </c>
      <c r="E168" s="1">
        <f>-17.8301678343404</f>
        <v>-17.830167834340401</v>
      </c>
      <c r="F168" s="1">
        <f>-59.92371432741</f>
        <v>-59.923714327410003</v>
      </c>
      <c r="G168" s="1">
        <f>-26.6441994277895</f>
        <v>-26.644199427789498</v>
      </c>
      <c r="H168" s="1">
        <v>23.271218746886799</v>
      </c>
      <c r="I168" s="1">
        <v>22.096925535981502</v>
      </c>
      <c r="J168" s="1">
        <f>-11.0709211209302</f>
        <v>-11.070921120930199</v>
      </c>
    </row>
    <row r="169" spans="1:10">
      <c r="A169" s="1">
        <f>-162.222406930317</f>
        <v>-162.22240693031699</v>
      </c>
      <c r="B169" s="1">
        <v>504.60090968497298</v>
      </c>
      <c r="C169" s="1">
        <f>-63.5456545632359</f>
        <v>-63.5456545632359</v>
      </c>
      <c r="D169" s="1">
        <v>2.7595922386884801</v>
      </c>
      <c r="E169" s="1">
        <f>-17.8301678343404</f>
        <v>-17.830167834340401</v>
      </c>
      <c r="F169" s="1">
        <f>-59.92371432741</f>
        <v>-59.923714327410003</v>
      </c>
      <c r="G169" s="1">
        <f>-26.6441994277895</f>
        <v>-26.644199427789498</v>
      </c>
      <c r="H169" s="1">
        <v>23.271218746886799</v>
      </c>
      <c r="I169" s="1">
        <v>22.096925535981502</v>
      </c>
      <c r="J169" s="1">
        <f>-11.0709211209302</f>
        <v>-11.070921120930199</v>
      </c>
    </row>
    <row r="170" spans="1:10">
      <c r="A170" s="1">
        <f>-155.977822922018</f>
        <v>-155.97782292201799</v>
      </c>
      <c r="B170" s="1">
        <v>520.72722433059096</v>
      </c>
      <c r="C170" s="1">
        <f>-86.0401919446916</f>
        <v>-86.0401919446916</v>
      </c>
      <c r="D170" s="1">
        <f>-19.4632614190199</f>
        <v>-19.463261419019901</v>
      </c>
      <c r="E170" s="1">
        <f>-4.65631600322031</f>
        <v>-4.6563160032203097</v>
      </c>
      <c r="F170" s="1">
        <f>-54.4062315403692</f>
        <v>-54.406231540369198</v>
      </c>
      <c r="G170" s="1">
        <f>-34.326878052241</f>
        <v>-34.326878052241</v>
      </c>
      <c r="H170" s="1">
        <v>4.6648910039473597</v>
      </c>
      <c r="I170" s="1">
        <v>36.700159811433103</v>
      </c>
      <c r="J170" s="1">
        <f>-31.0724221916605</f>
        <v>-31.0724221916605</v>
      </c>
    </row>
    <row r="171" spans="1:10">
      <c r="A171" s="1">
        <f>-155.977822922018</f>
        <v>-155.97782292201799</v>
      </c>
      <c r="B171" s="1">
        <v>520.72722433059096</v>
      </c>
      <c r="C171" s="1">
        <f>-86.0401919446916</f>
        <v>-86.0401919446916</v>
      </c>
      <c r="D171" s="1">
        <f>-19.4632614190199</f>
        <v>-19.463261419019901</v>
      </c>
      <c r="E171" s="1">
        <f>-4.65631600322031</f>
        <v>-4.6563160032203097</v>
      </c>
      <c r="F171" s="1">
        <f>-54.4062315403692</f>
        <v>-54.406231540369198</v>
      </c>
      <c r="G171" s="1">
        <f>-34.326878052241</f>
        <v>-34.326878052241</v>
      </c>
      <c r="H171" s="1">
        <v>4.6648910039473597</v>
      </c>
      <c r="I171" s="1">
        <v>36.700159811433103</v>
      </c>
      <c r="J171" s="1">
        <f>-31.0724221916605</f>
        <v>-31.0724221916605</v>
      </c>
    </row>
    <row r="172" spans="1:10">
      <c r="A172" s="1">
        <f>-147.621891639668</f>
        <v>-147.62189163966801</v>
      </c>
      <c r="B172" s="1">
        <v>538.41627048951204</v>
      </c>
      <c r="C172" s="1">
        <f>-92.7641554271049</f>
        <v>-92.764155427104896</v>
      </c>
      <c r="D172" s="1">
        <f>-9.01978350313559</f>
        <v>-9.0197835031355904</v>
      </c>
      <c r="E172" s="1">
        <v>0.62808234999261003</v>
      </c>
      <c r="F172" s="1">
        <f>-34.2655392045151</f>
        <v>-34.2655392045151</v>
      </c>
      <c r="G172" s="1">
        <f>-0.138474039789902</f>
        <v>-0.138474039789902</v>
      </c>
      <c r="H172" s="1">
        <f>-12.4377048465101</f>
        <v>-12.437704846510099</v>
      </c>
      <c r="I172" s="1">
        <v>22.725916720106799</v>
      </c>
      <c r="J172" s="1">
        <f>-31.9747422711373</f>
        <v>-31.974742271137298</v>
      </c>
    </row>
    <row r="173" spans="1:10">
      <c r="A173" s="1">
        <f>-147.621891639668</f>
        <v>-147.62189163966801</v>
      </c>
      <c r="B173" s="1">
        <v>538.41627048951204</v>
      </c>
      <c r="C173" s="1">
        <f>-92.7641554271049</f>
        <v>-92.764155427104896</v>
      </c>
      <c r="D173" s="1">
        <f>-9.01978350313559</f>
        <v>-9.0197835031355904</v>
      </c>
      <c r="E173" s="1">
        <v>0.62808234999261003</v>
      </c>
      <c r="F173" s="1">
        <f>-34.2655392045151</f>
        <v>-34.2655392045151</v>
      </c>
      <c r="G173" s="1">
        <f>-0.138474039789902</f>
        <v>-0.138474039789902</v>
      </c>
      <c r="H173" s="1">
        <f>-12.4377048465101</f>
        <v>-12.437704846510099</v>
      </c>
      <c r="I173" s="1">
        <v>22.725916720106799</v>
      </c>
      <c r="J173" s="1">
        <f>-31.9747422711373</f>
        <v>-31.974742271137298</v>
      </c>
    </row>
    <row r="174" spans="1:10">
      <c r="A174" s="1">
        <f>-147.621891639668</f>
        <v>-147.62189163966801</v>
      </c>
      <c r="B174" s="1">
        <v>538.41627048951204</v>
      </c>
      <c r="C174" s="1">
        <f>-92.7641554271049</f>
        <v>-92.764155427104896</v>
      </c>
      <c r="D174" s="1">
        <f>-9.01978350313559</f>
        <v>-9.0197835031355904</v>
      </c>
      <c r="E174" s="1">
        <v>0.62808234999261003</v>
      </c>
      <c r="F174" s="1">
        <f>-34.2655392045151</f>
        <v>-34.2655392045151</v>
      </c>
      <c r="G174" s="1">
        <f>-0.138474039789902</f>
        <v>-0.138474039789902</v>
      </c>
      <c r="H174" s="1">
        <f>-12.4377048465101</f>
        <v>-12.437704846510099</v>
      </c>
      <c r="I174" s="1">
        <v>22.725916720106799</v>
      </c>
      <c r="J174" s="1">
        <f>-31.9747422711373</f>
        <v>-31.974742271137298</v>
      </c>
    </row>
    <row r="175" spans="1:10">
      <c r="A175" s="1">
        <f>-141.811003453733</f>
        <v>-141.81100345373301</v>
      </c>
      <c r="B175" s="1">
        <v>544.16996168977505</v>
      </c>
      <c r="C175" s="1">
        <f>-117.122233340588</f>
        <v>-117.122233340588</v>
      </c>
      <c r="D175" s="1">
        <f>-29.4849840458809</f>
        <v>-29.4849840458809</v>
      </c>
      <c r="E175" s="1">
        <v>2.8351083574518499</v>
      </c>
      <c r="F175" s="1">
        <f>-24.4786034691684</f>
        <v>-24.478603469168402</v>
      </c>
      <c r="G175" s="1">
        <f>-4.57440688060824</f>
        <v>-4.5744068806082403</v>
      </c>
      <c r="H175" s="1">
        <f>-32.259711935952</f>
        <v>-32.259711935951998</v>
      </c>
      <c r="I175" s="1">
        <v>29.9969998772116</v>
      </c>
      <c r="J175" s="1">
        <f>-42.2364570522506</f>
        <v>-42.2364570522506</v>
      </c>
    </row>
    <row r="176" spans="1:10">
      <c r="A176" s="1">
        <f>-141.811003453733</f>
        <v>-141.81100345373301</v>
      </c>
      <c r="B176" s="1">
        <v>544.16996168977505</v>
      </c>
      <c r="C176" s="1">
        <f>-117.122233340588</f>
        <v>-117.122233340588</v>
      </c>
      <c r="D176" s="1">
        <f>-29.4849840458809</f>
        <v>-29.4849840458809</v>
      </c>
      <c r="E176" s="1">
        <v>2.8351083574518499</v>
      </c>
      <c r="F176" s="1">
        <f>-24.4786034691684</f>
        <v>-24.478603469168402</v>
      </c>
      <c r="G176" s="1">
        <f>-4.57440688060824</f>
        <v>-4.5744068806082403</v>
      </c>
      <c r="H176" s="1">
        <f>-32.259711935952</f>
        <v>-32.259711935951998</v>
      </c>
      <c r="I176" s="1">
        <v>29.9969998772116</v>
      </c>
      <c r="J176" s="1">
        <f>-42.2364570522506</f>
        <v>-42.2364570522506</v>
      </c>
    </row>
    <row r="177" spans="1:10">
      <c r="A177" s="1">
        <f>-133.713563134109</f>
        <v>-133.71356313410899</v>
      </c>
      <c r="B177" s="1">
        <v>553.00142453242597</v>
      </c>
      <c r="C177" s="1">
        <f>-123.153529523721</f>
        <v>-123.15352952372101</v>
      </c>
      <c r="D177" s="1">
        <f>-16.6701974572261</f>
        <v>-16.670197457226099</v>
      </c>
      <c r="E177" s="1">
        <f>-5.11512732602016</f>
        <v>-5.1151273260201604</v>
      </c>
      <c r="F177" s="1">
        <f>-1.35719579503394</f>
        <v>-1.3571957950339399</v>
      </c>
      <c r="G177" s="1">
        <v>27.646988974714802</v>
      </c>
      <c r="H177" s="1">
        <f>-45.4752889321803</f>
        <v>-45.475288932180298</v>
      </c>
      <c r="I177" s="1">
        <v>14.409703915551599</v>
      </c>
      <c r="J177" s="1">
        <f>-30.2911730043277</f>
        <v>-30.2911730043277</v>
      </c>
    </row>
    <row r="178" spans="1:10">
      <c r="A178" s="1">
        <f>-133.713563134109</f>
        <v>-133.71356313410899</v>
      </c>
      <c r="B178" s="1">
        <v>553.00142453242597</v>
      </c>
      <c r="C178" s="1">
        <f>-123.153529523721</f>
        <v>-123.15352952372101</v>
      </c>
      <c r="D178" s="1">
        <f>-16.6701974572261</f>
        <v>-16.670197457226099</v>
      </c>
      <c r="E178" s="1">
        <f>-5.11512732602016</f>
        <v>-5.1151273260201604</v>
      </c>
      <c r="F178" s="1">
        <f>-1.35719579503394</f>
        <v>-1.3571957950339399</v>
      </c>
      <c r="G178" s="1">
        <v>27.646988974714802</v>
      </c>
      <c r="H178" s="1">
        <f>-45.4752889321803</f>
        <v>-45.475288932180298</v>
      </c>
      <c r="I178" s="1">
        <v>14.409703915551599</v>
      </c>
      <c r="J178" s="1">
        <f>-30.2911730043277</f>
        <v>-30.2911730043277</v>
      </c>
    </row>
    <row r="179" spans="1:10">
      <c r="A179" s="1">
        <f>-133.713563134109</f>
        <v>-133.71356313410899</v>
      </c>
      <c r="B179" s="1">
        <v>553.00142453242597</v>
      </c>
      <c r="C179" s="1">
        <f>-123.153529523721</f>
        <v>-123.15352952372101</v>
      </c>
      <c r="D179" s="1">
        <f>-16.6701974572261</f>
        <v>-16.670197457226099</v>
      </c>
      <c r="E179" s="1">
        <f>-5.11512732602016</f>
        <v>-5.1151273260201604</v>
      </c>
      <c r="F179" s="1">
        <f>-1.35719579503394</f>
        <v>-1.3571957950339399</v>
      </c>
      <c r="G179" s="1">
        <v>27.646988974714802</v>
      </c>
      <c r="H179" s="1">
        <f>-45.4752889321803</f>
        <v>-45.475288932180298</v>
      </c>
      <c r="I179" s="1">
        <v>14.409703915551599</v>
      </c>
      <c r="J179" s="1">
        <f>-30.2911730043277</f>
        <v>-30.2911730043277</v>
      </c>
    </row>
    <row r="180" spans="1:10">
      <c r="A180" s="1">
        <f>-127.306116769166</f>
        <v>-127.306116769166</v>
      </c>
      <c r="B180" s="1">
        <v>553.72313536510796</v>
      </c>
      <c r="C180" s="1">
        <f>-146.244194785584</f>
        <v>-146.244194785584</v>
      </c>
      <c r="D180" s="1">
        <f>-34.9809613616829</f>
        <v>-34.980961361682901</v>
      </c>
      <c r="E180" s="1">
        <f>-5.15003993255832</f>
        <v>-5.1500399325583199</v>
      </c>
      <c r="F180" s="1">
        <v>9.2818169917897997</v>
      </c>
      <c r="G180" s="1">
        <v>23.939075663037102</v>
      </c>
      <c r="H180" s="1">
        <f>-66.4848958130749</f>
        <v>-66.4848958130749</v>
      </c>
      <c r="I180" s="1">
        <v>21.311728022685401</v>
      </c>
      <c r="J180" s="1">
        <f>-37.1036905804796</f>
        <v>-37.103690580479601</v>
      </c>
    </row>
    <row r="181" spans="1:10">
      <c r="A181" s="1">
        <f>-127.306116769166</f>
        <v>-127.306116769166</v>
      </c>
      <c r="B181" s="1">
        <v>553.72313536510796</v>
      </c>
      <c r="C181" s="1">
        <f>-146.244194785584</f>
        <v>-146.244194785584</v>
      </c>
      <c r="D181" s="1">
        <f>-34.9809613616829</f>
        <v>-34.980961361682901</v>
      </c>
      <c r="E181" s="1">
        <f>-5.15003993255832</f>
        <v>-5.1500399325583199</v>
      </c>
      <c r="F181" s="1">
        <v>9.2818169917897997</v>
      </c>
      <c r="G181" s="1">
        <v>23.939075663037102</v>
      </c>
      <c r="H181" s="1">
        <f>-66.4848958130749</f>
        <v>-66.4848958130749</v>
      </c>
      <c r="I181" s="1">
        <v>21.311728022685401</v>
      </c>
      <c r="J181" s="1">
        <f>-37.1036905804796</f>
        <v>-37.103690580479601</v>
      </c>
    </row>
    <row r="182" spans="1:10">
      <c r="A182" s="1">
        <f>-118.435476314792</f>
        <v>-118.435476314792</v>
      </c>
      <c r="B182" s="1">
        <v>556.97771375383695</v>
      </c>
      <c r="C182" s="1">
        <f>-145.191733158914</f>
        <v>-145.19173315891399</v>
      </c>
      <c r="D182" s="1">
        <f>-26.579257983994</f>
        <v>-26.579257983994001</v>
      </c>
      <c r="E182" s="1">
        <f>-9.23298106892808</f>
        <v>-9.2329810689280798</v>
      </c>
      <c r="F182" s="1">
        <v>31.8730435318625</v>
      </c>
      <c r="G182" s="1">
        <v>65.815952806951302</v>
      </c>
      <c r="H182" s="1">
        <f>-68.2897237610463</f>
        <v>-68.289723761046304</v>
      </c>
      <c r="I182" s="1">
        <v>14.5922270716515</v>
      </c>
      <c r="J182" s="1">
        <f>-20.9278930783489</f>
        <v>-20.927893078348902</v>
      </c>
    </row>
    <row r="183" spans="1:10">
      <c r="A183" s="1">
        <f>-118.435476314792</f>
        <v>-118.435476314792</v>
      </c>
      <c r="B183" s="1">
        <v>556.97771375383695</v>
      </c>
      <c r="C183" s="1">
        <f>-145.191733158914</f>
        <v>-145.19173315891399</v>
      </c>
      <c r="D183" s="1">
        <f>-26.579257983994</f>
        <v>-26.579257983994001</v>
      </c>
      <c r="E183" s="1">
        <f>-9.23298106892808</f>
        <v>-9.2329810689280798</v>
      </c>
      <c r="F183" s="1">
        <v>31.8730435318625</v>
      </c>
      <c r="G183" s="1">
        <v>65.815952806951302</v>
      </c>
      <c r="H183" s="1">
        <f>-68.2897237610463</f>
        <v>-68.289723761046304</v>
      </c>
      <c r="I183" s="1">
        <v>14.5922270716515</v>
      </c>
      <c r="J183" s="1">
        <f>-20.9278930783489</f>
        <v>-20.927893078348902</v>
      </c>
    </row>
    <row r="184" spans="1:10">
      <c r="A184" s="1">
        <f t="shared" ref="A184:A200" si="2">-291.574963758249</f>
        <v>-291.574963758249</v>
      </c>
      <c r="B184" s="1">
        <f t="shared" ref="B184:B197" si="3">-216.288924530298</f>
        <v>-216.288924530298</v>
      </c>
      <c r="C184" s="1">
        <v>64.327546794489805</v>
      </c>
      <c r="D184" s="1">
        <f t="shared" ref="D184:D197" si="4">-9.8163916228641</f>
        <v>-9.8163916228640993</v>
      </c>
      <c r="E184" s="1">
        <v>5.1432619577737704</v>
      </c>
      <c r="F184" s="1">
        <f t="shared" ref="F184:F200" si="5">-17.808993102006</f>
        <v>-17.808993102005999</v>
      </c>
      <c r="G184" s="1">
        <f t="shared" ref="G184:G200" si="6">-10.8566484249044</f>
        <v>-10.8566484249044</v>
      </c>
      <c r="H184" s="1">
        <v>17.5548302818232</v>
      </c>
      <c r="I184" s="1">
        <f t="shared" ref="I184:I200" si="7">-24.2828892633051</f>
        <v>-24.282889263305101</v>
      </c>
      <c r="J184" s="1">
        <f t="shared" ref="J184:J197" si="8">-5.74399030858638</f>
        <v>-5.7439903085863797</v>
      </c>
    </row>
    <row r="185" spans="1:10">
      <c r="A185" s="1">
        <f t="shared" si="2"/>
        <v>-291.574963758249</v>
      </c>
      <c r="B185" s="1">
        <f t="shared" si="3"/>
        <v>-216.288924530298</v>
      </c>
      <c r="C185" s="1">
        <v>64.327546794489805</v>
      </c>
      <c r="D185" s="1">
        <f t="shared" si="4"/>
        <v>-9.8163916228640993</v>
      </c>
      <c r="E185" s="1">
        <v>5.1432619577737704</v>
      </c>
      <c r="F185" s="1">
        <f t="shared" si="5"/>
        <v>-17.808993102005999</v>
      </c>
      <c r="G185" s="1">
        <f t="shared" si="6"/>
        <v>-10.8566484249044</v>
      </c>
      <c r="H185" s="1">
        <v>17.5548302818232</v>
      </c>
      <c r="I185" s="1">
        <f t="shared" si="7"/>
        <v>-24.282889263305101</v>
      </c>
      <c r="J185" s="1">
        <f t="shared" si="8"/>
        <v>-5.7439903085863797</v>
      </c>
    </row>
    <row r="186" spans="1:10">
      <c r="A186" s="1">
        <f t="shared" si="2"/>
        <v>-291.574963758249</v>
      </c>
      <c r="B186" s="1">
        <f t="shared" si="3"/>
        <v>-216.288924530298</v>
      </c>
      <c r="C186" s="1">
        <v>64.327546794489805</v>
      </c>
      <c r="D186" s="1">
        <f t="shared" si="4"/>
        <v>-9.8163916228640993</v>
      </c>
      <c r="E186" s="1">
        <v>5.1432619577737704</v>
      </c>
      <c r="F186" s="1">
        <f t="shared" si="5"/>
        <v>-17.808993102005999</v>
      </c>
      <c r="G186" s="1">
        <f t="shared" si="6"/>
        <v>-10.8566484249044</v>
      </c>
      <c r="H186" s="1">
        <v>17.5548302818232</v>
      </c>
      <c r="I186" s="1">
        <f t="shared" si="7"/>
        <v>-24.282889263305101</v>
      </c>
      <c r="J186" s="1">
        <f t="shared" si="8"/>
        <v>-5.7439903085863797</v>
      </c>
    </row>
    <row r="187" spans="1:10">
      <c r="A187" s="1">
        <f t="shared" si="2"/>
        <v>-291.574963758249</v>
      </c>
      <c r="B187" s="1">
        <f t="shared" si="3"/>
        <v>-216.288924530298</v>
      </c>
      <c r="C187" s="1">
        <v>64.327546794489805</v>
      </c>
      <c r="D187" s="1">
        <f t="shared" si="4"/>
        <v>-9.8163916228640993</v>
      </c>
      <c r="E187" s="1">
        <v>5.1432619577737704</v>
      </c>
      <c r="F187" s="1">
        <f t="shared" si="5"/>
        <v>-17.808993102005999</v>
      </c>
      <c r="G187" s="1">
        <f t="shared" si="6"/>
        <v>-10.8566484249044</v>
      </c>
      <c r="H187" s="1">
        <v>17.5548302818232</v>
      </c>
      <c r="I187" s="1">
        <f t="shared" si="7"/>
        <v>-24.282889263305101</v>
      </c>
      <c r="J187" s="1">
        <f t="shared" si="8"/>
        <v>-5.7439903085863797</v>
      </c>
    </row>
    <row r="188" spans="1:10">
      <c r="A188" s="1">
        <f t="shared" si="2"/>
        <v>-291.574963758249</v>
      </c>
      <c r="B188" s="1">
        <f t="shared" si="3"/>
        <v>-216.288924530298</v>
      </c>
      <c r="C188" s="1">
        <v>64.327546794489805</v>
      </c>
      <c r="D188" s="1">
        <f t="shared" si="4"/>
        <v>-9.8163916228640993</v>
      </c>
      <c r="E188" s="1">
        <v>5.1432619577737704</v>
      </c>
      <c r="F188" s="1">
        <f t="shared" si="5"/>
        <v>-17.808993102005999</v>
      </c>
      <c r="G188" s="1">
        <f t="shared" si="6"/>
        <v>-10.8566484249044</v>
      </c>
      <c r="H188" s="1">
        <v>17.5548302818232</v>
      </c>
      <c r="I188" s="1">
        <f t="shared" si="7"/>
        <v>-24.282889263305101</v>
      </c>
      <c r="J188" s="1">
        <f t="shared" si="8"/>
        <v>-5.7439903085863797</v>
      </c>
    </row>
    <row r="189" spans="1:10">
      <c r="A189" s="1">
        <f t="shared" si="2"/>
        <v>-291.574963758249</v>
      </c>
      <c r="B189" s="1">
        <f t="shared" si="3"/>
        <v>-216.288924530298</v>
      </c>
      <c r="C189" s="1">
        <v>64.327546794489805</v>
      </c>
      <c r="D189" s="1">
        <f t="shared" si="4"/>
        <v>-9.8163916228640993</v>
      </c>
      <c r="E189" s="1">
        <v>5.1432619577737704</v>
      </c>
      <c r="F189" s="1">
        <f t="shared" si="5"/>
        <v>-17.808993102005999</v>
      </c>
      <c r="G189" s="1">
        <f t="shared" si="6"/>
        <v>-10.8566484249044</v>
      </c>
      <c r="H189" s="1">
        <v>17.5548302818232</v>
      </c>
      <c r="I189" s="1">
        <f t="shared" si="7"/>
        <v>-24.282889263305101</v>
      </c>
      <c r="J189" s="1">
        <f t="shared" si="8"/>
        <v>-5.7439903085863797</v>
      </c>
    </row>
    <row r="190" spans="1:10">
      <c r="A190" s="1">
        <f t="shared" si="2"/>
        <v>-291.574963758249</v>
      </c>
      <c r="B190" s="1">
        <f t="shared" si="3"/>
        <v>-216.288924530298</v>
      </c>
      <c r="C190" s="1">
        <v>64.327546794489805</v>
      </c>
      <c r="D190" s="1">
        <f t="shared" si="4"/>
        <v>-9.8163916228640993</v>
      </c>
      <c r="E190" s="1">
        <v>5.1432619577737704</v>
      </c>
      <c r="F190" s="1">
        <f t="shared" si="5"/>
        <v>-17.808993102005999</v>
      </c>
      <c r="G190" s="1">
        <f t="shared" si="6"/>
        <v>-10.8566484249044</v>
      </c>
      <c r="H190" s="1">
        <v>17.5548302818232</v>
      </c>
      <c r="I190" s="1">
        <f t="shared" si="7"/>
        <v>-24.282889263305101</v>
      </c>
      <c r="J190" s="1">
        <f t="shared" si="8"/>
        <v>-5.7439903085863797</v>
      </c>
    </row>
    <row r="191" spans="1:10">
      <c r="A191" s="1">
        <f t="shared" si="2"/>
        <v>-291.574963758249</v>
      </c>
      <c r="B191" s="1">
        <f t="shared" si="3"/>
        <v>-216.288924530298</v>
      </c>
      <c r="C191" s="1">
        <v>64.327546794489805</v>
      </c>
      <c r="D191" s="1">
        <f t="shared" si="4"/>
        <v>-9.8163916228640993</v>
      </c>
      <c r="E191" s="1">
        <v>5.1432619577737704</v>
      </c>
      <c r="F191" s="1">
        <f t="shared" si="5"/>
        <v>-17.808993102005999</v>
      </c>
      <c r="G191" s="1">
        <f t="shared" si="6"/>
        <v>-10.8566484249044</v>
      </c>
      <c r="H191" s="1">
        <v>17.5548302818232</v>
      </c>
      <c r="I191" s="1">
        <f t="shared" si="7"/>
        <v>-24.282889263305101</v>
      </c>
      <c r="J191" s="1">
        <f t="shared" si="8"/>
        <v>-5.7439903085863797</v>
      </c>
    </row>
    <row r="192" spans="1:10">
      <c r="A192" s="1">
        <f t="shared" si="2"/>
        <v>-291.574963758249</v>
      </c>
      <c r="B192" s="1">
        <f t="shared" si="3"/>
        <v>-216.288924530298</v>
      </c>
      <c r="C192" s="1">
        <v>64.327546794489805</v>
      </c>
      <c r="D192" s="1">
        <f t="shared" si="4"/>
        <v>-9.8163916228640993</v>
      </c>
      <c r="E192" s="1">
        <v>5.1432619577737704</v>
      </c>
      <c r="F192" s="1">
        <f t="shared" si="5"/>
        <v>-17.808993102005999</v>
      </c>
      <c r="G192" s="1">
        <f t="shared" si="6"/>
        <v>-10.8566484249044</v>
      </c>
      <c r="H192" s="1">
        <v>17.5548302818232</v>
      </c>
      <c r="I192" s="1">
        <f t="shared" si="7"/>
        <v>-24.282889263305101</v>
      </c>
      <c r="J192" s="1">
        <f t="shared" si="8"/>
        <v>-5.7439903085863797</v>
      </c>
    </row>
    <row r="193" spans="1:10">
      <c r="A193" s="1">
        <f t="shared" si="2"/>
        <v>-291.574963758249</v>
      </c>
      <c r="B193" s="1">
        <f t="shared" si="3"/>
        <v>-216.288924530298</v>
      </c>
      <c r="C193" s="1">
        <v>64.327546794489805</v>
      </c>
      <c r="D193" s="1">
        <f t="shared" si="4"/>
        <v>-9.8163916228640993</v>
      </c>
      <c r="E193" s="1">
        <v>5.1432619577737704</v>
      </c>
      <c r="F193" s="1">
        <f t="shared" si="5"/>
        <v>-17.808993102005999</v>
      </c>
      <c r="G193" s="1">
        <f t="shared" si="6"/>
        <v>-10.8566484249044</v>
      </c>
      <c r="H193" s="1">
        <v>17.5548302818232</v>
      </c>
      <c r="I193" s="1">
        <f t="shared" si="7"/>
        <v>-24.282889263305101</v>
      </c>
      <c r="J193" s="1">
        <f t="shared" si="8"/>
        <v>-5.7439903085863797</v>
      </c>
    </row>
    <row r="194" spans="1:10">
      <c r="A194" s="1">
        <f t="shared" si="2"/>
        <v>-291.574963758249</v>
      </c>
      <c r="B194" s="1">
        <f t="shared" si="3"/>
        <v>-216.288924530298</v>
      </c>
      <c r="C194" s="1">
        <v>64.327546794489805</v>
      </c>
      <c r="D194" s="1">
        <f t="shared" si="4"/>
        <v>-9.8163916228640993</v>
      </c>
      <c r="E194" s="1">
        <v>5.1432619577737704</v>
      </c>
      <c r="F194" s="1">
        <f t="shared" si="5"/>
        <v>-17.808993102005999</v>
      </c>
      <c r="G194" s="1">
        <f t="shared" si="6"/>
        <v>-10.8566484249044</v>
      </c>
      <c r="H194" s="1">
        <v>17.5548302818232</v>
      </c>
      <c r="I194" s="1">
        <f t="shared" si="7"/>
        <v>-24.282889263305101</v>
      </c>
      <c r="J194" s="1">
        <f t="shared" si="8"/>
        <v>-5.7439903085863797</v>
      </c>
    </row>
    <row r="195" spans="1:10">
      <c r="A195" s="1">
        <f t="shared" si="2"/>
        <v>-291.574963758249</v>
      </c>
      <c r="B195" s="1">
        <f t="shared" si="3"/>
        <v>-216.288924530298</v>
      </c>
      <c r="C195" s="1">
        <v>64.327546794489805</v>
      </c>
      <c r="D195" s="1">
        <f t="shared" si="4"/>
        <v>-9.8163916228640993</v>
      </c>
      <c r="E195" s="1">
        <v>5.1432619577737704</v>
      </c>
      <c r="F195" s="1">
        <f t="shared" si="5"/>
        <v>-17.808993102005999</v>
      </c>
      <c r="G195" s="1">
        <f t="shared" si="6"/>
        <v>-10.8566484249044</v>
      </c>
      <c r="H195" s="1">
        <v>17.5548302818232</v>
      </c>
      <c r="I195" s="1">
        <f t="shared" si="7"/>
        <v>-24.282889263305101</v>
      </c>
      <c r="J195" s="1">
        <f t="shared" si="8"/>
        <v>-5.7439903085863797</v>
      </c>
    </row>
    <row r="196" spans="1:10">
      <c r="A196" s="1">
        <f t="shared" si="2"/>
        <v>-291.574963758249</v>
      </c>
      <c r="B196" s="1">
        <f t="shared" si="3"/>
        <v>-216.288924530298</v>
      </c>
      <c r="C196" s="1">
        <v>64.327546794489805</v>
      </c>
      <c r="D196" s="1">
        <f t="shared" si="4"/>
        <v>-9.8163916228640993</v>
      </c>
      <c r="E196" s="1">
        <v>5.1432619577737704</v>
      </c>
      <c r="F196" s="1">
        <f t="shared" si="5"/>
        <v>-17.808993102005999</v>
      </c>
      <c r="G196" s="1">
        <f t="shared" si="6"/>
        <v>-10.8566484249044</v>
      </c>
      <c r="H196" s="1">
        <v>17.5548302818232</v>
      </c>
      <c r="I196" s="1">
        <f t="shared" si="7"/>
        <v>-24.282889263305101</v>
      </c>
      <c r="J196" s="1">
        <f t="shared" si="8"/>
        <v>-5.7439903085863797</v>
      </c>
    </row>
    <row r="197" spans="1:10">
      <c r="A197" s="1">
        <f t="shared" si="2"/>
        <v>-291.574963758249</v>
      </c>
      <c r="B197" s="1">
        <f t="shared" si="3"/>
        <v>-216.288924530298</v>
      </c>
      <c r="C197" s="1">
        <v>64.327546794489805</v>
      </c>
      <c r="D197" s="1">
        <f t="shared" si="4"/>
        <v>-9.8163916228640993</v>
      </c>
      <c r="E197" s="1">
        <v>5.1432619577737704</v>
      </c>
      <c r="F197" s="1">
        <f t="shared" si="5"/>
        <v>-17.808993102005999</v>
      </c>
      <c r="G197" s="1">
        <f t="shared" si="6"/>
        <v>-10.8566484249044</v>
      </c>
      <c r="H197" s="1">
        <v>17.5548302818232</v>
      </c>
      <c r="I197" s="1">
        <f t="shared" si="7"/>
        <v>-24.282889263305101</v>
      </c>
      <c r="J197" s="1">
        <f t="shared" si="8"/>
        <v>-5.7439903085863797</v>
      </c>
    </row>
    <row r="198" spans="1:10">
      <c r="A198" s="1">
        <f t="shared" si="2"/>
        <v>-291.574963758249</v>
      </c>
      <c r="B198" s="1">
        <f>-216.288924530297</f>
        <v>-216.28892453029701</v>
      </c>
      <c r="C198" s="1">
        <v>64.327546794489706</v>
      </c>
      <c r="D198" s="1">
        <f>-9.81639162286408</f>
        <v>-9.8163916228640797</v>
      </c>
      <c r="E198" s="1">
        <v>5.1432619577737597</v>
      </c>
      <c r="F198" s="1">
        <f t="shared" si="5"/>
        <v>-17.808993102005999</v>
      </c>
      <c r="G198" s="1">
        <f t="shared" si="6"/>
        <v>-10.8566484249044</v>
      </c>
      <c r="H198" s="1">
        <v>17.5548302818232</v>
      </c>
      <c r="I198" s="1">
        <f t="shared" si="7"/>
        <v>-24.282889263305101</v>
      </c>
      <c r="J198" s="1">
        <f>-5.74399030858637</f>
        <v>-5.7439903085863699</v>
      </c>
    </row>
    <row r="199" spans="1:10">
      <c r="A199" s="1">
        <f t="shared" si="2"/>
        <v>-291.574963758249</v>
      </c>
      <c r="B199" s="1">
        <f>-216.288924530298</f>
        <v>-216.288924530298</v>
      </c>
      <c r="C199" s="1">
        <v>64.327546794489805</v>
      </c>
      <c r="D199" s="1">
        <f>-9.81639162286409</f>
        <v>-9.8163916228640904</v>
      </c>
      <c r="E199" s="1">
        <v>5.1432619577737597</v>
      </c>
      <c r="F199" s="1">
        <f t="shared" si="5"/>
        <v>-17.808993102005999</v>
      </c>
      <c r="G199" s="1">
        <f t="shared" si="6"/>
        <v>-10.8566484249044</v>
      </c>
      <c r="H199" s="1">
        <v>17.5548302818232</v>
      </c>
      <c r="I199" s="1">
        <f t="shared" si="7"/>
        <v>-24.282889263305101</v>
      </c>
      <c r="J199" s="1">
        <f>-5.74399030858637</f>
        <v>-5.7439903085863699</v>
      </c>
    </row>
    <row r="200" spans="1:10">
      <c r="A200" s="1">
        <f t="shared" si="2"/>
        <v>-291.574963758249</v>
      </c>
      <c r="B200" s="1">
        <f>-216.288924530298</f>
        <v>-216.288924530298</v>
      </c>
      <c r="C200" s="1">
        <v>64.327546794489805</v>
      </c>
      <c r="D200" s="1">
        <f>-9.81639162286409</f>
        <v>-9.8163916228640904</v>
      </c>
      <c r="E200" s="1">
        <v>5.1432619577737597</v>
      </c>
      <c r="F200" s="1">
        <f t="shared" si="5"/>
        <v>-17.808993102005999</v>
      </c>
      <c r="G200" s="1">
        <f t="shared" si="6"/>
        <v>-10.8566484249044</v>
      </c>
      <c r="H200" s="1">
        <v>17.5548302818232</v>
      </c>
      <c r="I200" s="1">
        <f t="shared" si="7"/>
        <v>-24.282889263305101</v>
      </c>
      <c r="J200" s="1">
        <f>-5.74399030858637</f>
        <v>-5.7439903085863699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2EE4-0DA5-F54D-9E44-CDE702EF70E1}">
  <dimension ref="A1:GR220"/>
  <sheetViews>
    <sheetView tabSelected="1" topLeftCell="A196" workbookViewId="0">
      <selection activeCell="C214" sqref="C214"/>
    </sheetView>
  </sheetViews>
  <sheetFormatPr baseColWidth="10" defaultRowHeight="16"/>
  <cols>
    <col min="1" max="6" width="24.6640625" bestFit="1" customWidth="1"/>
    <col min="7" max="9" width="25" bestFit="1" customWidth="1"/>
    <col min="10" max="11" width="24.6640625" bestFit="1" customWidth="1"/>
    <col min="12" max="13" width="25" bestFit="1" customWidth="1"/>
    <col min="14" max="15" width="24.6640625" bestFit="1" customWidth="1"/>
    <col min="16" max="18" width="25" bestFit="1" customWidth="1"/>
    <col min="19" max="180" width="24.6640625" bestFit="1" customWidth="1"/>
    <col min="181" max="200" width="25" bestFit="1" customWidth="1"/>
  </cols>
  <sheetData>
    <row r="1" spans="1:200">
      <c r="A1" s="1">
        <f>-5.60359803830899E-18</f>
        <v>-5.6035980383089901E-18</v>
      </c>
      <c r="B1" s="1">
        <f>-4.87529425533797E-18</f>
        <v>-4.8752942553379697E-18</v>
      </c>
      <c r="C1" s="1">
        <v>3.39499740588376E-18</v>
      </c>
      <c r="D1" s="1">
        <f>-6.05230829496637E-19</f>
        <v>-6.0523082949663696E-19</v>
      </c>
      <c r="E1" s="1">
        <v>4.1849486977270799E-19</v>
      </c>
      <c r="F1" s="1">
        <f>-1.50932659726834E-18</f>
        <v>-1.5093265972683401E-18</v>
      </c>
      <c r="G1" s="1">
        <f>-1.13059113172434E-18</f>
        <v>-1.13059113172434E-18</v>
      </c>
      <c r="H1" s="1">
        <v>2.2176008500029002E-18</v>
      </c>
      <c r="I1" s="1">
        <f>-3.50291780536758E-18</f>
        <v>-3.5029178053675803E-18</v>
      </c>
      <c r="J1" s="1">
        <f>-1.02333490842799E-18</f>
        <v>-1.02333490842799E-18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>
        <f>-2.22044604925031E-16</f>
        <v>-2.2204460492503101E-16</v>
      </c>
      <c r="B2" s="1">
        <f>-1.11022302462515E-16</f>
        <v>-1.11022302462515E-16</v>
      </c>
      <c r="C2" s="1">
        <v>1.11022302462515E-16</v>
      </c>
      <c r="D2" s="1">
        <v>6.5919492087118596E-17</v>
      </c>
      <c r="E2" s="1">
        <v>1.76941794549634E-16</v>
      </c>
      <c r="F2" s="1">
        <f>-2.15105711021124E-16</f>
        <v>-2.1510571102112401E-16</v>
      </c>
      <c r="G2" s="1">
        <f>-1.3530843112619E-16</f>
        <v>-1.3530843112618999E-16</v>
      </c>
      <c r="H2" s="1">
        <v>2.0816681711721599E-17</v>
      </c>
      <c r="I2" s="1">
        <v>1.52655665885959E-16</v>
      </c>
      <c r="J2" s="1">
        <v>1.38777878078144E-17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>
        <f>-2.77555756156289E-16</f>
        <v>-2.7755575615628899E-16</v>
      </c>
      <c r="B3" s="1">
        <v>3.05311331771918E-16</v>
      </c>
      <c r="C3" s="1">
        <f>-5.55111512312578E-16</f>
        <v>-5.5511151231257797E-16</v>
      </c>
      <c r="D3" s="1">
        <v>6.9388939039072197E-17</v>
      </c>
      <c r="E3" s="1">
        <f>-8.32667268468867E-17</f>
        <v>-8.3266726846886704E-17</v>
      </c>
      <c r="F3" s="1">
        <v>2.2204460492503101E-16</v>
      </c>
      <c r="G3" s="1">
        <v>9.7144514654701099E-17</v>
      </c>
      <c r="H3" s="1">
        <f>-1.94289029309402E-16</f>
        <v>-1.94289029309402E-16</v>
      </c>
      <c r="I3" s="1">
        <v>1.6653345369377299E-16</v>
      </c>
      <c r="J3" s="1">
        <v>6.9388939039072197E-17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>
        <v>5.5511151231257802E-17</v>
      </c>
      <c r="B4" s="1">
        <f>-1.11022302462515E-16</f>
        <v>-1.11022302462515E-16</v>
      </c>
      <c r="C4" s="1">
        <f>-8.32667268468867E-17</f>
        <v>-8.3266726846886704E-17</v>
      </c>
      <c r="D4" s="1">
        <v>9.0205620750793895E-17</v>
      </c>
      <c r="E4" s="1">
        <f>-2.67797936603919E-17</f>
        <v>-2.6779793660391901E-17</v>
      </c>
      <c r="F4" s="1">
        <v>3.46944695195361E-18</v>
      </c>
      <c r="G4" s="1">
        <f>-1.07552855510562E-16</f>
        <v>-1.07552855510562E-16</v>
      </c>
      <c r="H4" s="1">
        <f>-1.52655665885959E-16</f>
        <v>-1.52655665885959E-16</v>
      </c>
      <c r="I4" s="1">
        <v>1.11022302462515E-16</v>
      </c>
      <c r="J4" s="1">
        <f>-1.59594559789866E-16</f>
        <v>-1.5959455978986601E-16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>
        <f>0</f>
        <v>0</v>
      </c>
      <c r="B5" s="1">
        <f>0</f>
        <v>0</v>
      </c>
      <c r="C5" s="1">
        <f>0</f>
        <v>0</v>
      </c>
      <c r="D5" s="1">
        <f>0</f>
        <v>0</v>
      </c>
      <c r="E5" s="1">
        <f>-5.55111512312578E-17</f>
        <v>-5.5511151231257802E-17</v>
      </c>
      <c r="F5" s="1">
        <f>0</f>
        <v>0</v>
      </c>
      <c r="G5" s="1">
        <v>0</v>
      </c>
      <c r="H5" s="1">
        <f>-1.38777878078144E-17</f>
        <v>-1.38777878078144E-17</v>
      </c>
      <c r="I5" s="1">
        <f>-8.32667268468867E-17</f>
        <v>-8.3266726846886704E-17</v>
      </c>
      <c r="J5" s="1">
        <f>-1.04083408558608E-17</f>
        <v>-1.0408340855860799E-17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>
        <f>0</f>
        <v>0</v>
      </c>
      <c r="B6" s="1">
        <f>0</f>
        <v>0</v>
      </c>
      <c r="C6" s="1">
        <f>0</f>
        <v>0</v>
      </c>
      <c r="D6" s="1">
        <v>2.0816681711721599E-17</v>
      </c>
      <c r="E6" s="1">
        <v>6.9388939039072197E-17</v>
      </c>
      <c r="F6" s="1">
        <f>-1.11022302462515E-16</f>
        <v>-1.11022302462515E-16</v>
      </c>
      <c r="G6" s="1">
        <f>-5.55111512312578E-17</f>
        <v>-5.5511151231257802E-17</v>
      </c>
      <c r="H6" s="1">
        <f>-5.55111512312578E-17</f>
        <v>-5.5511151231257802E-17</v>
      </c>
      <c r="I6" s="1">
        <v>0</v>
      </c>
      <c r="J6" s="1">
        <v>5.5511151231257802E-17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>
        <f>0</f>
        <v>0</v>
      </c>
      <c r="B7" s="1">
        <f>0</f>
        <v>0</v>
      </c>
      <c r="C7" s="1">
        <f>-2.77555756156289E-17</f>
        <v>-2.7755575615628901E-17</v>
      </c>
      <c r="D7" s="1">
        <f>-8.32667268468867E-17</f>
        <v>-8.3266726846886704E-17</v>
      </c>
      <c r="E7" s="1">
        <f>0</f>
        <v>0</v>
      </c>
      <c r="F7" s="1">
        <f>-2.22044604925031E-16</f>
        <v>-2.2204460492503101E-16</v>
      </c>
      <c r="G7" s="1">
        <f>-8.32667268468867E-17</f>
        <v>-8.3266726846886704E-17</v>
      </c>
      <c r="H7" s="1">
        <f>-2.77555756156289E-17</f>
        <v>-2.7755575615628901E-17</v>
      </c>
      <c r="I7" s="1">
        <v>1.38777878078144E-16</v>
      </c>
      <c r="J7" s="1">
        <f>-1.38777878078144E-17</f>
        <v>-1.38777878078144E-17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>
        <f>0</f>
        <v>0</v>
      </c>
      <c r="B8" s="1">
        <f>0</f>
        <v>0</v>
      </c>
      <c r="C8" s="1">
        <v>1.38777878078144E-17</v>
      </c>
      <c r="D8" s="1">
        <f>0</f>
        <v>0</v>
      </c>
      <c r="E8" s="1">
        <v>2.7755575615628901E-17</v>
      </c>
      <c r="F8" s="1">
        <f>0</f>
        <v>0</v>
      </c>
      <c r="G8" s="1">
        <v>2.0816681711721599E-17</v>
      </c>
      <c r="H8" s="1">
        <f>-1.11022302462515E-16</f>
        <v>-1.11022302462515E-16</v>
      </c>
      <c r="I8" s="1">
        <v>5.5511151231257802E-17</v>
      </c>
      <c r="J8" s="1">
        <f>-2.77555756156289E-17</f>
        <v>-2.7755575615628901E-17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>
        <f>0</f>
        <v>0</v>
      </c>
      <c r="B9" s="1">
        <f>0</f>
        <v>0</v>
      </c>
      <c r="C9" s="1">
        <f>0</f>
        <v>0</v>
      </c>
      <c r="D9" s="1">
        <v>3.3306690738754598E-16</v>
      </c>
      <c r="E9" s="1">
        <v>1.2490009027033001E-16</v>
      </c>
      <c r="F9" s="1">
        <f>-5.55111512312578E-17</f>
        <v>-5.5511151231257802E-17</v>
      </c>
      <c r="G9" s="1">
        <v>1.11022302462515E-16</v>
      </c>
      <c r="H9" s="1">
        <v>5.5511151231257802E-17</v>
      </c>
      <c r="I9" s="1">
        <v>1.11022302462515E-16</v>
      </c>
      <c r="J9" s="1">
        <v>1.6653345369377299E-16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>
        <f>0</f>
        <v>0</v>
      </c>
      <c r="B10" s="1">
        <f>0</f>
        <v>0</v>
      </c>
      <c r="C10" s="1">
        <f>0</f>
        <v>0</v>
      </c>
      <c r="D10" s="1">
        <f>0</f>
        <v>0</v>
      </c>
      <c r="E10" s="1">
        <f>-5.55111512312578E-17</f>
        <v>-5.5511151231257802E-17</v>
      </c>
      <c r="F10" s="1">
        <v>5.5511151231257802E-17</v>
      </c>
      <c r="G10" s="1">
        <f>-2.77555756156289E-17</f>
        <v>-2.7755575615628901E-17</v>
      </c>
      <c r="H10" s="1">
        <v>1.6653345369377299E-16</v>
      </c>
      <c r="I10" s="1">
        <f>-1.38777878078144E-17</f>
        <v>-1.38777878078144E-17</v>
      </c>
      <c r="J10" s="1">
        <f>0</f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>
        <f>0</f>
        <v>0</v>
      </c>
      <c r="B11" s="1">
        <f>0</f>
        <v>0</v>
      </c>
      <c r="C11" s="1">
        <f>0</f>
        <v>0</v>
      </c>
      <c r="D11" s="1">
        <f>-5.55111512312578E-17</f>
        <v>-5.5511151231257802E-17</v>
      </c>
      <c r="E11" s="1">
        <f>-8.32667268468867E-17</f>
        <v>-8.3266726846886704E-17</v>
      </c>
      <c r="F11" s="1">
        <v>8.3266726846886704E-17</v>
      </c>
      <c r="G11" s="1">
        <f>-2.22044604925031E-16</f>
        <v>-2.2204460492503101E-16</v>
      </c>
      <c r="H11" s="1">
        <v>1.11022302462515E-16</v>
      </c>
      <c r="I11" s="1">
        <v>1.6653345369377299E-16</v>
      </c>
      <c r="J11" s="1">
        <f>-5.55111512312578E-17</f>
        <v>-5.5511151231257802E-17</v>
      </c>
    </row>
    <row r="12" spans="1:200">
      <c r="A12" s="1">
        <f>0</f>
        <v>0</v>
      </c>
      <c r="B12" s="1">
        <f>0</f>
        <v>0</v>
      </c>
      <c r="C12" s="1">
        <f>-1.0842021724855E-19</f>
        <v>-1.0842021724855E-19</v>
      </c>
      <c r="D12" s="1">
        <f>-6.93889390390722E-18</f>
        <v>-6.9388939039072199E-18</v>
      </c>
      <c r="E12" s="1">
        <f>-5.55111512312578E-17</f>
        <v>-5.5511151231257802E-17</v>
      </c>
      <c r="F12" s="1">
        <f>0</f>
        <v>0</v>
      </c>
      <c r="G12" s="1">
        <f>-1.11022302462515E-16</f>
        <v>-1.11022302462515E-16</v>
      </c>
      <c r="H12" s="1">
        <v>0</v>
      </c>
      <c r="I12" s="1">
        <f>-2.77555756156289E-17</f>
        <v>-2.7755575615628901E-17</v>
      </c>
      <c r="J12" s="1">
        <v>2.7755575615628901E-17</v>
      </c>
    </row>
    <row r="13" spans="1:200">
      <c r="A13" s="1">
        <f>0</f>
        <v>0</v>
      </c>
      <c r="B13" s="1">
        <f>0</f>
        <v>0</v>
      </c>
      <c r="C13" s="1">
        <f>0</f>
        <v>0</v>
      </c>
      <c r="D13" s="1">
        <v>1.7347234759768E-18</v>
      </c>
      <c r="E13" s="1">
        <v>1.11022302462515E-16</v>
      </c>
      <c r="F13" s="1">
        <f>0</f>
        <v>0</v>
      </c>
      <c r="G13" s="1">
        <f>-2.77555756156289E-17</f>
        <v>-2.7755575615628901E-17</v>
      </c>
      <c r="H13" s="1">
        <v>1.11022302462515E-16</v>
      </c>
      <c r="I13" s="1">
        <v>0</v>
      </c>
      <c r="J13" s="1">
        <v>8.3266726846886704E-17</v>
      </c>
    </row>
    <row r="14" spans="1:200">
      <c r="A14" s="1">
        <f>0</f>
        <v>0</v>
      </c>
      <c r="B14" s="1">
        <f>0</f>
        <v>0</v>
      </c>
      <c r="C14" s="1">
        <f>-1.35525271560688E-20</f>
        <v>-1.3552527156068799E-20</v>
      </c>
      <c r="D14" s="1">
        <f>-1.7347234759768E-18</f>
        <v>-1.7347234759768E-18</v>
      </c>
      <c r="E14" s="1">
        <f>-1.11022302462515E-16</f>
        <v>-1.11022302462515E-16</v>
      </c>
      <c r="F14" s="1">
        <f>-5.55111512312578E-17</f>
        <v>-5.5511151231257802E-17</v>
      </c>
      <c r="G14" s="1">
        <v>8.3266726846886704E-17</v>
      </c>
      <c r="H14" s="1">
        <v>1.38777878078144E-17</v>
      </c>
      <c r="I14" s="1">
        <f>-5.55111512312578E-17</f>
        <v>-5.5511151231257802E-17</v>
      </c>
      <c r="J14" s="1">
        <v>1.38777878078144E-16</v>
      </c>
    </row>
    <row r="15" spans="1:200">
      <c r="A15" s="1">
        <f>0</f>
        <v>0</v>
      </c>
      <c r="B15" s="1">
        <f>0</f>
        <v>0</v>
      </c>
      <c r="C15" s="1">
        <f>0</f>
        <v>0</v>
      </c>
      <c r="D15" s="1">
        <f>0</f>
        <v>0</v>
      </c>
      <c r="E15" s="1">
        <f>-2.22044604925031E-16</f>
        <v>-2.2204460492503101E-16</v>
      </c>
      <c r="F15" s="1">
        <f>-5.55111512312578E-17</f>
        <v>-5.5511151231257802E-17</v>
      </c>
      <c r="G15" s="1">
        <v>1.11022302462515E-16</v>
      </c>
      <c r="H15" s="1">
        <f>-5.55111512312578E-17</f>
        <v>-5.5511151231257802E-17</v>
      </c>
      <c r="I15" s="1">
        <v>5.5511151231257802E-17</v>
      </c>
      <c r="J15" s="1">
        <f>-5.55111512312578E-17</f>
        <v>-5.5511151231257802E-17</v>
      </c>
    </row>
    <row r="16" spans="1:200">
      <c r="A16" s="1">
        <f>0</f>
        <v>0</v>
      </c>
      <c r="B16" s="1">
        <f>0</f>
        <v>0</v>
      </c>
      <c r="C16" s="1">
        <f>0</f>
        <v>0</v>
      </c>
      <c r="D16" s="1">
        <v>5.4210108624275198E-20</v>
      </c>
      <c r="E16" s="1">
        <f>0</f>
        <v>0</v>
      </c>
      <c r="F16" s="1">
        <f>-6.93889390390722E-18</f>
        <v>-6.9388939039072199E-18</v>
      </c>
      <c r="G16" s="1">
        <v>5.5511151231257802E-17</v>
      </c>
      <c r="H16" s="1">
        <f>-5.55111512312578E-17</f>
        <v>-5.5511151231257802E-17</v>
      </c>
      <c r="I16" s="1">
        <v>0</v>
      </c>
      <c r="J16" s="1">
        <f>0</f>
        <v>0</v>
      </c>
    </row>
    <row r="17" spans="1:10">
      <c r="A17" s="1">
        <f>0</f>
        <v>0</v>
      </c>
      <c r="B17" s="1">
        <f>0</f>
        <v>0</v>
      </c>
      <c r="C17" s="1">
        <f>0</f>
        <v>0</v>
      </c>
      <c r="D17" s="1">
        <v>6.7762635780343997E-21</v>
      </c>
      <c r="E17" s="1">
        <v>6.9388939039072199E-18</v>
      </c>
      <c r="F17" s="1">
        <f>0</f>
        <v>0</v>
      </c>
      <c r="G17" s="1">
        <v>0</v>
      </c>
      <c r="H17" s="1">
        <f>-1.38777878078144E-17</f>
        <v>-1.38777878078144E-17</v>
      </c>
      <c r="I17" s="1">
        <v>0</v>
      </c>
      <c r="J17" s="1">
        <v>1.11022302462515E-16</v>
      </c>
    </row>
    <row r="18" spans="1:10">
      <c r="A18" s="1">
        <f>0</f>
        <v>0</v>
      </c>
      <c r="B18" s="1">
        <f>0</f>
        <v>0</v>
      </c>
      <c r="C18" s="1">
        <f>-6.61744490042422E-24</f>
        <v>-6.6174449004242199E-24</v>
      </c>
      <c r="D18" s="1">
        <v>8.4703294725429996E-22</v>
      </c>
      <c r="E18" s="1">
        <f>0</f>
        <v>0</v>
      </c>
      <c r="F18" s="1">
        <f>0</f>
        <v>0</v>
      </c>
      <c r="G18" s="1">
        <f>-1.7347234759768E-18</f>
        <v>-1.7347234759768E-18</v>
      </c>
      <c r="H18" s="1">
        <v>0</v>
      </c>
      <c r="I18" s="1">
        <f>-6.93889390390722E-18</f>
        <v>-6.9388939039072199E-18</v>
      </c>
      <c r="J18" s="1">
        <f>0</f>
        <v>0</v>
      </c>
    </row>
    <row r="19" spans="1:10">
      <c r="A19" s="1">
        <f>0</f>
        <v>0</v>
      </c>
      <c r="B19" s="1">
        <f>0</f>
        <v>0</v>
      </c>
      <c r="C19" s="1">
        <v>4.1359030627651301E-25</v>
      </c>
      <c r="D19" s="1">
        <v>1.05879118406787E-22</v>
      </c>
      <c r="E19" s="1">
        <f>-2.168404344971E-19</f>
        <v>-2.168404344971E-19</v>
      </c>
      <c r="F19" s="1">
        <f>-1.62630325872825E-19</f>
        <v>-1.6263032587282499E-19</v>
      </c>
      <c r="G19" s="1">
        <v>4.33680868994201E-19</v>
      </c>
      <c r="H19" s="1">
        <f>-1.7347234759768E-18</f>
        <v>-1.7347234759768E-18</v>
      </c>
      <c r="I19" s="1">
        <f>-3.46944695195361E-18</f>
        <v>-3.46944695195361E-18</v>
      </c>
      <c r="J19" s="1">
        <f>0</f>
        <v>0</v>
      </c>
    </row>
    <row r="20" spans="1:10">
      <c r="A20" s="1">
        <f>0</f>
        <v>0</v>
      </c>
      <c r="B20" s="1">
        <f>0</f>
        <v>0</v>
      </c>
      <c r="C20" s="1">
        <f>0</f>
        <v>0</v>
      </c>
      <c r="D20" s="1">
        <v>6.6174449004242199E-24</v>
      </c>
      <c r="E20" s="1">
        <f>0</f>
        <v>0</v>
      </c>
      <c r="F20" s="1">
        <v>3.3881317890171999E-21</v>
      </c>
      <c r="G20" s="1">
        <v>1.6263032587282499E-19</v>
      </c>
      <c r="H20" s="1">
        <f>-2.168404344971E-19</f>
        <v>-2.168404344971E-19</v>
      </c>
      <c r="I20" s="1">
        <v>1.7347234759768E-18</v>
      </c>
      <c r="J20" s="1">
        <f>0</f>
        <v>0</v>
      </c>
    </row>
    <row r="21" spans="1:10">
      <c r="A21" s="1">
        <f>0</f>
        <v>0</v>
      </c>
      <c r="B21" s="1">
        <f>0</f>
        <v>0</v>
      </c>
      <c r="C21" s="1">
        <f>0</f>
        <v>0</v>
      </c>
      <c r="D21" s="1">
        <f>-2.06795153138256E-25</f>
        <v>-2.06795153138256E-25</v>
      </c>
      <c r="E21" s="1">
        <f>0</f>
        <v>0</v>
      </c>
      <c r="F21" s="1">
        <v>4.2351647362714998E-22</v>
      </c>
      <c r="G21" s="1">
        <v>3.3881317890171999E-21</v>
      </c>
      <c r="H21" s="1">
        <f>-8.13151629364128E-20</f>
        <v>-8.1315162936412796E-20</v>
      </c>
      <c r="I21" s="1">
        <f>-1.0842021724855E-19</f>
        <v>-1.0842021724855E-19</v>
      </c>
      <c r="J21" s="1">
        <f>-1.7347234759768E-18</f>
        <v>-1.7347234759768E-18</v>
      </c>
    </row>
    <row r="22" spans="1:10">
      <c r="A22" s="1">
        <f>-0.0108709507068191</f>
        <v>-1.0870950706819101E-2</v>
      </c>
      <c r="B22" s="1">
        <f>-0.00195861502362334</f>
        <v>-1.9586150236233402E-3</v>
      </c>
      <c r="C22" s="1">
        <v>2.73604164426864E-3</v>
      </c>
      <c r="D22" s="1">
        <v>9.3378939115737105E-3</v>
      </c>
      <c r="E22" s="1">
        <v>5.6013034831917004E-3</v>
      </c>
      <c r="F22" s="1">
        <f>-0.00863966899046573</f>
        <v>-8.6396689904657299E-3</v>
      </c>
      <c r="G22" s="1">
        <f>-0.00419381805686071</f>
        <v>-4.1938180568607099E-3</v>
      </c>
      <c r="H22" s="1">
        <v>8.2716744940686894E-5</v>
      </c>
      <c r="I22" s="1">
        <v>4.2507739107013401E-3</v>
      </c>
      <c r="J22" s="1">
        <v>1.1869649125167601E-3</v>
      </c>
    </row>
    <row r="23" spans="1:10">
      <c r="A23" s="1">
        <f>-0.0217177597877425</f>
        <v>-2.1717759787742499E-2</v>
      </c>
      <c r="B23" s="1">
        <f>-0.0039121285473929</f>
        <v>-3.9121285473929001E-3</v>
      </c>
      <c r="C23" s="1">
        <v>5.4553974742465403E-3</v>
      </c>
      <c r="D23" s="1">
        <v>1.8609260454437102E-2</v>
      </c>
      <c r="E23" s="1">
        <v>1.11499418749292E-2</v>
      </c>
      <c r="F23" s="1">
        <f>-0.0171947276861219</f>
        <v>-1.7194727686121899E-2</v>
      </c>
      <c r="G23" s="1">
        <f>-0.00833716979447812</f>
        <v>-8.3371697944781206E-3</v>
      </c>
      <c r="H23" s="1">
        <v>1.6422605859459099E-4</v>
      </c>
      <c r="I23" s="1">
        <v>8.4306912981339799E-3</v>
      </c>
      <c r="J23" s="1">
        <v>2.3494941569810902E-3</v>
      </c>
    </row>
    <row r="24" spans="1:10">
      <c r="A24" s="1">
        <f>-0.0325163392293058</f>
        <v>-3.2516339229305802E-2</v>
      </c>
      <c r="B24" s="1">
        <f>-0.00585545235905882</f>
        <v>-5.8554523590588197E-3</v>
      </c>
      <c r="C24" s="1">
        <v>8.1414834344736807E-3</v>
      </c>
      <c r="D24" s="1">
        <v>2.77480462308663E-2</v>
      </c>
      <c r="E24" s="1">
        <v>1.6593745256331199E-2</v>
      </c>
      <c r="F24" s="1">
        <f>-0.0255813944005232</f>
        <v>-2.5581394400523198E-2</v>
      </c>
      <c r="G24" s="1">
        <f>-0.0123801961801776</f>
        <v>-1.23801961801776E-2</v>
      </c>
      <c r="H24" s="1">
        <v>2.4333813476781299E-4</v>
      </c>
      <c r="I24" s="1">
        <v>1.2470076752632399E-2</v>
      </c>
      <c r="J24" s="1">
        <v>3.4636551146445902E-3</v>
      </c>
    </row>
    <row r="25" spans="1:10">
      <c r="A25" s="1">
        <f>-0.0432427081238482</f>
        <v>-4.32427081238482E-2</v>
      </c>
      <c r="B25" s="1">
        <f>-0.00778352478696975</f>
        <v>-7.7835247869697498E-3</v>
      </c>
      <c r="C25" s="1">
        <v>1.07779183665729E-2</v>
      </c>
      <c r="D25" s="1">
        <v>3.6689142408326797E-2</v>
      </c>
      <c r="E25" s="1">
        <v>2.18815293979055E-2</v>
      </c>
      <c r="F25" s="1">
        <f>-0.0337175365491969</f>
        <v>-3.3717536549196903E-2</v>
      </c>
      <c r="G25" s="1">
        <f>-0.0162742454466381</f>
        <v>-1.6274245446638101E-2</v>
      </c>
      <c r="H25" s="1">
        <v>3.1889816017555698E-4</v>
      </c>
      <c r="I25" s="1">
        <v>1.6301597403650999E-2</v>
      </c>
      <c r="J25" s="1">
        <v>4.5065109092513296E-3</v>
      </c>
    </row>
    <row r="26" spans="1:10">
      <c r="A26" s="1">
        <f>-0.0538730459250297</f>
        <v>-5.38730459250297E-2</v>
      </c>
      <c r="B26" s="1">
        <f>-0.00969132388393822</f>
        <v>-9.6913238839382194E-3</v>
      </c>
      <c r="C26" s="1">
        <v>1.33486239101293E-2</v>
      </c>
      <c r="D26" s="1">
        <v>4.5368848584168599E-2</v>
      </c>
      <c r="E26" s="1">
        <v>2.6963577008624499E-2</v>
      </c>
      <c r="F26" s="1">
        <f>-0.0415234749932117</f>
        <v>-4.1523474993211698E-2</v>
      </c>
      <c r="G26" s="1">
        <f>-0.0199724585430456</f>
        <v>-1.99724585430456E-2</v>
      </c>
      <c r="H26" s="1">
        <v>3.8980317146047601E-4</v>
      </c>
      <c r="I26" s="1">
        <v>1.9861385297291E-2</v>
      </c>
      <c r="J26" s="1">
        <v>5.4565926011934003E-3</v>
      </c>
    </row>
    <row r="27" spans="1:10">
      <c r="A27" s="1">
        <f>-0.0529033770879243</f>
        <v>-5.2903377087924301E-2</v>
      </c>
      <c r="B27" s="1">
        <f>-0.00792296249745099</f>
        <v>-7.9229624974509905E-3</v>
      </c>
      <c r="C27" s="1">
        <v>1.0824484060983601E-2</v>
      </c>
      <c r="D27" s="1">
        <v>4.8367255559235899E-2</v>
      </c>
      <c r="E27" s="1">
        <v>3.1187172647887802E-2</v>
      </c>
      <c r="F27" s="1">
        <f>-0.0425606953063478</f>
        <v>-4.2560695306347797E-2</v>
      </c>
      <c r="G27" s="1">
        <f>-0.0189407682924269</f>
        <v>-1.8940768292426899E-2</v>
      </c>
      <c r="H27" s="1">
        <v>3.4622199309849999E-3</v>
      </c>
      <c r="I27" s="1">
        <v>2.85993402307947E-2</v>
      </c>
      <c r="J27" s="1">
        <v>1.5461388888498699E-2</v>
      </c>
    </row>
    <row r="28" spans="1:10">
      <c r="A28" s="1">
        <f>-0.0577132667361194</f>
        <v>-5.7713266736119401E-2</v>
      </c>
      <c r="B28" s="1">
        <f>-0.00559980328456117</f>
        <v>-5.5998032845611702E-3</v>
      </c>
      <c r="C28" s="1">
        <f>-0.00449466129079987</f>
        <v>-4.4946612907998699E-3</v>
      </c>
      <c r="D28" s="1">
        <v>5.0267811538053098E-2</v>
      </c>
      <c r="E28" s="1">
        <v>4.2477555236448E-2</v>
      </c>
      <c r="F28" s="1">
        <f>-0.037646397675508</f>
        <v>-3.7646397675508002E-2</v>
      </c>
      <c r="G28" s="1">
        <f>-0.00867059494453225</f>
        <v>-8.6705949445322495E-3</v>
      </c>
      <c r="H28" s="1">
        <v>9.6558607760293905E-3</v>
      </c>
      <c r="I28" s="1">
        <v>3.7922653797552497E-2</v>
      </c>
      <c r="J28" s="1">
        <v>3.5795890381518598E-2</v>
      </c>
    </row>
    <row r="29" spans="1:10">
      <c r="A29" s="1">
        <f>-0.0624891648633622</f>
        <v>-6.2489164863362201E-2</v>
      </c>
      <c r="B29" s="1">
        <f>-0.001037243626098</f>
        <v>-1.037243626098E-3</v>
      </c>
      <c r="C29" s="1">
        <f>-0.0192816964212287</f>
        <v>-1.9281696421228699E-2</v>
      </c>
      <c r="D29" s="1">
        <v>5.1959210514410298E-2</v>
      </c>
      <c r="E29" s="1">
        <v>5.2506054257271402E-2</v>
      </c>
      <c r="F29" s="1">
        <f>-0.0312554313388601</f>
        <v>-3.12554313388601E-2</v>
      </c>
      <c r="G29" s="1">
        <f>-0.000323116068760039</f>
        <v>-3.2311606876003898E-4</v>
      </c>
      <c r="H29" s="1">
        <v>2.2472418280302699E-2</v>
      </c>
      <c r="I29" s="1">
        <v>4.7677860050099198E-2</v>
      </c>
      <c r="J29" s="1">
        <v>5.6062562771903003E-2</v>
      </c>
    </row>
    <row r="30" spans="1:10">
      <c r="A30" s="1">
        <f>-0.0673341300564888</f>
        <v>-6.7334130056488806E-2</v>
      </c>
      <c r="B30" s="1">
        <v>3.6137745070388598E-3</v>
      </c>
      <c r="C30" s="1">
        <f>-0.03420328974439</f>
        <v>-3.4203289744389999E-2</v>
      </c>
      <c r="D30" s="1">
        <v>5.3662013632908297E-2</v>
      </c>
      <c r="E30" s="1">
        <v>6.3481290493641401E-2</v>
      </c>
      <c r="F30" s="1">
        <f>-0.0232373546277072</f>
        <v>-2.32373546277072E-2</v>
      </c>
      <c r="G30" s="1">
        <v>8.4272136976777101E-3</v>
      </c>
      <c r="H30" s="1">
        <v>3.7217528363192601E-2</v>
      </c>
      <c r="I30" s="1">
        <v>5.8655494901030801E-2</v>
      </c>
      <c r="J30" s="1">
        <v>7.4460872058534799E-2</v>
      </c>
    </row>
    <row r="31" spans="1:10">
      <c r="A31" s="1">
        <f>-0.0721735344627486</f>
        <v>-7.2173534462748601E-2</v>
      </c>
      <c r="B31" s="1">
        <v>8.37636564171001E-3</v>
      </c>
      <c r="C31" s="1">
        <f>-0.0481299263502542</f>
        <v>-4.8129926350254197E-2</v>
      </c>
      <c r="D31" s="1">
        <v>5.4825497903680201E-2</v>
      </c>
      <c r="E31" s="1">
        <v>7.3640846105837807E-2</v>
      </c>
      <c r="F31" s="1">
        <f>-0.013404562167869</f>
        <v>-1.3404562167869E-2</v>
      </c>
      <c r="G31" s="1">
        <v>1.66697500424525E-2</v>
      </c>
      <c r="H31" s="1">
        <v>5.2897914345862003E-2</v>
      </c>
      <c r="I31" s="1">
        <v>6.8832831044815607E-2</v>
      </c>
      <c r="J31" s="1">
        <v>8.8173035291494103E-2</v>
      </c>
    </row>
    <row r="32" spans="1:10">
      <c r="A32" s="1">
        <f>-0.0704980735796221</f>
        <v>-7.0498073579622095E-2</v>
      </c>
      <c r="B32" s="1">
        <v>1.08217270255608E-2</v>
      </c>
      <c r="C32" s="1">
        <f>-0.0566996923682889</f>
        <v>-5.6699692368288902E-2</v>
      </c>
      <c r="D32" s="1">
        <v>6.19914861694945E-2</v>
      </c>
      <c r="E32" s="1">
        <v>9.0932565762621695E-2</v>
      </c>
      <c r="F32" s="1">
        <f>-0.00949089159072965</f>
        <v>-9.4908915907296505E-3</v>
      </c>
      <c r="G32" s="1">
        <v>2.3533742893335201E-2</v>
      </c>
      <c r="H32" s="1">
        <v>6.4493878551186101E-2</v>
      </c>
      <c r="I32" s="1">
        <v>9.3829321406564206E-2</v>
      </c>
      <c r="J32" s="1">
        <v>9.8689555885149494E-2</v>
      </c>
    </row>
    <row r="33" spans="1:10">
      <c r="A33" s="1">
        <f>-0.0691955773531443</f>
        <v>-6.91955773531443E-2</v>
      </c>
      <c r="B33" s="1">
        <v>1.12563540123377E-2</v>
      </c>
      <c r="C33" s="1">
        <f>-0.0657882482404065</f>
        <v>-6.5788248240406494E-2</v>
      </c>
      <c r="D33" s="1">
        <v>6.9860172137177004E-2</v>
      </c>
      <c r="E33" s="1">
        <v>0.11066434217749101</v>
      </c>
      <c r="F33" s="1">
        <f>-0.0026123145238813</f>
        <v>-2.6123145238813E-3</v>
      </c>
      <c r="G33" s="1">
        <v>3.1939062831291699E-2</v>
      </c>
      <c r="H33" s="1">
        <v>7.38011497198586E-2</v>
      </c>
      <c r="I33" s="1">
        <v>0.114650447927219</v>
      </c>
      <c r="J33" s="1">
        <v>9.98284655979296E-2</v>
      </c>
    </row>
    <row r="34" spans="1:10">
      <c r="A34" s="1">
        <f>-0.068951764855913</f>
        <v>-6.8951764855913006E-2</v>
      </c>
      <c r="B34" s="1">
        <v>9.0187767955082106E-3</v>
      </c>
      <c r="C34" s="1">
        <f>-0.0721652310502596</f>
        <v>-7.2165231050259598E-2</v>
      </c>
      <c r="D34" s="1">
        <v>7.4323065687034104E-2</v>
      </c>
      <c r="E34" s="1">
        <v>0.125360163963496</v>
      </c>
      <c r="F34" s="1">
        <v>6.4979669937182596E-3</v>
      </c>
      <c r="G34" s="1">
        <v>3.8148021390803998E-2</v>
      </c>
      <c r="H34" s="1">
        <v>7.8978655562643801E-2</v>
      </c>
      <c r="I34" s="1">
        <v>0.121420037745864</v>
      </c>
      <c r="J34" s="1">
        <v>8.0692680352142401E-2</v>
      </c>
    </row>
    <row r="35" spans="1:10">
      <c r="A35" s="1">
        <f>-0.0689131364341292</f>
        <v>-6.8913136434129205E-2</v>
      </c>
      <c r="B35" s="1">
        <v>6.1691370652659904E-3</v>
      </c>
      <c r="C35" s="1">
        <f>-0.0782010003310685</f>
        <v>-7.8201000331068499E-2</v>
      </c>
      <c r="D35" s="1">
        <v>7.9072478313706895E-2</v>
      </c>
      <c r="E35" s="1">
        <v>0.13834819596957601</v>
      </c>
      <c r="F35" s="1">
        <v>1.6492116445173399E-2</v>
      </c>
      <c r="G35" s="1">
        <v>4.2761756839780798E-2</v>
      </c>
      <c r="H35" s="1">
        <v>8.2376458488838095E-2</v>
      </c>
      <c r="I35" s="1">
        <v>0.119666291201302</v>
      </c>
      <c r="J35" s="1">
        <v>4.9995368358263403E-2</v>
      </c>
    </row>
    <row r="36" spans="1:10">
      <c r="A36" s="1">
        <f>-0.069155334209382</f>
        <v>-6.9155334209381997E-2</v>
      </c>
      <c r="B36" s="1">
        <v>2.7511142201199798E-3</v>
      </c>
      <c r="C36" s="1">
        <f>-0.0838481779028483</f>
        <v>-8.3848177902848306E-2</v>
      </c>
      <c r="D36" s="1">
        <v>8.4098293680537298E-2</v>
      </c>
      <c r="E36" s="1">
        <v>0.147971910618417</v>
      </c>
      <c r="F36" s="1">
        <v>2.7499178608646101E-2</v>
      </c>
      <c r="G36" s="1">
        <v>4.4773633786810998E-2</v>
      </c>
      <c r="H36" s="1">
        <v>8.3074988267912306E-2</v>
      </c>
      <c r="I36" s="1">
        <v>0.106309554600196</v>
      </c>
      <c r="J36" s="1">
        <v>8.2356397414660998E-3</v>
      </c>
    </row>
    <row r="37" spans="1:10">
      <c r="A37" s="1">
        <f>-0.0694311803220638</f>
        <v>-6.9431180322063801E-2</v>
      </c>
      <c r="B37" s="1">
        <f>-0.00113861583779298</f>
        <v>-1.1386158377929799E-3</v>
      </c>
      <c r="C37" s="1">
        <f>-0.0881671508703534</f>
        <v>-8.81671508703534E-2</v>
      </c>
      <c r="D37" s="1">
        <v>8.8406141160584303E-2</v>
      </c>
      <c r="E37" s="1">
        <v>0.152215858206634</v>
      </c>
      <c r="F37" s="1">
        <v>3.81120654195106E-2</v>
      </c>
      <c r="G37" s="1">
        <v>4.3736619586299E-2</v>
      </c>
      <c r="H37" s="1">
        <v>8.02969443817238E-2</v>
      </c>
      <c r="I37" s="1">
        <v>8.3194820416892495E-2</v>
      </c>
      <c r="J37" s="1">
        <f>-0.0366492277096568</f>
        <v>-3.6649227709656798E-2</v>
      </c>
    </row>
    <row r="38" spans="1:10">
      <c r="A38" s="1">
        <f>-0.0702477359711302</f>
        <v>-7.0247735971130196E-2</v>
      </c>
      <c r="B38" s="1">
        <f>-0.00528057150841993</f>
        <v>-5.2805715084199298E-3</v>
      </c>
      <c r="C38" s="1">
        <f>-0.0925997928910196</f>
        <v>-9.2599792891019606E-2</v>
      </c>
      <c r="D38" s="1">
        <v>9.3896791831204807E-2</v>
      </c>
      <c r="E38" s="1">
        <v>0.151488722150008</v>
      </c>
      <c r="F38" s="1">
        <v>4.6347266567006502E-2</v>
      </c>
      <c r="G38" s="1">
        <v>3.50983649528036E-2</v>
      </c>
      <c r="H38" s="1">
        <v>7.2876826880630893E-2</v>
      </c>
      <c r="I38" s="1">
        <v>5.1103616591885101E-2</v>
      </c>
      <c r="J38" s="1">
        <f>-0.0815545053512946</f>
        <v>-8.1554505351294604E-2</v>
      </c>
    </row>
    <row r="39" spans="1:10">
      <c r="A39" s="1">
        <f>-0.0774285805677583</f>
        <v>-7.7428580567758296E-2</v>
      </c>
      <c r="B39" s="1">
        <f>-0.00671423518475664</f>
        <v>-6.7142351847566404E-3</v>
      </c>
      <c r="C39" s="1">
        <f>-0.0963435783819601</f>
        <v>-9.6343578381960102E-2</v>
      </c>
      <c r="D39" s="1">
        <v>9.0125720907262702E-2</v>
      </c>
      <c r="E39" s="1">
        <v>0.126975710313881</v>
      </c>
      <c r="F39" s="1">
        <v>6.1396810702328102E-2</v>
      </c>
      <c r="G39" s="1">
        <v>2.00954776759554E-2</v>
      </c>
      <c r="H39" s="1">
        <v>5.69669124396796E-2</v>
      </c>
      <c r="I39" s="1">
        <f>-0.0113239435410912</f>
        <v>-1.1323943541091199E-2</v>
      </c>
      <c r="J39" s="1">
        <f>-0.1360413206408</f>
        <v>-0.13604132064079999</v>
      </c>
    </row>
    <row r="40" spans="1:10">
      <c r="A40" s="1">
        <f>-0.0844274618398196</f>
        <v>-8.4427461839819598E-2</v>
      </c>
      <c r="B40" s="1">
        <f>-0.00609873065607548</f>
        <v>-6.0987306560754797E-3</v>
      </c>
      <c r="C40" s="1">
        <f>-0.097544893805011</f>
        <v>-9.7544893805010996E-2</v>
      </c>
      <c r="D40" s="1">
        <v>8.5400090060558403E-2</v>
      </c>
      <c r="E40" s="1">
        <v>9.3479885870301899E-2</v>
      </c>
      <c r="F40" s="1">
        <v>7.1336448882464001E-2</v>
      </c>
      <c r="G40" s="1">
        <v>4.3249472463826601E-4</v>
      </c>
      <c r="H40" s="1">
        <v>3.9291845454341903E-2</v>
      </c>
      <c r="I40" s="1">
        <f>-0.0698065690149668</f>
        <v>-6.9806569014966804E-2</v>
      </c>
      <c r="J40" s="1">
        <f>-0.171883402739559</f>
        <v>-0.17188340273955899</v>
      </c>
    </row>
    <row r="41" spans="1:10">
      <c r="A41" s="1">
        <f>-0.091777394611585</f>
        <v>-9.1777394611585003E-2</v>
      </c>
      <c r="B41" s="1">
        <f>-0.00460526082516933</f>
        <v>-4.6052608251693303E-3</v>
      </c>
      <c r="C41" s="1">
        <f>-0.0966844674891343</f>
        <v>-9.6684467489134299E-2</v>
      </c>
      <c r="D41" s="1">
        <v>8.1538347144738205E-2</v>
      </c>
      <c r="E41" s="1">
        <v>5.38883724987528E-2</v>
      </c>
      <c r="F41" s="1">
        <v>7.7538128062333594E-2</v>
      </c>
      <c r="G41" s="1">
        <f>-0.0200562994565268</f>
        <v>-2.0056299456526799E-2</v>
      </c>
      <c r="H41" s="1">
        <v>1.6282844569897901E-2</v>
      </c>
      <c r="I41" s="1">
        <f>-0.115833116468881</f>
        <v>-0.115833116468881</v>
      </c>
      <c r="J41" s="1">
        <f>-0.179837825549943</f>
        <v>-0.17983782554994299</v>
      </c>
    </row>
    <row r="42" spans="1:10">
      <c r="A42" s="1">
        <f>-0.0992663358006345</f>
        <v>-9.92663358006345E-2</v>
      </c>
      <c r="B42" s="1">
        <f>-0.00243695198584049</f>
        <v>-2.4369519858404901E-3</v>
      </c>
      <c r="C42" s="1">
        <f>-0.0946672417840827</f>
        <v>-9.4667241784082701E-2</v>
      </c>
      <c r="D42" s="1">
        <v>7.7359017027291005E-2</v>
      </c>
      <c r="E42" s="1">
        <v>9.3058068883051306E-3</v>
      </c>
      <c r="F42" s="1">
        <v>7.9988067830455797E-2</v>
      </c>
      <c r="G42" s="1">
        <f>-0.038650940046506</f>
        <v>-3.8650940046506002E-2</v>
      </c>
      <c r="H42" s="1">
        <f>-0.008586999119637</f>
        <v>-8.5869991196369996E-3</v>
      </c>
      <c r="I42" s="1">
        <f>-0.144954451456001</f>
        <v>-0.144954451456001</v>
      </c>
      <c r="J42" s="1">
        <f>-0.158736285651532</f>
        <v>-0.158736285651532</v>
      </c>
    </row>
    <row r="43" spans="1:10">
      <c r="A43" s="1">
        <f>-0.10630443932005</f>
        <v>-0.10630443932005</v>
      </c>
      <c r="B43" s="1">
        <v>3.1054520428426302E-4</v>
      </c>
      <c r="C43" s="1">
        <f>-0.0912970213348162</f>
        <v>-9.1297021334816195E-2</v>
      </c>
      <c r="D43" s="1">
        <v>7.1605027950864E-2</v>
      </c>
      <c r="E43" s="1">
        <f>-0.0359112593001973</f>
        <v>-3.5911259300197299E-2</v>
      </c>
      <c r="F43" s="1">
        <v>7.8014880307076803E-2</v>
      </c>
      <c r="G43" s="1">
        <f>-0.0530348711108506</f>
        <v>-5.3034871110850597E-2</v>
      </c>
      <c r="H43" s="1">
        <f>-0.0319486596602481</f>
        <v>-3.1948659660248097E-2</v>
      </c>
      <c r="I43" s="1">
        <f>-0.153725964736402</f>
        <v>-0.15372596473640199</v>
      </c>
      <c r="J43" s="1">
        <f>-0.113394614431228</f>
        <v>-0.113394614431228</v>
      </c>
    </row>
    <row r="44" spans="1:10">
      <c r="A44" s="1">
        <f>-0.107882983050739</f>
        <v>-0.107882983050739</v>
      </c>
      <c r="B44" s="1">
        <v>1.54606419622877E-3</v>
      </c>
      <c r="C44" s="1">
        <f>-0.0958396806778934</f>
        <v>-9.5839680677893405E-2</v>
      </c>
      <c r="D44" s="1">
        <v>7.2703893448357801E-2</v>
      </c>
      <c r="E44" s="1">
        <f>-0.0780451444499481</f>
        <v>-7.8045144449948103E-2</v>
      </c>
      <c r="F44" s="1">
        <v>6.6878720957319504E-2</v>
      </c>
      <c r="G44" s="1">
        <f>-0.068454267922169</f>
        <v>-6.8454267922168993E-2</v>
      </c>
      <c r="H44" s="1">
        <f>-0.0427437714607342</f>
        <v>-4.2743771460734201E-2</v>
      </c>
      <c r="I44" s="1">
        <f>-0.152307614157345</f>
        <v>-0.15230761415734501</v>
      </c>
      <c r="J44" s="1">
        <f>-0.0458330983808052</f>
        <v>-4.5833098380805203E-2</v>
      </c>
    </row>
    <row r="45" spans="1:10">
      <c r="A45" s="1">
        <f>-0.10910510276171</f>
        <v>-0.10910510276171</v>
      </c>
      <c r="B45" s="1">
        <v>1.3479945095184801E-3</v>
      </c>
      <c r="C45" s="1">
        <f>-0.100807482269396</f>
        <v>-0.100807482269396</v>
      </c>
      <c r="D45" s="1">
        <v>6.6888024678455005E-2</v>
      </c>
      <c r="E45" s="1">
        <f>-0.118524161417903</f>
        <v>-0.11852416141790301</v>
      </c>
      <c r="F45" s="1">
        <v>5.3859455017048703E-2</v>
      </c>
      <c r="G45" s="1">
        <f>-0.0708803958642359</f>
        <v>-7.0880395864235904E-2</v>
      </c>
      <c r="H45" s="1">
        <f>-0.0377698650506279</f>
        <v>-3.7769865050627897E-2</v>
      </c>
      <c r="I45" s="1">
        <f>-0.12813549730799</f>
        <v>-0.12813549730799001</v>
      </c>
      <c r="J45" s="1">
        <v>2.1879265725085799E-2</v>
      </c>
    </row>
    <row r="46" spans="1:10">
      <c r="A46" s="1">
        <f>-0.109769612456103</f>
        <v>-0.10976961245610301</v>
      </c>
      <c r="B46" s="1">
        <v>9.4305219570002004E-5</v>
      </c>
      <c r="C46" s="1">
        <f>-0.104489028319703</f>
        <v>-0.104489028319703</v>
      </c>
      <c r="D46" s="1">
        <v>5.5935869674632099E-2</v>
      </c>
      <c r="E46" s="1">
        <f>-0.152599556688363</f>
        <v>-0.152599556688363</v>
      </c>
      <c r="F46" s="1">
        <v>3.7866694038846897E-2</v>
      </c>
      <c r="G46" s="1">
        <f>-0.061684574359785</f>
        <v>-6.1684574359784999E-2</v>
      </c>
      <c r="H46" s="1">
        <f>-0.0193724675583732</f>
        <v>-1.9372467558373199E-2</v>
      </c>
      <c r="I46" s="1">
        <f>-0.0867125691910456</f>
        <v>-8.6712569191045599E-2</v>
      </c>
      <c r="J46" s="1">
        <v>8.0619389081507994E-2</v>
      </c>
    </row>
    <row r="47" spans="1:10">
      <c r="A47" s="1">
        <f>-0.110099693887479</f>
        <v>-0.11009969388747901</v>
      </c>
      <c r="B47" s="1">
        <f>-0.00181001499314748</f>
        <v>-1.81001499314748E-3</v>
      </c>
      <c r="C47" s="1">
        <f>-0.107744430579848</f>
        <v>-0.10774443057984801</v>
      </c>
      <c r="D47" s="1">
        <v>3.8977822472727602E-2</v>
      </c>
      <c r="E47" s="1">
        <f>-0.178061579675675</f>
        <v>-0.17806157967567501</v>
      </c>
      <c r="F47" s="1">
        <v>2.1770173207696801E-2</v>
      </c>
      <c r="G47" s="1">
        <f>-0.0381844333899778</f>
        <v>-3.8184433389977797E-2</v>
      </c>
      <c r="H47" s="1">
        <v>7.2162937542389598E-3</v>
      </c>
      <c r="I47" s="1">
        <f>-0.035195873508131</f>
        <v>-3.5195873508130998E-2</v>
      </c>
      <c r="J47" s="1">
        <v>0.118967752217773</v>
      </c>
    </row>
    <row r="48" spans="1:10">
      <c r="A48" s="1">
        <f>-0.110515137655051</f>
        <v>-0.110515137655051</v>
      </c>
      <c r="B48" s="1">
        <f>-0.00349160669227512</f>
        <v>-3.49160669227512E-3</v>
      </c>
      <c r="C48" s="1">
        <f>-0.109968101429242</f>
        <v>-0.109968101429242</v>
      </c>
      <c r="D48" s="1">
        <v>1.7399678973769001E-2</v>
      </c>
      <c r="E48" s="1">
        <f>-0.191529754673783</f>
        <v>-0.191529754673783</v>
      </c>
      <c r="F48" s="1">
        <f>-0.000874889911261219</f>
        <v>-8.7488991126121905E-4</v>
      </c>
      <c r="G48" s="1">
        <f>-0.00349130079895165</f>
        <v>-3.4913007989516502E-3</v>
      </c>
      <c r="H48" s="1">
        <v>3.6959558034351699E-2</v>
      </c>
      <c r="I48" s="1">
        <v>9.3586501770186199E-3</v>
      </c>
      <c r="J48" s="1">
        <v>0.12591996582016801</v>
      </c>
    </row>
    <row r="49" spans="1:10">
      <c r="A49" s="1">
        <f>-0.110765643926585</f>
        <v>-0.110765643926585</v>
      </c>
      <c r="B49" s="1">
        <f>-0.004945716003505</f>
        <v>-4.9457160035050003E-3</v>
      </c>
      <c r="C49" s="1">
        <f>-0.109597778787095</f>
        <v>-0.10959777878709499</v>
      </c>
      <c r="D49" s="1">
        <f>-0.00681174945594</f>
        <v>-6.8117494559399999E-3</v>
      </c>
      <c r="E49" s="1">
        <f>-0.192328325768073</f>
        <v>-0.19232832576807299</v>
      </c>
      <c r="F49" s="1">
        <f>-0.0268927101696117</f>
        <v>-2.68927101696117E-2</v>
      </c>
      <c r="G49" s="1">
        <v>3.4444010919081502E-2</v>
      </c>
      <c r="H49" s="1">
        <v>6.3726674807700098E-2</v>
      </c>
      <c r="I49" s="1">
        <v>4.4335262569185997E-2</v>
      </c>
      <c r="J49" s="1">
        <v>0.10600303965813999</v>
      </c>
    </row>
    <row r="50" spans="1:10">
      <c r="A50" s="1">
        <f>-0.111365063768102</f>
        <v>-0.111365063768102</v>
      </c>
      <c r="B50" s="1">
        <f>-0.00627613557684456</f>
        <v>-6.2761355768445604E-3</v>
      </c>
      <c r="C50" s="1">
        <f>-0.107468325184634</f>
        <v>-0.10746832518463401</v>
      </c>
      <c r="D50" s="1">
        <f>-0.0332050148580079</f>
        <v>-3.3205014858007899E-2</v>
      </c>
      <c r="E50" s="1">
        <f>-0.181831316702729</f>
        <v>-0.18183131670272901</v>
      </c>
      <c r="F50" s="1">
        <f>-0.0533496061392901</f>
        <v>-5.3349606139290101E-2</v>
      </c>
      <c r="G50" s="1">
        <v>7.1723828869499504E-2</v>
      </c>
      <c r="H50" s="1">
        <v>7.8431698722463306E-2</v>
      </c>
      <c r="I50" s="1">
        <v>6.7994190938275703E-2</v>
      </c>
      <c r="J50" s="1">
        <v>6.5996306418505804E-2</v>
      </c>
    </row>
    <row r="51" spans="1:10">
      <c r="A51" s="1">
        <f>-0.112381029411139</f>
        <v>-0.11238102941113901</v>
      </c>
      <c r="B51" s="1">
        <f>-0.00854290796373338</f>
        <v>-8.5429079637333802E-3</v>
      </c>
      <c r="C51" s="1">
        <f>-0.0981422254320196</f>
        <v>-9.81422254320196E-2</v>
      </c>
      <c r="D51" s="1">
        <f>-0.0636578801637261</f>
        <v>-6.3657880163726102E-2</v>
      </c>
      <c r="E51" s="1">
        <f>-0.149528280206732</f>
        <v>-0.14952828020673201</v>
      </c>
      <c r="F51" s="1">
        <f>-0.0776961591611125</f>
        <v>-7.7696159161112499E-2</v>
      </c>
      <c r="G51" s="1">
        <v>0.107200077178804</v>
      </c>
      <c r="H51" s="1">
        <v>7.6299408429802804E-2</v>
      </c>
      <c r="I51" s="1">
        <v>8.0982032143033802E-2</v>
      </c>
      <c r="J51" s="1">
        <v>4.8063689010014801E-3</v>
      </c>
    </row>
    <row r="52" spans="1:10">
      <c r="A52" s="1">
        <f>-0.1131834484439</f>
        <v>-0.11318344844390001</v>
      </c>
      <c r="B52" s="1">
        <f>-0.00856002454954077</f>
        <v>-8.5600245495407699E-3</v>
      </c>
      <c r="C52" s="1">
        <f>-0.0861057568414612</f>
        <v>-8.6105756841461198E-2</v>
      </c>
      <c r="D52" s="1">
        <f>-0.0894022820378792</f>
        <v>-8.9402282037879199E-2</v>
      </c>
      <c r="E52" s="1">
        <f>-0.107180896549636</f>
        <v>-0.107180896549636</v>
      </c>
      <c r="F52" s="1">
        <f>-0.0949935125818879</f>
        <v>-9.4993512581887901E-2</v>
      </c>
      <c r="G52" s="1">
        <v>0.13416367568247201</v>
      </c>
      <c r="H52" s="1">
        <v>5.5141934269191201E-2</v>
      </c>
      <c r="I52" s="1">
        <v>7.2431718320287802E-2</v>
      </c>
      <c r="J52" s="1">
        <f>-0.0501019023068734</f>
        <v>-5.0101902306873398E-2</v>
      </c>
    </row>
    <row r="53" spans="1:10">
      <c r="A53" s="1">
        <f>-0.117250064820862</f>
        <v>-0.117250064820862</v>
      </c>
      <c r="B53" s="1">
        <f>-0.00332959237395291</f>
        <v>-3.32959237395291E-3</v>
      </c>
      <c r="C53" s="1">
        <f>-0.0644954272342289</f>
        <v>-6.4495427234228894E-2</v>
      </c>
      <c r="D53" s="1">
        <f>-0.117230854554151</f>
        <v>-0.117230854554151</v>
      </c>
      <c r="E53" s="1">
        <f>-0.0594588077500485</f>
        <v>-5.9458807750048498E-2</v>
      </c>
      <c r="F53" s="1">
        <f>-0.0973238283520867</f>
        <v>-9.7323828352086694E-2</v>
      </c>
      <c r="G53" s="1">
        <v>0.15397881071924199</v>
      </c>
      <c r="H53" s="1">
        <v>6.4847883736026896E-3</v>
      </c>
      <c r="I53" s="1">
        <v>5.4824862370981102E-2</v>
      </c>
      <c r="J53" s="1">
        <f>-0.0919920644520201</f>
        <v>-9.19920644520201E-2</v>
      </c>
    </row>
    <row r="54" spans="1:10">
      <c r="A54" s="1">
        <f>-0.121430785582592</f>
        <v>-0.121430785582592</v>
      </c>
      <c r="B54" s="1">
        <v>3.6023754827729701E-3</v>
      </c>
      <c r="C54" s="1">
        <f>-0.0413686563817352</f>
        <v>-4.1368656381735203E-2</v>
      </c>
      <c r="D54" s="1">
        <f>-0.138446245760348</f>
        <v>-0.138446245760348</v>
      </c>
      <c r="E54" s="1">
        <f>-0.0100393171212698</f>
        <v>-1.00393171212698E-2</v>
      </c>
      <c r="F54" s="1">
        <f>-0.0913296568012137</f>
        <v>-9.1329656801213702E-2</v>
      </c>
      <c r="G54" s="1">
        <v>0.15229041254223299</v>
      </c>
      <c r="H54" s="1">
        <f>-0.0513435492275848</f>
        <v>-5.13435492275848E-2</v>
      </c>
      <c r="I54" s="1">
        <v>2.2232237156970001E-2</v>
      </c>
      <c r="J54" s="1">
        <f>-0.101834586491649</f>
        <v>-0.101834586491649</v>
      </c>
    </row>
    <row r="55" spans="1:10">
      <c r="A55" s="1">
        <f>-0.124665379956347</f>
        <v>-0.12466537995634699</v>
      </c>
      <c r="B55" s="1">
        <v>1.15619412368507E-2</v>
      </c>
      <c r="C55" s="1">
        <f>-0.0183775733112137</f>
        <v>-1.8377573311213698E-2</v>
      </c>
      <c r="D55" s="1">
        <f>-0.153159969182622</f>
        <v>-0.15315996918262201</v>
      </c>
      <c r="E55" s="1">
        <v>3.5071428647106898E-2</v>
      </c>
      <c r="F55" s="1">
        <f>-0.0712871650567362</f>
        <v>-7.1287165056736199E-2</v>
      </c>
      <c r="G55" s="1">
        <v>0.13014293747893599</v>
      </c>
      <c r="H55" s="1">
        <f>-0.104197784056879</f>
        <v>-0.104197784056879</v>
      </c>
      <c r="I55" s="1">
        <f>-0.00991281720103197</f>
        <v>-9.9128172010319697E-3</v>
      </c>
      <c r="J55" s="1">
        <f>-0.0792958965201136</f>
        <v>-7.9295896520113596E-2</v>
      </c>
    </row>
    <row r="56" spans="1:10">
      <c r="A56" s="1">
        <f>-0.127099924502947</f>
        <v>-0.12709992450294699</v>
      </c>
      <c r="B56" s="1">
        <v>2.0774854167231099E-2</v>
      </c>
      <c r="C56" s="1">
        <v>3.2224389543152598E-3</v>
      </c>
      <c r="D56" s="1">
        <f>-0.155150014236904</f>
        <v>-0.155150014236904</v>
      </c>
      <c r="E56" s="1">
        <v>6.5352552609115197E-2</v>
      </c>
      <c r="F56" s="1">
        <f>-0.0454918190005975</f>
        <v>-4.5491819000597497E-2</v>
      </c>
      <c r="G56" s="1">
        <v>9.3465811202775695E-2</v>
      </c>
      <c r="H56" s="1">
        <f>-0.13380940769629</f>
        <v>-0.13380940769628999</v>
      </c>
      <c r="I56" s="1">
        <f>-0.032088662069699</f>
        <v>-3.2088662069699E-2</v>
      </c>
      <c r="J56" s="1">
        <f>-0.0440871989143099</f>
        <v>-4.40871989143099E-2</v>
      </c>
    </row>
    <row r="57" spans="1:10">
      <c r="A57" s="1">
        <f>-0.126420709174771</f>
        <v>-0.126420709174771</v>
      </c>
      <c r="B57" s="1">
        <v>2.8836240604190599E-2</v>
      </c>
      <c r="C57" s="1">
        <v>1.4937136627254601E-2</v>
      </c>
      <c r="D57" s="1">
        <f>-0.157233386214031</f>
        <v>-0.15723338621403099</v>
      </c>
      <c r="E57" s="1">
        <v>8.9473462950883001E-2</v>
      </c>
      <c r="F57" s="1">
        <f>-0.015484676990884</f>
        <v>-1.5484676990883999E-2</v>
      </c>
      <c r="G57" s="1">
        <v>5.2139522344640102E-2</v>
      </c>
      <c r="H57" s="1">
        <f>-0.13262372395079</f>
        <v>-0.13262372395079</v>
      </c>
      <c r="I57" s="1">
        <f>-0.0631099111721811</f>
        <v>-6.3109911172181093E-2</v>
      </c>
      <c r="J57" s="1">
        <v>1.3466448487925499E-2</v>
      </c>
    </row>
    <row r="58" spans="1:10">
      <c r="A58" s="1">
        <f>-0.12526145955572</f>
        <v>-0.12526145955571999</v>
      </c>
      <c r="B58" s="1">
        <v>3.6270171460316199E-2</v>
      </c>
      <c r="C58" s="1">
        <v>2.6863640957940801E-2</v>
      </c>
      <c r="D58" s="1">
        <f>-0.153103067835256</f>
        <v>-0.15310306783525601</v>
      </c>
      <c r="E58" s="1">
        <v>0.100956271935093</v>
      </c>
      <c r="F58" s="1">
        <v>2.04147238073236E-2</v>
      </c>
      <c r="G58" s="1">
        <v>6.3168925947549798E-3</v>
      </c>
      <c r="H58" s="1">
        <f>-0.108380037399784</f>
        <v>-0.108380037399784</v>
      </c>
      <c r="I58" s="1">
        <f>-0.0809463498170695</f>
        <v>-8.0946349817069496E-2</v>
      </c>
      <c r="J58" s="1">
        <v>7.2820338778022797E-2</v>
      </c>
    </row>
    <row r="59" spans="1:10">
      <c r="A59" s="1">
        <f>-0.123847901193514</f>
        <v>-0.12384790119351401</v>
      </c>
      <c r="B59" s="1">
        <v>4.3046946116733299E-2</v>
      </c>
      <c r="C59" s="1">
        <v>4.0090483823345201E-2</v>
      </c>
      <c r="D59" s="1">
        <f>-0.142978425976397</f>
        <v>-0.14297842597639701</v>
      </c>
      <c r="E59" s="1">
        <v>9.93370642732916E-2</v>
      </c>
      <c r="F59" s="1">
        <v>5.9302279470084603E-2</v>
      </c>
      <c r="G59" s="1">
        <f>-0.0362470794799178</f>
        <v>-3.6247079479917801E-2</v>
      </c>
      <c r="H59" s="1">
        <f>-0.0652598686361289</f>
        <v>-6.5259868636128898E-2</v>
      </c>
      <c r="I59" s="1">
        <f>-0.083116793672662</f>
        <v>-8.3116793672662004E-2</v>
      </c>
      <c r="J59" s="1">
        <v>0.122485532953669</v>
      </c>
    </row>
    <row r="60" spans="1:10">
      <c r="A60" s="1">
        <f>-0.122232795958573</f>
        <v>-0.122232795958573</v>
      </c>
      <c r="B60" s="1">
        <v>4.8869482125531702E-2</v>
      </c>
      <c r="C60" s="1">
        <v>5.4774603572526399E-2</v>
      </c>
      <c r="D60" s="1">
        <f>-0.127118036632055</f>
        <v>-0.12711803663205501</v>
      </c>
      <c r="E60" s="1">
        <v>8.6450270511531702E-2</v>
      </c>
      <c r="F60" s="1">
        <v>9.4412359977903704E-2</v>
      </c>
      <c r="G60" s="1">
        <f>-0.0688460017417559</f>
        <v>-6.8846001741755897E-2</v>
      </c>
      <c r="H60" s="1">
        <f>-0.00897094144330321</f>
        <v>-8.9709414433032098E-3</v>
      </c>
      <c r="I60" s="1">
        <f>-0.073498979582683</f>
        <v>-7.3498979582683005E-2</v>
      </c>
      <c r="J60" s="1">
        <v>0.14652478750209499</v>
      </c>
    </row>
    <row r="61" spans="1:10">
      <c r="A61" s="1">
        <f>-0.120307368506453</f>
        <v>-0.120307368506453</v>
      </c>
      <c r="B61" s="1">
        <v>5.4066815854124199E-2</v>
      </c>
      <c r="C61" s="1">
        <v>6.9593995119343194E-2</v>
      </c>
      <c r="D61" s="1">
        <f>-0.106579851327208</f>
        <v>-0.106579851327208</v>
      </c>
      <c r="E61" s="1">
        <v>6.4288590678088606E-2</v>
      </c>
      <c r="F61" s="1">
        <v>0.121921102111322</v>
      </c>
      <c r="G61" s="1">
        <f>-0.0894264305273902</f>
        <v>-8.9426430527390202E-2</v>
      </c>
      <c r="H61" s="1">
        <v>5.0398379215681299E-2</v>
      </c>
      <c r="I61" s="1">
        <f>-0.0509193534198068</f>
        <v>-5.0919353419806801E-2</v>
      </c>
      <c r="J61" s="1">
        <v>0.13461840286532101</v>
      </c>
    </row>
    <row r="62" spans="1:10">
      <c r="A62" s="1">
        <f>-0.118685373541482</f>
        <v>-0.11868537354148199</v>
      </c>
      <c r="B62" s="1">
        <v>5.58876174193942E-2</v>
      </c>
      <c r="C62" s="1">
        <v>8.0017465667145696E-2</v>
      </c>
      <c r="D62" s="1">
        <f>-0.0821909844609851</f>
        <v>-8.2190984460985106E-2</v>
      </c>
      <c r="E62" s="1">
        <v>3.7978995621339197E-2</v>
      </c>
      <c r="F62" s="1">
        <v>0.13599735322777901</v>
      </c>
      <c r="G62" s="1">
        <f>-0.0906797008957586</f>
        <v>-9.0679700895758594E-2</v>
      </c>
      <c r="H62" s="1">
        <v>9.5140704474781901E-2</v>
      </c>
      <c r="I62" s="1">
        <f>-0.0273231654106545</f>
        <v>-2.73231654106545E-2</v>
      </c>
      <c r="J62" s="1">
        <v>0.102179997589381</v>
      </c>
    </row>
    <row r="63" spans="1:10">
      <c r="A63" s="1">
        <f>-0.111393546218116</f>
        <v>-0.11139354621811599</v>
      </c>
      <c r="B63" s="1">
        <v>5.6589530381950998E-2</v>
      </c>
      <c r="C63" s="1">
        <v>0.102340913031785</v>
      </c>
      <c r="D63" s="1">
        <f>-0.0619905272566151</f>
        <v>-6.1990527256615101E-2</v>
      </c>
      <c r="E63" s="1">
        <v>1.1092793932423401E-2</v>
      </c>
      <c r="F63" s="1">
        <v>0.14187330094449899</v>
      </c>
      <c r="G63" s="1">
        <f>-0.0858724052685752</f>
        <v>-8.5872405268575203E-2</v>
      </c>
      <c r="H63" s="1">
        <v>0.112084320231583</v>
      </c>
      <c r="I63" s="1">
        <f>-0.0084374775462996</f>
        <v>-8.4374775462995998E-3</v>
      </c>
      <c r="J63" s="1">
        <v>5.3193754120959003E-2</v>
      </c>
    </row>
    <row r="64" spans="1:10">
      <c r="A64" s="1">
        <f>-0.103949965515735</f>
        <v>-0.103949965515735</v>
      </c>
      <c r="B64" s="1">
        <v>5.3936015241069099E-2</v>
      </c>
      <c r="C64" s="1">
        <v>0.12140971905285999</v>
      </c>
      <c r="D64" s="1">
        <f>-0.0331343395869332</f>
        <v>-3.3134339586933202E-2</v>
      </c>
      <c r="E64" s="1">
        <f>-0.01754465704106</f>
        <v>-1.7544657041060001E-2</v>
      </c>
      <c r="F64" s="1">
        <v>0.135676121427316</v>
      </c>
      <c r="G64" s="1">
        <f>-0.0645752691344794</f>
        <v>-6.4575269134479404E-2</v>
      </c>
      <c r="H64" s="1">
        <v>0.11020830945637899</v>
      </c>
      <c r="I64" s="1">
        <v>1.56692968947524E-2</v>
      </c>
      <c r="J64" s="1">
        <f>-0.0127110928267178</f>
        <v>-1.27110928267178E-2</v>
      </c>
    </row>
    <row r="65" spans="1:10">
      <c r="A65" s="1">
        <f>-0.0966655003838231</f>
        <v>-9.66655003838231E-2</v>
      </c>
      <c r="B65" s="1">
        <v>5.0997303167680003E-2</v>
      </c>
      <c r="C65" s="1">
        <v>0.137902334472364</v>
      </c>
      <c r="D65" s="1">
        <f>-0.00497255652026953</f>
        <v>-4.9725565202695301E-3</v>
      </c>
      <c r="E65" s="1">
        <f>-0.0422512502802502</f>
        <v>-4.2251250280250202E-2</v>
      </c>
      <c r="F65" s="1">
        <v>0.11915529078647701</v>
      </c>
      <c r="G65" s="1">
        <f>-0.0359195139919764</f>
        <v>-3.5919513991976397E-2</v>
      </c>
      <c r="H65" s="1">
        <v>9.0208921955058502E-2</v>
      </c>
      <c r="I65" s="1">
        <v>3.7015059427535801E-2</v>
      </c>
      <c r="J65" s="1">
        <f>-0.0761791047100318</f>
        <v>-7.6179104710031795E-2</v>
      </c>
    </row>
    <row r="66" spans="1:10">
      <c r="A66" s="1">
        <f>-0.089550964456169</f>
        <v>-8.9550964456169002E-2</v>
      </c>
      <c r="B66" s="1">
        <v>4.7863116729342098E-2</v>
      </c>
      <c r="C66" s="1">
        <v>0.14941471148020399</v>
      </c>
      <c r="D66" s="1">
        <v>2.0084072704064398E-2</v>
      </c>
      <c r="E66" s="1">
        <f>-0.0595755394718245</f>
        <v>-5.95755394718245E-2</v>
      </c>
      <c r="F66" s="1">
        <v>9.2508040818082102E-2</v>
      </c>
      <c r="G66" s="1">
        <f>-0.0055055214527363</f>
        <v>-5.5055214527363E-3</v>
      </c>
      <c r="H66" s="1">
        <v>5.1735292115265001E-2</v>
      </c>
      <c r="I66" s="1">
        <v>5.3353210453264001E-2</v>
      </c>
      <c r="J66" s="1">
        <f>-0.127477581517244</f>
        <v>-0.127477581517244</v>
      </c>
    </row>
    <row r="67" spans="1:10">
      <c r="A67" s="1">
        <f>-0.0882430112009597</f>
        <v>-8.8243011200959703E-2</v>
      </c>
      <c r="B67" s="1">
        <v>4.7767481255687201E-2</v>
      </c>
      <c r="C67" s="1">
        <v>0.14674765937175799</v>
      </c>
      <c r="D67" s="1">
        <v>3.9135187624602497E-2</v>
      </c>
      <c r="E67" s="1">
        <f>-0.0683030004406347</f>
        <v>-6.8303000440634698E-2</v>
      </c>
      <c r="F67" s="1">
        <v>7.2420195874059901E-2</v>
      </c>
      <c r="G67" s="1">
        <v>2.5671952724729101E-2</v>
      </c>
      <c r="H67" s="1">
        <v>1.00218751679874E-2</v>
      </c>
      <c r="I67" s="1">
        <v>6.6705641552371797E-2</v>
      </c>
      <c r="J67" s="1">
        <f>-0.151924696944265</f>
        <v>-0.151924696944265</v>
      </c>
    </row>
    <row r="68" spans="1:10">
      <c r="A68" s="1">
        <f>-0.0878519778356868</f>
        <v>-8.7851977835686795E-2</v>
      </c>
      <c r="B68" s="1">
        <v>4.52018860080831E-2</v>
      </c>
      <c r="C68" s="1">
        <v>0.13757216801454</v>
      </c>
      <c r="D68" s="1">
        <v>5.0630991342233103E-2</v>
      </c>
      <c r="E68" s="1">
        <f>-0.0687603775239559</f>
        <v>-6.8760377523955904E-2</v>
      </c>
      <c r="F68" s="1">
        <v>5.1300078495179098E-2</v>
      </c>
      <c r="G68" s="1">
        <v>4.8976006045384803E-2</v>
      </c>
      <c r="H68" s="1">
        <f>-0.0265236114379668</f>
        <v>-2.6523611437966801E-2</v>
      </c>
      <c r="I68" s="1">
        <v>6.4136023544187695E-2</v>
      </c>
      <c r="J68" s="1">
        <f>-0.145571071223736</f>
        <v>-0.145571071223736</v>
      </c>
    </row>
    <row r="69" spans="1:10">
      <c r="A69" s="1">
        <f>-0.0820453801975603</f>
        <v>-8.2045380197560303E-2</v>
      </c>
      <c r="B69" s="1">
        <v>4.1502994449880801E-2</v>
      </c>
      <c r="C69" s="1">
        <v>0.13396919698806001</v>
      </c>
      <c r="D69" s="1">
        <v>6.3324825324940798E-2</v>
      </c>
      <c r="E69" s="1">
        <f>-0.0581637664414329</f>
        <v>-5.8163766441432903E-2</v>
      </c>
      <c r="F69" s="1">
        <v>2.8204647520872799E-2</v>
      </c>
      <c r="G69" s="1">
        <v>5.7894797501354497E-2</v>
      </c>
      <c r="H69" s="1">
        <f>-0.0581432177687248</f>
        <v>-5.8143217768724803E-2</v>
      </c>
      <c r="I69" s="1">
        <v>7.50625650537564E-2</v>
      </c>
      <c r="J69" s="1">
        <f>-0.116131383456018</f>
        <v>-0.11613138345601801</v>
      </c>
    </row>
    <row r="70" spans="1:10">
      <c r="A70" s="1">
        <f>-0.0763784238354839</f>
        <v>-7.6378423835483905E-2</v>
      </c>
      <c r="B70" s="1">
        <v>3.68653556789642E-2</v>
      </c>
      <c r="C70" s="1">
        <v>0.127319497696609</v>
      </c>
      <c r="D70" s="1">
        <v>7.26811254315015E-2</v>
      </c>
      <c r="E70" s="1">
        <f>-0.0435547445304053</f>
        <v>-4.3554744530405302E-2</v>
      </c>
      <c r="F70" s="1">
        <v>7.5356841361774798E-3</v>
      </c>
      <c r="G70" s="1">
        <v>5.7246063760378399E-2</v>
      </c>
      <c r="H70" s="1">
        <f>-0.0845210508534168</f>
        <v>-8.4521050853416796E-2</v>
      </c>
      <c r="I70" s="1">
        <v>8.6430274287766895E-2</v>
      </c>
      <c r="J70" s="1">
        <f>-0.074814611375088</f>
        <v>-7.4814611375088005E-2</v>
      </c>
    </row>
    <row r="71" spans="1:10">
      <c r="A71" s="1">
        <f>-0.0740334591649297</f>
        <v>-7.4033459164929705E-2</v>
      </c>
      <c r="B71" s="1">
        <v>1.8068533166362099E-2</v>
      </c>
      <c r="C71" s="1">
        <v>0.11434973568425801</v>
      </c>
      <c r="D71" s="1">
        <v>9.0561602513925699E-2</v>
      </c>
      <c r="E71" s="1">
        <f>-0.0532468761673131</f>
        <v>-5.3246876167313099E-2</v>
      </c>
      <c r="F71" s="1">
        <f>-0.00236737043723708</f>
        <v>-2.36737043723708E-3</v>
      </c>
      <c r="G71" s="1">
        <v>3.4010944656428503E-2</v>
      </c>
      <c r="H71" s="1">
        <f>-0.120702425176868</f>
        <v>-0.12070242517686799</v>
      </c>
      <c r="I71" s="1">
        <v>8.2543332659326105E-2</v>
      </c>
      <c r="J71" s="1">
        <v>1.5863189485993399E-3</v>
      </c>
    </row>
    <row r="72" spans="1:10">
      <c r="A72" s="1">
        <f>-0.0703106792312025</f>
        <v>-7.0310679231202503E-2</v>
      </c>
      <c r="B72" s="1">
        <v>3.5508711850918201E-3</v>
      </c>
      <c r="C72" s="1">
        <v>9.7780646435502799E-2</v>
      </c>
      <c r="D72" s="1">
        <v>9.8767407533544696E-2</v>
      </c>
      <c r="E72" s="1">
        <f>-0.0500249620791474</f>
        <v>-5.0024962079147403E-2</v>
      </c>
      <c r="F72" s="1">
        <f>-0.0110894956276917</f>
        <v>-1.10894956276917E-2</v>
      </c>
      <c r="G72" s="1">
        <v>1.16055107713691E-2</v>
      </c>
      <c r="H72" s="1">
        <f>-0.139727372796613</f>
        <v>-0.13972737279661299</v>
      </c>
      <c r="I72" s="1">
        <v>7.8877847347169697E-2</v>
      </c>
      <c r="J72" s="1">
        <v>5.3748087324980397E-2</v>
      </c>
    </row>
    <row r="73" spans="1:10">
      <c r="A73" s="1">
        <f>-0.0656618560540571</f>
        <v>-6.5661856054057097E-2</v>
      </c>
      <c r="B73" s="1">
        <f>-0.00656395128514782</f>
        <v>-6.5639512851478196E-3</v>
      </c>
      <c r="C73" s="1">
        <v>8.0905509347839799E-2</v>
      </c>
      <c r="D73" s="1">
        <v>9.9396411835423096E-2</v>
      </c>
      <c r="E73" s="1">
        <f>-0.0406798314731014</f>
        <v>-4.0679831473101398E-2</v>
      </c>
      <c r="F73" s="1">
        <f>-0.0222654186002099</f>
        <v>-2.2265418600209901E-2</v>
      </c>
      <c r="G73" s="1">
        <f>-0.00814292555277237</f>
        <v>-8.1429255527723701E-3</v>
      </c>
      <c r="H73" s="1">
        <f>-0.141252626302258</f>
        <v>-0.14125262630225799</v>
      </c>
      <c r="I73" s="1">
        <v>8.0736937788793803E-2</v>
      </c>
      <c r="J73" s="1">
        <v>9.5163462689223599E-2</v>
      </c>
    </row>
    <row r="74" spans="1:10">
      <c r="A74" s="1">
        <f>-0.0655191937076896</f>
        <v>-6.5519193707689605E-2</v>
      </c>
      <c r="B74" s="1">
        <f>-0.00847345554238939</f>
        <v>-8.4734555423893899E-3</v>
      </c>
      <c r="C74" s="1">
        <v>6.8085152683148797E-2</v>
      </c>
      <c r="D74" s="1">
        <v>9.2541319217151696E-2</v>
      </c>
      <c r="E74" s="1">
        <f>-0.0332606548077921</f>
        <v>-3.3260654807792098E-2</v>
      </c>
      <c r="F74" s="1">
        <f>-0.0244711903071769</f>
        <v>-2.4471190307176899E-2</v>
      </c>
      <c r="G74" s="1">
        <f>-0.0261456273297798</f>
        <v>-2.6145627329779798E-2</v>
      </c>
      <c r="H74" s="1">
        <f>-0.144046491945966</f>
        <v>-0.144046491945966</v>
      </c>
      <c r="I74" s="1">
        <v>7.7205406889188005E-2</v>
      </c>
      <c r="J74" s="1">
        <v>0.112709241978821</v>
      </c>
    </row>
    <row r="75" spans="1:10">
      <c r="A75" s="1">
        <f>-0.0608163160606533</f>
        <v>-6.0816316060653297E-2</v>
      </c>
      <c r="B75" s="1">
        <f>-0.00752283647464915</f>
        <v>-7.5228364746491496E-3</v>
      </c>
      <c r="C75" s="1">
        <v>5.2624924654152999E-2</v>
      </c>
      <c r="D75" s="1">
        <v>9.4580084303573106E-2</v>
      </c>
      <c r="E75" s="1">
        <f>-0.0187251229935504</f>
        <v>-1.8725122993550398E-2</v>
      </c>
      <c r="F75" s="1">
        <f>-0.0308240358046973</f>
        <v>-3.0824035804697301E-2</v>
      </c>
      <c r="G75" s="1">
        <f>-0.0476559533817862</f>
        <v>-4.7655953381786201E-2</v>
      </c>
      <c r="H75" s="1">
        <f>-0.143384590330515</f>
        <v>-0.14338459033051501</v>
      </c>
      <c r="I75" s="1">
        <v>6.9306620980874298E-2</v>
      </c>
      <c r="J75" s="1">
        <v>0.107142633919385</v>
      </c>
    </row>
    <row r="76" spans="1:10">
      <c r="A76" s="1">
        <f>-0.055278813499098</f>
        <v>-5.5278813499098002E-2</v>
      </c>
      <c r="B76" s="1">
        <f>-0.00212267015526631</f>
        <v>-2.1226701552663099E-3</v>
      </c>
      <c r="C76" s="1">
        <v>3.7869924558174603E-2</v>
      </c>
      <c r="D76" s="1">
        <v>8.8445004597504207E-2</v>
      </c>
      <c r="E76" s="1">
        <v>5.1663624761104604E-4</v>
      </c>
      <c r="F76" s="1">
        <f>-0.0442398590031662</f>
        <v>-4.4239859003166203E-2</v>
      </c>
      <c r="G76" s="1">
        <f>-0.0603275518774357</f>
        <v>-6.0327551877435701E-2</v>
      </c>
      <c r="H76" s="1">
        <f>-0.128159582579729</f>
        <v>-0.12815958257972901</v>
      </c>
      <c r="I76" s="1">
        <v>7.0359286093609197E-2</v>
      </c>
      <c r="J76" s="1">
        <v>8.8769352576245103E-2</v>
      </c>
    </row>
    <row r="77" spans="1:10">
      <c r="A77" s="1">
        <f>-0.0486673277337389</f>
        <v>-4.8667327733738899E-2</v>
      </c>
      <c r="B77" s="1">
        <v>7.4324330909737004E-3</v>
      </c>
      <c r="C77" s="1">
        <v>2.32467044467949E-2</v>
      </c>
      <c r="D77" s="1">
        <v>7.3623511540695394E-2</v>
      </c>
      <c r="E77" s="1">
        <v>3.01706247406037E-2</v>
      </c>
      <c r="F77" s="1">
        <f>-0.0621602206572266</f>
        <v>-6.2160220657226602E-2</v>
      </c>
      <c r="G77" s="1">
        <f>-0.0618418022034603</f>
        <v>-6.1841802203460298E-2</v>
      </c>
      <c r="H77" s="1">
        <f>-0.0969042733970001</f>
        <v>-9.6904273397000099E-2</v>
      </c>
      <c r="I77" s="1">
        <v>7.2393312032146898E-2</v>
      </c>
      <c r="J77" s="1">
        <v>4.0215313361080099E-2</v>
      </c>
    </row>
    <row r="78" spans="1:10">
      <c r="A78" s="1">
        <f>-0.0456802709025884</f>
        <v>-4.5680270902588402E-2</v>
      </c>
      <c r="B78" s="1">
        <v>3.7330220192341298E-3</v>
      </c>
      <c r="C78" s="1">
        <v>8.4783967827513507E-3</v>
      </c>
      <c r="D78" s="1">
        <v>7.1736789945767807E-2</v>
      </c>
      <c r="E78" s="1">
        <v>3.1622918641478197E-2</v>
      </c>
      <c r="F78" s="1">
        <f>-0.0750342850415525</f>
        <v>-7.5034285041552504E-2</v>
      </c>
      <c r="G78" s="1">
        <f>-0.0676280355717392</f>
        <v>-6.7628035571739201E-2</v>
      </c>
      <c r="H78" s="1">
        <f>-0.0755930545733029</f>
        <v>-7.5593054573302898E-2</v>
      </c>
      <c r="I78" s="1">
        <v>5.0842424181687197E-2</v>
      </c>
      <c r="J78" s="1">
        <v>2.50482168231934E-2</v>
      </c>
    </row>
    <row r="79" spans="1:10">
      <c r="A79" s="1">
        <f>-0.0455308712458574</f>
        <v>-4.5530871245857397E-2</v>
      </c>
      <c r="B79" s="1">
        <v>3.7006405586034298E-3</v>
      </c>
      <c r="C79" s="1">
        <v>5.84849733292376E-3</v>
      </c>
      <c r="D79" s="1">
        <v>6.8673823682376206E-2</v>
      </c>
      <c r="E79" s="1">
        <v>3.4133772740497302E-2</v>
      </c>
      <c r="F79" s="1">
        <f>-0.0818437420347621</f>
        <v>-8.1843742034762093E-2</v>
      </c>
      <c r="G79" s="1">
        <f>-0.0740917097952021</f>
        <v>-7.4091709795202104E-2</v>
      </c>
      <c r="H79" s="1">
        <f>-0.0659773605608668</f>
        <v>-6.5977360560866796E-2</v>
      </c>
      <c r="I79" s="1">
        <v>3.8351761079739199E-2</v>
      </c>
      <c r="J79" s="1">
        <v>1.34731928999235E-2</v>
      </c>
    </row>
    <row r="80" spans="1:10">
      <c r="A80" s="1">
        <f>-0.0454463288308126</f>
        <v>-4.54463288308126E-2</v>
      </c>
      <c r="B80" s="1">
        <v>3.5539238393756199E-3</v>
      </c>
      <c r="C80" s="1">
        <v>4.4307023575386297E-3</v>
      </c>
      <c r="D80" s="1">
        <v>6.4820497536331595E-2</v>
      </c>
      <c r="E80" s="1">
        <v>3.6259702139384703E-2</v>
      </c>
      <c r="F80" s="1">
        <f>-0.0887360011318301</f>
        <v>-8.8736001131830097E-2</v>
      </c>
      <c r="G80" s="1">
        <f>-0.0785663490383449</f>
        <v>-7.8566349038344904E-2</v>
      </c>
      <c r="H80" s="1">
        <f>-0.054398649004284</f>
        <v>-5.4398649004283997E-2</v>
      </c>
      <c r="I80" s="1">
        <v>2.6876883257900001E-2</v>
      </c>
      <c r="J80" s="1">
        <v>2.3047245386668201E-3</v>
      </c>
    </row>
    <row r="81" spans="1:10">
      <c r="A81" s="1">
        <f>-0.0481137907801899</f>
        <v>-4.8113790780189902E-2</v>
      </c>
      <c r="B81" s="1">
        <v>1.60925368074222E-2</v>
      </c>
      <c r="C81" s="1">
        <v>9.0807325354537796E-3</v>
      </c>
      <c r="D81" s="1">
        <v>3.20735559980804E-2</v>
      </c>
      <c r="E81" s="1">
        <v>6.3792689394220198E-2</v>
      </c>
      <c r="F81" s="1">
        <f>-0.152087697735986</f>
        <v>-0.15208769773598599</v>
      </c>
      <c r="G81" s="1">
        <f>-0.0396366239222568</f>
        <v>-3.9636623922256801E-2</v>
      </c>
      <c r="H81" s="1">
        <f>-0.0547497356571503</f>
        <v>-5.47497356571503E-2</v>
      </c>
      <c r="I81" s="1">
        <f>-0.0484834769659444</f>
        <v>-4.8483476965944398E-2</v>
      </c>
      <c r="J81" s="1">
        <f>-0.00704965300709952</f>
        <v>-7.0496530070995201E-3</v>
      </c>
    </row>
    <row r="82" spans="1:10">
      <c r="A82" s="1">
        <f>-0.0494004983874722</f>
        <v>-4.9400498387472201E-2</v>
      </c>
      <c r="B82" s="1">
        <v>2.3588094467756501E-2</v>
      </c>
      <c r="C82" s="1">
        <v>1.49891671093753E-2</v>
      </c>
      <c r="D82" s="1">
        <v>1.2768414344881501E-2</v>
      </c>
      <c r="E82" s="1">
        <v>7.75280899629225E-2</v>
      </c>
      <c r="F82" s="1">
        <f>-0.179477318625449</f>
        <v>-0.17947731862544899</v>
      </c>
      <c r="G82" s="1">
        <f>-0.0282326166595215</f>
        <v>-2.8232616659521498E-2</v>
      </c>
      <c r="H82" s="1">
        <f>-0.031042344458874</f>
        <v>-3.1042344458874001E-2</v>
      </c>
      <c r="I82" s="1">
        <f>-0.0944488212741727</f>
        <v>-9.4448821274172701E-2</v>
      </c>
      <c r="J82" s="1">
        <v>5.5952401438528398E-3</v>
      </c>
    </row>
    <row r="83" spans="1:10">
      <c r="A83" s="1">
        <f>-0.0496727494408608</f>
        <v>-4.9672749440860801E-2</v>
      </c>
      <c r="B83" s="1">
        <v>2.4792313658125498E-2</v>
      </c>
      <c r="C83" s="1">
        <v>1.46410742366897E-2</v>
      </c>
      <c r="D83" s="1">
        <v>4.7873979690324702E-3</v>
      </c>
      <c r="E83" s="1">
        <v>7.3519449931959593E-2</v>
      </c>
      <c r="F83" s="1">
        <f>-0.195926103768096</f>
        <v>-0.19592610376809599</v>
      </c>
      <c r="G83" s="1">
        <f>-0.0144554817745368</f>
        <v>-1.44554817745368E-2</v>
      </c>
      <c r="H83" s="1">
        <f>-0.00867032310065436</f>
        <v>-8.6703231006543605E-3</v>
      </c>
      <c r="I83" s="1">
        <f>-0.102177994338544</f>
        <v>-0.10217799433854401</v>
      </c>
      <c r="J83" s="1">
        <f>-0.00262020610690189</f>
        <v>-2.62020610690189E-3</v>
      </c>
    </row>
    <row r="84" spans="1:10">
      <c r="A84" s="1">
        <f>-0.0499111613946404</f>
        <v>-4.9911161394640399E-2</v>
      </c>
      <c r="B84" s="1">
        <v>2.8459765947992099E-2</v>
      </c>
      <c r="C84" s="1">
        <v>1.7172742649150599E-2</v>
      </c>
      <c r="D84" s="1">
        <f>-0.00592733557557985</f>
        <v>-5.92733557557985E-3</v>
      </c>
      <c r="E84" s="1">
        <v>7.0603743937663305E-2</v>
      </c>
      <c r="F84" s="1">
        <f>-0.205696300864154</f>
        <v>-0.205696300864154</v>
      </c>
      <c r="G84" s="1">
        <f>-0.00402771883335104</f>
        <v>-4.0277188333510397E-3</v>
      </c>
      <c r="H84" s="1">
        <v>2.1341780416389299E-2</v>
      </c>
      <c r="I84" s="1">
        <f>-0.115114084460396</f>
        <v>-0.115114084460396</v>
      </c>
      <c r="J84" s="1">
        <v>8.2439763068046807E-3</v>
      </c>
    </row>
    <row r="85" spans="1:10">
      <c r="A85" s="1">
        <f>-0.0498729304372471</f>
        <v>-4.9872930437247102E-2</v>
      </c>
      <c r="B85" s="1">
        <v>2.71008607192239E-2</v>
      </c>
      <c r="C85" s="1">
        <v>2.0718136142725201E-2</v>
      </c>
      <c r="D85" s="1">
        <f>-0.00878297950054766</f>
        <v>-8.7829795005476604E-3</v>
      </c>
      <c r="E85" s="1">
        <v>6.9402512414567394E-2</v>
      </c>
      <c r="F85" s="1">
        <f>-0.206362625529809</f>
        <v>-0.206362625529809</v>
      </c>
      <c r="G85" s="1">
        <v>2.3865475563785502E-3</v>
      </c>
      <c r="H85" s="1">
        <v>3.7853106248815403E-2</v>
      </c>
      <c r="I85" s="1">
        <f>-0.116804521302679</f>
        <v>-0.116804521302679</v>
      </c>
      <c r="J85" s="1">
        <v>7.9195603032829499E-3</v>
      </c>
    </row>
    <row r="86" spans="1:10">
      <c r="A86" s="1">
        <f>-0.0497231704646694</f>
        <v>-4.9723170464669397E-2</v>
      </c>
      <c r="B86" s="1">
        <v>3.26423468168799E-2</v>
      </c>
      <c r="C86" s="1">
        <v>6.1542764470679599E-2</v>
      </c>
      <c r="D86" s="1">
        <v>1.2944661592943701E-2</v>
      </c>
      <c r="E86" s="1">
        <v>5.22866941850905E-2</v>
      </c>
      <c r="F86" s="1">
        <f>-0.207551621928004</f>
        <v>-0.207551621928004</v>
      </c>
      <c r="G86" s="1">
        <v>3.75150040040826E-2</v>
      </c>
      <c r="H86" s="1">
        <v>8.6206707172447397E-2</v>
      </c>
      <c r="I86" s="1">
        <f>-0.137227142688217</f>
        <v>-0.13722714268821701</v>
      </c>
      <c r="J86" s="1">
        <f>-0.0247456195196477</f>
        <v>-2.47456195196477E-2</v>
      </c>
    </row>
    <row r="87" spans="1:10">
      <c r="A87" s="1">
        <f>-0.0493231683483212</f>
        <v>-4.9323168348321199E-2</v>
      </c>
      <c r="B87" s="1">
        <v>3.8133855564288797E-2</v>
      </c>
      <c r="C87" s="1">
        <v>9.81951525666373E-2</v>
      </c>
      <c r="D87" s="1">
        <v>3.28138762633777E-2</v>
      </c>
      <c r="E87" s="1">
        <v>3.9453000607036201E-2</v>
      </c>
      <c r="F87" s="1">
        <f>-0.204133792302172</f>
        <v>-0.20413379230217199</v>
      </c>
      <c r="G87" s="1">
        <v>6.4921383652680298E-2</v>
      </c>
      <c r="H87" s="1">
        <v>0.12559708568562</v>
      </c>
      <c r="I87" s="1">
        <f>-0.154533053370323</f>
        <v>-0.154533053370323</v>
      </c>
      <c r="J87" s="1">
        <f>-0.0235559827992542</f>
        <v>-2.3555982799254201E-2</v>
      </c>
    </row>
    <row r="88" spans="1:10">
      <c r="A88" s="1">
        <f>-0.0489196322697511</f>
        <v>-4.8919632269751101E-2</v>
      </c>
      <c r="B88" s="1">
        <v>3.99589777583765E-2</v>
      </c>
      <c r="C88" s="1">
        <v>0.115398902038631</v>
      </c>
      <c r="D88" s="1">
        <v>4.1686191308235497E-2</v>
      </c>
      <c r="E88" s="1">
        <v>3.4538162315939598E-2</v>
      </c>
      <c r="F88" s="1">
        <f>-0.197918122066311</f>
        <v>-0.19791812206631099</v>
      </c>
      <c r="G88" s="1">
        <v>7.7987831278567898E-2</v>
      </c>
      <c r="H88" s="1">
        <v>0.14264480828202999</v>
      </c>
      <c r="I88" s="1">
        <f>-0.161130198179687</f>
        <v>-0.16113019817968699</v>
      </c>
      <c r="J88" s="1">
        <f>-0.00401791967347852</f>
        <v>-4.0179196734785204E-3</v>
      </c>
    </row>
    <row r="89" spans="1:10">
      <c r="A89" s="1">
        <f>-0.0482365620177246</f>
        <v>-4.8236562017724603E-2</v>
      </c>
      <c r="B89" s="1">
        <v>4.0302940094901901E-2</v>
      </c>
      <c r="C89" s="1">
        <v>0.13284814477416801</v>
      </c>
      <c r="D89" s="1">
        <v>5.1512575397583797E-2</v>
      </c>
      <c r="E89" s="1">
        <v>3.9450540459412597E-2</v>
      </c>
      <c r="F89" s="1">
        <f>-0.181224964139813</f>
        <v>-0.18122496413981301</v>
      </c>
      <c r="G89" s="1">
        <v>7.7047800989662296E-2</v>
      </c>
      <c r="H89" s="1">
        <v>0.144183884989452</v>
      </c>
      <c r="I89" s="1">
        <f>-0.16523882351657</f>
        <v>-0.16523882351656999</v>
      </c>
      <c r="J89" s="1">
        <v>2.40195112733507E-2</v>
      </c>
    </row>
    <row r="90" spans="1:10">
      <c r="A90" s="1">
        <f>-0.0479085307545646</f>
        <v>-4.7908530754564603E-2</v>
      </c>
      <c r="B90" s="1">
        <v>3.5549430801805497E-2</v>
      </c>
      <c r="C90" s="1">
        <v>0.13102716983208701</v>
      </c>
      <c r="D90" s="1">
        <v>5.7690732730733899E-2</v>
      </c>
      <c r="E90" s="1">
        <v>3.28861686913441E-2</v>
      </c>
      <c r="F90" s="1">
        <f>-0.174491849799884</f>
        <v>-0.174491849799884</v>
      </c>
      <c r="G90" s="1">
        <v>8.7110811653044407E-2</v>
      </c>
      <c r="H90" s="1">
        <v>0.13717128236017301</v>
      </c>
      <c r="I90" s="1">
        <f>-0.151678709609563</f>
        <v>-0.15167870960956301</v>
      </c>
      <c r="J90" s="1">
        <v>1.71663569926905E-2</v>
      </c>
    </row>
    <row r="91" spans="1:10">
      <c r="A91" s="1">
        <f>-0.0462212836047429</f>
        <v>-4.6221283604742897E-2</v>
      </c>
      <c r="B91" s="1">
        <v>3.05583299537577E-2</v>
      </c>
      <c r="C91" s="1">
        <v>0.13427258311527099</v>
      </c>
      <c r="D91" s="1">
        <v>7.3748307492604401E-2</v>
      </c>
      <c r="E91" s="1">
        <v>2.82585743562359E-2</v>
      </c>
      <c r="F91" s="1">
        <f>-0.153682789517829</f>
        <v>-0.15368278951782899</v>
      </c>
      <c r="G91" s="1">
        <v>8.2673100863250998E-2</v>
      </c>
      <c r="H91" s="1">
        <v>0.11204333739511201</v>
      </c>
      <c r="I91" s="1">
        <f>-0.122163070394117</f>
        <v>-0.122163070394117</v>
      </c>
      <c r="J91" s="1">
        <v>2.0874424422538E-2</v>
      </c>
    </row>
    <row r="92" spans="1:10">
      <c r="A92" s="1">
        <f>-0.0390697949081924</f>
        <v>-3.9069794908192401E-2</v>
      </c>
      <c r="B92" s="1">
        <f>-0.00440067580904008</f>
        <v>-4.4006758090400803E-3</v>
      </c>
      <c r="C92" s="1">
        <v>0.14079673940160201</v>
      </c>
      <c r="D92" s="1">
        <v>0.111650999417419</v>
      </c>
      <c r="E92" s="1">
        <v>2.1288174718370499E-4</v>
      </c>
      <c r="F92" s="1">
        <f>-0.0648720291879498</f>
        <v>-6.4872029187949806E-2</v>
      </c>
      <c r="G92" s="1">
        <v>2.260922751023E-2</v>
      </c>
      <c r="H92" s="1">
        <v>0.12810735902984499</v>
      </c>
      <c r="I92" s="1">
        <f>-0.0420855128483763</f>
        <v>-4.2085512848376298E-2</v>
      </c>
      <c r="J92" s="1">
        <v>4.1539741317999299E-2</v>
      </c>
    </row>
    <row r="93" spans="1:10">
      <c r="A93" s="1">
        <f>-0.0354322450361923</f>
        <v>-3.54322450361923E-2</v>
      </c>
      <c r="B93" s="1">
        <f>-0.0350834829284367</f>
        <v>-3.5083482928436702E-2</v>
      </c>
      <c r="C93" s="1">
        <v>0.148524865326119</v>
      </c>
      <c r="D93" s="1">
        <v>0.124787808187471</v>
      </c>
      <c r="E93" s="1">
        <f>-0.0134574756552393</f>
        <v>-1.34574756552393E-2</v>
      </c>
      <c r="F93" s="1">
        <f>-0.0596764374106509</f>
        <v>-5.9676437410650901E-2</v>
      </c>
      <c r="G93" s="1">
        <v>2.7048370980599899E-2</v>
      </c>
      <c r="H93" s="1">
        <v>0.120865896886841</v>
      </c>
      <c r="I93" s="1">
        <f>-0.0443358729091758</f>
        <v>-4.4335872909175802E-2</v>
      </c>
      <c r="J93" s="1">
        <v>6.2571431592154295E-2</v>
      </c>
    </row>
    <row r="94" spans="1:10">
      <c r="A94" s="1">
        <f>-0.0380767317579202</f>
        <v>-3.8076731757920201E-2</v>
      </c>
      <c r="B94" s="1">
        <f>-0.0983311868635277</f>
        <v>-9.8331186863527695E-2</v>
      </c>
      <c r="C94" s="1">
        <v>0.13716181330155799</v>
      </c>
      <c r="D94" s="1">
        <v>0.13550520522992901</v>
      </c>
      <c r="E94" s="1">
        <f>-0.0803283648239034</f>
        <v>-8.0328364823903403E-2</v>
      </c>
      <c r="F94" s="1">
        <f>-0.0336431877258583</f>
        <v>-3.3643187725858302E-2</v>
      </c>
      <c r="G94" s="1">
        <v>4.6845601368606798E-2</v>
      </c>
      <c r="H94" s="1">
        <v>0.11345321794475199</v>
      </c>
      <c r="I94" s="1">
        <f>-0.0890441114356803</f>
        <v>-8.9044111435680307E-2</v>
      </c>
      <c r="J94" s="1">
        <v>0.121960372382502</v>
      </c>
    </row>
    <row r="95" spans="1:10">
      <c r="A95" s="1">
        <f>-0.0335686201001397</f>
        <v>-3.3568620100139702E-2</v>
      </c>
      <c r="B95" s="1">
        <f>-0.131728738188392</f>
        <v>-0.13172873818839201</v>
      </c>
      <c r="C95" s="1">
        <v>0.13402484433296</v>
      </c>
      <c r="D95" s="1">
        <v>0.13970253923020101</v>
      </c>
      <c r="E95" s="1">
        <f>-0.0744373244410101</f>
        <v>-7.4437324441010103E-2</v>
      </c>
      <c r="F95" s="1">
        <f>-0.00650921021640119</f>
        <v>-6.50921021640119E-3</v>
      </c>
      <c r="G95" s="1">
        <v>6.8893007962503999E-2</v>
      </c>
      <c r="H95" s="1">
        <v>8.9720824423089596E-2</v>
      </c>
      <c r="I95" s="1">
        <f>-0.119102253058932</f>
        <v>-0.119102253058932</v>
      </c>
      <c r="J95" s="1">
        <v>9.5442493286738997E-2</v>
      </c>
    </row>
    <row r="96" spans="1:10">
      <c r="A96" s="1">
        <f>-0.028453320353548</f>
        <v>-2.8453320353548001E-2</v>
      </c>
      <c r="B96" s="1">
        <f>-0.163171010478733</f>
        <v>-0.163171010478733</v>
      </c>
      <c r="C96" s="1">
        <v>0.124692998978179</v>
      </c>
      <c r="D96" s="1">
        <v>0.131489540436767</v>
      </c>
      <c r="E96" s="1">
        <f>-0.0602940518500182</f>
        <v>-6.0294051850018203E-2</v>
      </c>
      <c r="F96" s="1">
        <v>1.0335451318242799E-2</v>
      </c>
      <c r="G96" s="1">
        <v>0.110972910085225</v>
      </c>
      <c r="H96" s="1">
        <v>3.4537603285361797E-2</v>
      </c>
      <c r="I96" s="1">
        <f>-0.121360931734654</f>
        <v>-0.121360931734654</v>
      </c>
      <c r="J96" s="1">
        <v>5.63317693319869E-2</v>
      </c>
    </row>
    <row r="97" spans="1:10">
      <c r="A97" s="1">
        <f>-0.0267164947440047</f>
        <v>-2.6716494744004698E-2</v>
      </c>
      <c r="B97" s="1">
        <f>-0.177091460901678</f>
        <v>-0.17709146090167799</v>
      </c>
      <c r="C97" s="1">
        <v>0.112266064327183</v>
      </c>
      <c r="D97" s="1">
        <v>0.120068534664228</v>
      </c>
      <c r="E97" s="1">
        <f>-0.0399534885701593</f>
        <v>-3.9953488570159297E-2</v>
      </c>
      <c r="F97" s="1">
        <v>3.1145762181506199E-2</v>
      </c>
      <c r="G97" s="1">
        <v>0.12712847871496399</v>
      </c>
      <c r="H97" s="1">
        <v>1.0122895430590801E-2</v>
      </c>
      <c r="I97" s="1">
        <f>-0.133856608487175</f>
        <v>-0.13385660848717501</v>
      </c>
      <c r="J97" s="1">
        <v>3.26711231602691E-2</v>
      </c>
    </row>
    <row r="98" spans="1:10">
      <c r="A98" s="1">
        <f>-0.0271365781720528</f>
        <v>-2.7136578172052801E-2</v>
      </c>
      <c r="B98" s="1">
        <f>-0.188368066986839</f>
        <v>-0.188368066986839</v>
      </c>
      <c r="C98" s="1">
        <v>7.5436094286550806E-2</v>
      </c>
      <c r="D98" s="1">
        <v>9.7791788825977902E-2</v>
      </c>
      <c r="E98" s="1">
        <f>-0.0150841263622238</f>
        <v>-1.5084126362223799E-2</v>
      </c>
      <c r="F98" s="1">
        <v>4.2683671682655598E-2</v>
      </c>
      <c r="G98" s="1">
        <v>0.12605571298596199</v>
      </c>
      <c r="H98" s="1">
        <f>-0.0347495057342054</f>
        <v>-3.4749505734205398E-2</v>
      </c>
      <c r="I98" s="1">
        <f>-0.120044288122997</f>
        <v>-0.120044288122997</v>
      </c>
      <c r="J98" s="1">
        <v>8.0610127129123708E-3</v>
      </c>
    </row>
    <row r="99" spans="1:10">
      <c r="A99" s="1">
        <f>-0.026603049934086</f>
        <v>-2.6603049934086E-2</v>
      </c>
      <c r="B99" s="1">
        <f>-0.199514796364123</f>
        <v>-0.199514796364123</v>
      </c>
      <c r="C99" s="1">
        <v>1.3959052997793001E-2</v>
      </c>
      <c r="D99" s="1">
        <v>6.6257416548027803E-2</v>
      </c>
      <c r="E99" s="1">
        <v>1.79871613192693E-2</v>
      </c>
      <c r="F99" s="1">
        <v>5.1585916289000701E-2</v>
      </c>
      <c r="G99" s="1">
        <v>9.2146011433185404E-2</v>
      </c>
      <c r="H99" s="1">
        <f>-0.088819854224115</f>
        <v>-8.8819854224114994E-2</v>
      </c>
      <c r="I99" s="1">
        <f>-0.0839368604981521</f>
        <v>-8.3936860498152105E-2</v>
      </c>
      <c r="J99" s="1">
        <v>4.3998418758955299E-2</v>
      </c>
    </row>
    <row r="100" spans="1:10">
      <c r="A100" s="1">
        <f>-0.0260636517466171</f>
        <v>-2.6063651746617102E-2</v>
      </c>
      <c r="B100" s="1">
        <f>-0.199577754799156</f>
        <v>-0.19957775479915599</v>
      </c>
      <c r="C100" s="1">
        <v>7.2553756009849403E-3</v>
      </c>
      <c r="D100" s="1">
        <v>6.1676574617820099E-2</v>
      </c>
      <c r="E100" s="1">
        <v>3.6599388152623598E-2</v>
      </c>
      <c r="F100" s="1">
        <v>5.9897929258479699E-2</v>
      </c>
      <c r="G100" s="1">
        <v>9.94123058167969E-2</v>
      </c>
      <c r="H100" s="1">
        <f>-0.102024457718009</f>
        <v>-0.102024457718009</v>
      </c>
      <c r="I100" s="1">
        <f>-0.0774071442092753</f>
        <v>-7.7407144209275303E-2</v>
      </c>
      <c r="J100" s="1">
        <v>5.2177769483233202E-2</v>
      </c>
    </row>
    <row r="101" spans="1:10">
      <c r="A101" s="1">
        <f>-0.02558542155217</f>
        <v>-2.5585421552170001E-2</v>
      </c>
      <c r="B101" s="1">
        <f>-0.196572640844855</f>
        <v>-0.19657264084485501</v>
      </c>
      <c r="C101" s="1">
        <v>5.2603577245761701E-3</v>
      </c>
      <c r="D101" s="1">
        <v>6.0535150568754102E-2</v>
      </c>
      <c r="E101" s="1">
        <v>3.6206268039579603E-2</v>
      </c>
      <c r="F101" s="1">
        <v>5.8618156203428598E-2</v>
      </c>
      <c r="G101" s="1">
        <v>9.6464360243119093E-2</v>
      </c>
      <c r="H101" s="1">
        <f>-0.101250479945294</f>
        <v>-0.101250479945294</v>
      </c>
      <c r="I101" s="1">
        <f>-0.0732976133140583</f>
        <v>-7.3297613314058305E-2</v>
      </c>
      <c r="J101" s="1">
        <v>4.8383915827335103E-2</v>
      </c>
    </row>
    <row r="102" spans="1:10">
      <c r="A102" s="1">
        <f>-0.0314059028320151</f>
        <v>-3.1405902832015102E-2</v>
      </c>
      <c r="B102" s="1">
        <f>-0.196050224898255</f>
        <v>-0.19605022489825499</v>
      </c>
      <c r="C102" s="1">
        <f>-0.00724858372846992</f>
        <v>-7.2485837284699201E-3</v>
      </c>
      <c r="D102" s="1">
        <v>5.9517134196224598E-2</v>
      </c>
      <c r="E102" s="1">
        <v>4.2976949456440497E-2</v>
      </c>
      <c r="F102" s="1">
        <v>6.4121049271503999E-2</v>
      </c>
      <c r="G102" s="1">
        <v>0.105245392409917</v>
      </c>
      <c r="H102" s="1">
        <f>-0.0986551500692434</f>
        <v>-9.86551500692434E-2</v>
      </c>
      <c r="I102" s="1">
        <f>-0.0732475104003926</f>
        <v>-7.3247510400392596E-2</v>
      </c>
      <c r="J102" s="1">
        <v>5.8201322478347903E-2</v>
      </c>
    </row>
    <row r="103" spans="1:10">
      <c r="A103" s="1">
        <f>-0.034509240938509</f>
        <v>-3.4509240938509003E-2</v>
      </c>
      <c r="B103" s="1">
        <f>-0.204469671667256</f>
        <v>-0.20446967166725599</v>
      </c>
      <c r="C103" s="1">
        <f>-0.00421664109968851</f>
        <v>-4.2166410996885102E-3</v>
      </c>
      <c r="D103" s="1">
        <v>2.8754342819198E-2</v>
      </c>
      <c r="E103" s="1">
        <v>5.9525102245561699E-2</v>
      </c>
      <c r="F103" s="1">
        <v>5.5726916483564898E-2</v>
      </c>
      <c r="G103" s="1">
        <v>8.6381371807788904E-2</v>
      </c>
      <c r="H103" s="1">
        <f>-0.118914130366354</f>
        <v>-0.118914130366354</v>
      </c>
      <c r="I103" s="1">
        <f>-0.0712678977019725</f>
        <v>-7.1267897701972505E-2</v>
      </c>
      <c r="J103" s="1">
        <v>5.1252518835517E-2</v>
      </c>
    </row>
    <row r="104" spans="1:10">
      <c r="A104" s="1">
        <f>-0.038811575121881</f>
        <v>-3.8811575121880999E-2</v>
      </c>
      <c r="B104" s="1">
        <f>-0.215518531562644</f>
        <v>-0.215518531562644</v>
      </c>
      <c r="C104" s="1">
        <f>-0.00447322365802102</f>
        <v>-4.4732236580210197E-3</v>
      </c>
      <c r="D104" s="1">
        <f>-0.0245597197812792</f>
        <v>-2.4559719781279198E-2</v>
      </c>
      <c r="E104" s="1">
        <v>8.2613861417793102E-2</v>
      </c>
      <c r="F104" s="1">
        <v>4.0930514928392302E-2</v>
      </c>
      <c r="G104" s="1">
        <v>3.9337676875246197E-2</v>
      </c>
      <c r="H104" s="1">
        <f>-0.109753153618387</f>
        <v>-0.109753153618387</v>
      </c>
      <c r="I104" s="1">
        <f>-0.0263164642798257</f>
        <v>-2.6316464279825699E-2</v>
      </c>
      <c r="J104" s="1">
        <v>3.2725165134386398E-2</v>
      </c>
    </row>
    <row r="105" spans="1:10">
      <c r="A105" s="1">
        <f>-0.0412729584186299</f>
        <v>-4.12729584186299E-2</v>
      </c>
      <c r="B105" s="1">
        <f>-0.222378552754962</f>
        <v>-0.22237855275496199</v>
      </c>
      <c r="C105" s="1">
        <v>1.8860900121836101E-4</v>
      </c>
      <c r="D105" s="1">
        <f>-0.0516663181590873</f>
        <v>-5.1666318159087302E-2</v>
      </c>
      <c r="E105" s="1">
        <v>7.0777568105795094E-2</v>
      </c>
      <c r="F105" s="1">
        <v>3.6148075673904698E-2</v>
      </c>
      <c r="G105" s="1">
        <v>6.6295936795912102E-3</v>
      </c>
      <c r="H105" s="1">
        <f>-0.0672488613123732</f>
        <v>-6.7248861312373204E-2</v>
      </c>
      <c r="I105" s="1">
        <v>1.4947926218402E-2</v>
      </c>
      <c r="J105" s="1">
        <v>1.6285226345022601E-2</v>
      </c>
    </row>
    <row r="106" spans="1:10">
      <c r="A106" s="1">
        <f>-0.0422560389505389</f>
        <v>-4.22560389505389E-2</v>
      </c>
      <c r="B106" s="1">
        <f>-0.225159349019717</f>
        <v>-0.22515934901971699</v>
      </c>
      <c r="C106" s="1">
        <v>4.3367708124656401E-3</v>
      </c>
      <c r="D106" s="1">
        <f>-0.0610286994992122</f>
        <v>-6.1028699499212198E-2</v>
      </c>
      <c r="E106" s="1">
        <v>5.7908266017993898E-2</v>
      </c>
      <c r="F106" s="1">
        <v>3.3683142858758702E-2</v>
      </c>
      <c r="G106" s="1">
        <f>-0.0107056143717163</f>
        <v>-1.0705614371716301E-2</v>
      </c>
      <c r="H106" s="1">
        <f>-0.0351095496728623</f>
        <v>-3.5109549672862297E-2</v>
      </c>
      <c r="I106" s="1">
        <v>3.9420578958584099E-2</v>
      </c>
      <c r="J106" s="1">
        <v>6.3355416418827597E-3</v>
      </c>
    </row>
    <row r="107" spans="1:10">
      <c r="A107" s="1">
        <f>-0.0425062848268253</f>
        <v>-4.2506284826825301E-2</v>
      </c>
      <c r="B107" s="1">
        <f>-0.225004053795504</f>
        <v>-0.22500405379550401</v>
      </c>
      <c r="C107" s="1">
        <v>7.2124016094932703E-3</v>
      </c>
      <c r="D107" s="1">
        <f>-0.0613388335386374</f>
        <v>-6.1338833538637401E-2</v>
      </c>
      <c r="E107" s="1">
        <v>5.5793528762916503E-2</v>
      </c>
      <c r="F107" s="1">
        <v>2.9018916255420399E-2</v>
      </c>
      <c r="G107" s="1">
        <f>-0.0151532199518424</f>
        <v>-1.5153219951842401E-2</v>
      </c>
      <c r="H107" s="1">
        <f>-0.0224138914243972</f>
        <v>-2.24138914243972E-2</v>
      </c>
      <c r="I107" s="1">
        <v>4.2039017000586598E-2</v>
      </c>
      <c r="J107" s="1">
        <v>3.91058245290128E-3</v>
      </c>
    </row>
    <row r="108" spans="1:10">
      <c r="A108" s="1">
        <f>-0.0437057972874514</f>
        <v>-4.3705797287451401E-2</v>
      </c>
      <c r="B108" s="1">
        <f>-0.225496143362957</f>
        <v>-0.22549614336295701</v>
      </c>
      <c r="C108" s="1">
        <v>1.4872448445964401E-2</v>
      </c>
      <c r="D108" s="1">
        <f>-0.0708671597237382</f>
        <v>-7.0867159723738193E-2</v>
      </c>
      <c r="E108" s="1">
        <v>3.0109971326600999E-2</v>
      </c>
      <c r="F108" s="1">
        <v>2.3140396870865498E-2</v>
      </c>
      <c r="G108" s="1">
        <f>-0.0354176025293769</f>
        <v>-3.5417602529376903E-2</v>
      </c>
      <c r="H108" s="1">
        <v>6.5315270886989402E-3</v>
      </c>
      <c r="I108" s="1">
        <v>5.1538634003753699E-2</v>
      </c>
      <c r="J108" s="1">
        <f>-0.0148306790520345</f>
        <v>-1.4830679052034499E-2</v>
      </c>
    </row>
    <row r="109" spans="1:10">
      <c r="A109" s="1">
        <f>-0.038004166722947</f>
        <v>-3.8004166722947E-2</v>
      </c>
      <c r="B109" s="1">
        <f>-0.224315855095225</f>
        <v>-0.224315855095225</v>
      </c>
      <c r="C109" s="1">
        <v>2.9557749528359E-2</v>
      </c>
      <c r="D109" s="1">
        <f>-0.0713085095585697</f>
        <v>-7.1308509558569697E-2</v>
      </c>
      <c r="E109" s="1">
        <v>2.1587913024961099E-2</v>
      </c>
      <c r="F109" s="1">
        <v>9.9535446017623708E-3</v>
      </c>
      <c r="G109" s="1">
        <f>-0.0508601078288434</f>
        <v>-5.0860107828843398E-2</v>
      </c>
      <c r="H109" s="1">
        <v>1.87168771355E-2</v>
      </c>
      <c r="I109" s="1">
        <v>5.4773197945460997E-2</v>
      </c>
      <c r="J109" s="1">
        <f>-0.0311624678587474</f>
        <v>-3.1162467858747399E-2</v>
      </c>
    </row>
    <row r="110" spans="1:10">
      <c r="A110" s="1">
        <f>-0.037861654252401</f>
        <v>-3.7861654252400997E-2</v>
      </c>
      <c r="B110" s="1">
        <f>-0.221404525189324</f>
        <v>-0.22140452518932399</v>
      </c>
      <c r="C110" s="1">
        <v>3.1419478196252799E-2</v>
      </c>
      <c r="D110" s="1">
        <f>-0.074410090170969</f>
        <v>-7.4410090170969001E-2</v>
      </c>
      <c r="E110" s="1">
        <v>5.3061660287546603E-3</v>
      </c>
      <c r="F110" s="1">
        <v>6.3359225420522502E-3</v>
      </c>
      <c r="G110" s="1">
        <f>-0.0630012530518396</f>
        <v>-6.3001253051839595E-2</v>
      </c>
      <c r="H110" s="1">
        <v>4.3940015504406502E-2</v>
      </c>
      <c r="I110" s="1">
        <v>7.0076892768655696E-2</v>
      </c>
      <c r="J110" s="1">
        <f>-0.0485671391111889</f>
        <v>-4.8567139111188901E-2</v>
      </c>
    </row>
    <row r="111" spans="1:10">
      <c r="A111" s="1">
        <f>-0.0384276594853743</f>
        <v>-3.8427659485374299E-2</v>
      </c>
      <c r="B111" s="1">
        <f>-0.218163419959803</f>
        <v>-0.21816341995980301</v>
      </c>
      <c r="C111" s="1">
        <v>3.66315131708718E-2</v>
      </c>
      <c r="D111" s="1">
        <f>-0.0797942744801311</f>
        <v>-7.97942744801311E-2</v>
      </c>
      <c r="E111" s="1">
        <f>-0.00597434064190055</f>
        <v>-5.9743406419005499E-3</v>
      </c>
      <c r="F111" s="1">
        <f>-0.00699758282554673</f>
        <v>-6.9975828255467304E-3</v>
      </c>
      <c r="G111" s="1">
        <f>-0.0734911183724979</f>
        <v>-7.3491118372497902E-2</v>
      </c>
      <c r="H111" s="1">
        <v>5.19424892436334E-2</v>
      </c>
      <c r="I111" s="1">
        <v>5.9540987970017799E-2</v>
      </c>
      <c r="J111" s="1">
        <f>-0.0573202273991219</f>
        <v>-5.7320227399121897E-2</v>
      </c>
    </row>
    <row r="112" spans="1:10">
      <c r="A112" s="1">
        <f>-0.0382625550636868</f>
        <v>-3.8262555063686803E-2</v>
      </c>
      <c r="B112" s="1">
        <f>-0.215201834070937</f>
        <v>-0.21520183407093699</v>
      </c>
      <c r="C112" s="1">
        <v>3.6312316188967901E-2</v>
      </c>
      <c r="D112" s="1">
        <f>-0.0745227754351007</f>
        <v>-7.4522775435100705E-2</v>
      </c>
      <c r="E112" s="1">
        <f>-0.0121572510075584</f>
        <v>-1.2157251007558399E-2</v>
      </c>
      <c r="F112" s="1">
        <f>-0.0201500362554122</f>
        <v>-2.0150036255412201E-2</v>
      </c>
      <c r="G112" s="1">
        <f>-0.0815478821683243</f>
        <v>-8.1547882168324301E-2</v>
      </c>
      <c r="H112" s="1">
        <v>7.1311478953296897E-2</v>
      </c>
      <c r="I112" s="1">
        <v>6.2915740486765306E-2</v>
      </c>
      <c r="J112" s="1">
        <f>-0.072677715863465</f>
        <v>-7.2677715863464998E-2</v>
      </c>
    </row>
    <row r="113" spans="1:10">
      <c r="A113" s="1">
        <f>-0.0382332186169855</f>
        <v>-3.8233218616985497E-2</v>
      </c>
      <c r="B113" s="1">
        <f>-0.20926312622887</f>
        <v>-0.20926312622887</v>
      </c>
      <c r="C113" s="1">
        <v>3.9314989298445402E-2</v>
      </c>
      <c r="D113" s="1">
        <f>-0.0720491608937984</f>
        <v>-7.2049160893798397E-2</v>
      </c>
      <c r="E113" s="1">
        <f>-0.0277838550102703</f>
        <v>-2.7783855010270302E-2</v>
      </c>
      <c r="F113" s="1">
        <f>-0.0367606555420445</f>
        <v>-3.6760655542044503E-2</v>
      </c>
      <c r="G113" s="1">
        <f>-0.0977904010496625</f>
        <v>-9.7790401049662495E-2</v>
      </c>
      <c r="H113" s="1">
        <v>8.71368776254135E-2</v>
      </c>
      <c r="I113" s="1">
        <v>5.8047037800345799E-2</v>
      </c>
      <c r="J113" s="1">
        <f>-0.0807321771415274</f>
        <v>-8.0732177141527403E-2</v>
      </c>
    </row>
    <row r="114" spans="1:10">
      <c r="A114" s="1">
        <f>-0.0381640171056978</f>
        <v>-3.8164017105697799E-2</v>
      </c>
      <c r="B114" s="1">
        <f>-0.202123837714818</f>
        <v>-0.20212383771481801</v>
      </c>
      <c r="C114" s="1">
        <v>4.1774414277149702E-2</v>
      </c>
      <c r="D114" s="1">
        <f>-0.0701930097182241</f>
        <v>-7.0193009718224106E-2</v>
      </c>
      <c r="E114" s="1">
        <f>-0.040124242784294</f>
        <v>-4.0124242784294002E-2</v>
      </c>
      <c r="F114" s="1">
        <f>-0.0511041988187611</f>
        <v>-5.1104198818761097E-2</v>
      </c>
      <c r="G114" s="1">
        <f>-0.117441830041547</f>
        <v>-0.117441830041547</v>
      </c>
      <c r="H114" s="1">
        <v>9.8463030345573105E-2</v>
      </c>
      <c r="I114" s="1">
        <v>5.4795650706327803E-2</v>
      </c>
      <c r="J114" s="1">
        <f>-0.0752066411778851</f>
        <v>-7.52066411778851E-2</v>
      </c>
    </row>
    <row r="115" spans="1:10">
      <c r="A115" s="1">
        <f>-0.0428136068832749</f>
        <v>-4.2813606883274902E-2</v>
      </c>
      <c r="B115" s="1">
        <f>-0.180746819149979</f>
        <v>-0.180746819149979</v>
      </c>
      <c r="C115" s="1">
        <v>4.2259182832457498E-2</v>
      </c>
      <c r="D115" s="1">
        <f>-0.0676499230475036</f>
        <v>-6.7649923047503599E-2</v>
      </c>
      <c r="E115" s="1">
        <f>-0.0542283421397174</f>
        <v>-5.4228342139717403E-2</v>
      </c>
      <c r="F115" s="1">
        <f>-0.0744793769851821</f>
        <v>-7.4479376985182102E-2</v>
      </c>
      <c r="G115" s="1">
        <f>-0.146954270327584</f>
        <v>-0.14695427032758401</v>
      </c>
      <c r="H115" s="1">
        <v>0.117134971819306</v>
      </c>
      <c r="I115" s="1">
        <v>5.7738149196431998E-2</v>
      </c>
      <c r="J115" s="1">
        <f>-0.0603748417715559</f>
        <v>-6.0374841771555901E-2</v>
      </c>
    </row>
    <row r="116" spans="1:10">
      <c r="A116" s="1">
        <f>-0.0483732895005065</f>
        <v>-4.8373289500506497E-2</v>
      </c>
      <c r="B116" s="1">
        <f>-0.154349307790788</f>
        <v>-0.15434930779078801</v>
      </c>
      <c r="C116" s="1">
        <v>3.8878429301439102E-2</v>
      </c>
      <c r="D116" s="1">
        <f>-0.06308737632505</f>
        <v>-6.3087376325050001E-2</v>
      </c>
      <c r="E116" s="1">
        <f>-0.0472732321148316</f>
        <v>-4.7273232114831601E-2</v>
      </c>
      <c r="F116" s="1">
        <f>-0.100527225133484</f>
        <v>-0.100527225133484</v>
      </c>
      <c r="G116" s="1">
        <f>-0.170037967425425</f>
        <v>-0.17003796742542501</v>
      </c>
      <c r="H116" s="1">
        <v>0.11452441600437401</v>
      </c>
      <c r="I116" s="1">
        <v>5.1200009975967201E-2</v>
      </c>
      <c r="J116" s="1">
        <f>-0.032423684632842</f>
        <v>-3.2423684632842002E-2</v>
      </c>
    </row>
    <row r="117" spans="1:10">
      <c r="A117" s="1">
        <f>-0.0509508005021306</f>
        <v>-5.0950800502130598E-2</v>
      </c>
      <c r="B117" s="1">
        <f>-0.107860037554391</f>
        <v>-0.107860037554391</v>
      </c>
      <c r="C117" s="1">
        <v>4.0999777331787897E-2</v>
      </c>
      <c r="D117" s="1">
        <f>-0.0636797433895383</f>
        <v>-6.3679743389538301E-2</v>
      </c>
      <c r="E117" s="1">
        <f>-0.0322219411781276</f>
        <v>-3.22219411781276E-2</v>
      </c>
      <c r="F117" s="1">
        <f>-0.122809099608866</f>
        <v>-0.122809099608866</v>
      </c>
      <c r="G117" s="1">
        <f>-0.208465878124701</f>
        <v>-0.20846587812470099</v>
      </c>
      <c r="H117" s="1">
        <v>0.104284121039375</v>
      </c>
      <c r="I117" s="1">
        <v>8.5208799337355201E-2</v>
      </c>
      <c r="J117" s="1">
        <v>5.5019517041263299E-3</v>
      </c>
    </row>
    <row r="118" spans="1:10">
      <c r="A118" s="1">
        <f>-0.0493746360952657</f>
        <v>-4.9374636095265698E-2</v>
      </c>
      <c r="B118" s="1">
        <f>-0.0538503831868942</f>
        <v>-5.3850383186894203E-2</v>
      </c>
      <c r="C118" s="1">
        <v>3.6776196238617297E-2</v>
      </c>
      <c r="D118" s="1">
        <f>-0.0781389426137489</f>
        <v>-7.8138942613748902E-2</v>
      </c>
      <c r="E118" s="1">
        <v>4.8477046850439097E-2</v>
      </c>
      <c r="F118" s="1">
        <f>-0.140984193134966</f>
        <v>-0.14098419313496599</v>
      </c>
      <c r="G118" s="1">
        <f>-0.196471925947092</f>
        <v>-0.19647192594709201</v>
      </c>
      <c r="H118" s="1">
        <v>8.05827865623676E-2</v>
      </c>
      <c r="I118" s="1">
        <v>9.5044487571097097E-2</v>
      </c>
      <c r="J118" s="1">
        <f>-0.0728370978531883</f>
        <v>-7.2837097853188301E-2</v>
      </c>
    </row>
    <row r="119" spans="1:10">
      <c r="A119" s="1">
        <f>-0.0540892710632544</f>
        <v>-5.4089271063254403E-2</v>
      </c>
      <c r="B119" s="1">
        <f>-0.019844990175177</f>
        <v>-1.9844990175177001E-2</v>
      </c>
      <c r="C119" s="1">
        <f>-0.0064174489431089</f>
        <v>-6.4174489431089001E-3</v>
      </c>
      <c r="D119" s="1">
        <f>-0.0512298986444443</f>
        <v>-5.1229898644444299E-2</v>
      </c>
      <c r="E119" s="1">
        <v>2.4895982538840001E-2</v>
      </c>
      <c r="F119" s="1">
        <f>-0.137751381341906</f>
        <v>-0.13775138134190601</v>
      </c>
      <c r="G119" s="1">
        <f>-0.255346811853135</f>
        <v>-0.25534681185313501</v>
      </c>
      <c r="H119" s="1">
        <v>1.1005048463240101E-2</v>
      </c>
      <c r="I119" s="1">
        <v>4.0972566774596597E-2</v>
      </c>
      <c r="J119" s="1">
        <f>-0.0986329115983578</f>
        <v>-9.8632911598357798E-2</v>
      </c>
    </row>
    <row r="120" spans="1:10">
      <c r="A120" s="1">
        <f>-0.0543999149878139</f>
        <v>-5.4399914987813901E-2</v>
      </c>
      <c r="B120" s="1">
        <f>-0.0030230409973805</f>
        <v>-3.0230409973805001E-3</v>
      </c>
      <c r="C120" s="1">
        <f>-0.0334706386167974</f>
        <v>-3.3470638616797402E-2</v>
      </c>
      <c r="D120" s="1">
        <f>-0.0239684395671874</f>
        <v>-2.3968439567187399E-2</v>
      </c>
      <c r="E120" s="1">
        <v>2.19328342004061E-2</v>
      </c>
      <c r="F120" s="1">
        <f>-0.138920351216054</f>
        <v>-0.13892035121605401</v>
      </c>
      <c r="G120" s="1">
        <f>-0.242095377801513</f>
        <v>-0.242095377801513</v>
      </c>
      <c r="H120" s="1">
        <f>-0.0507937273176418</f>
        <v>-5.0793727317641799E-2</v>
      </c>
      <c r="I120" s="1">
        <v>1.1662405557628899E-3</v>
      </c>
      <c r="J120" s="1">
        <f>-0.0921434615975892</f>
        <v>-9.2143461597589196E-2</v>
      </c>
    </row>
    <row r="121" spans="1:10">
      <c r="A121" s="1">
        <f>-0.0528534083608783</f>
        <v>-5.2853408360878297E-2</v>
      </c>
      <c r="B121" s="1">
        <v>4.0061981591025904E-3</v>
      </c>
      <c r="C121" s="1">
        <f>-0.0482689790607055</f>
        <v>-4.82689790607055E-2</v>
      </c>
      <c r="D121" s="1">
        <v>1.5316230519145601E-3</v>
      </c>
      <c r="E121" s="1">
        <v>1.64637544152628E-2</v>
      </c>
      <c r="F121" s="1">
        <f>-0.131967920073019</f>
        <v>-0.131967920073019</v>
      </c>
      <c r="G121" s="1">
        <f>-0.233761248118779</f>
        <v>-0.23376124811877899</v>
      </c>
      <c r="H121" s="1">
        <f>-0.0837802412785904</f>
        <v>-8.3780241278590406E-2</v>
      </c>
      <c r="I121" s="1">
        <f>-0.019202418087505</f>
        <v>-1.9202418087504999E-2</v>
      </c>
      <c r="J121" s="1">
        <f>-0.0907657739996834</f>
        <v>-9.07657739996834E-2</v>
      </c>
    </row>
    <row r="122" spans="1:10">
      <c r="A122" s="1">
        <f>-0.0455672368775039</f>
        <v>-4.55672368775039E-2</v>
      </c>
      <c r="B122" s="1">
        <v>1.9426636998990599E-2</v>
      </c>
      <c r="C122" s="1">
        <f>-0.0516766303395473</f>
        <v>-5.1676630339547301E-2</v>
      </c>
      <c r="D122" s="1">
        <v>9.5407845514098102E-2</v>
      </c>
      <c r="E122" s="1">
        <f>-0.0154771642968043</f>
        <v>-1.54771642968043E-2</v>
      </c>
      <c r="F122" s="1">
        <f>-0.0994314814539706</f>
        <v>-9.9431481453970599E-2</v>
      </c>
      <c r="G122" s="1">
        <f>-0.160565870240028</f>
        <v>-0.160565870240028</v>
      </c>
      <c r="H122" s="1">
        <f>-0.0804407565383486</f>
        <v>-8.0440756538348604E-2</v>
      </c>
      <c r="I122" s="1">
        <f>-0.0509662467211827</f>
        <v>-5.0966246721182697E-2</v>
      </c>
      <c r="J122" s="1">
        <f>-0.0457584446564754</f>
        <v>-4.5758444656475397E-2</v>
      </c>
    </row>
    <row r="123" spans="1:10">
      <c r="A123" s="1">
        <f>-0.0456011472166947</f>
        <v>-4.5601147216694699E-2</v>
      </c>
      <c r="B123" s="1">
        <v>1.9761059200002502E-2</v>
      </c>
      <c r="C123" s="1">
        <f>-0.0514992229445676</f>
        <v>-5.1499222944567602E-2</v>
      </c>
      <c r="D123" s="1">
        <v>9.9918804364814706E-2</v>
      </c>
      <c r="E123" s="1">
        <f>-0.0171840670602219</f>
        <v>-1.7184067060221901E-2</v>
      </c>
      <c r="F123" s="1">
        <f>-0.0926004830807332</f>
        <v>-9.2600483080733195E-2</v>
      </c>
      <c r="G123" s="1">
        <f>-0.158341332256078</f>
        <v>-0.15834133225607799</v>
      </c>
      <c r="H123" s="1">
        <f>-0.0939288619125899</f>
        <v>-9.3928861912589895E-2</v>
      </c>
      <c r="I123" s="1">
        <f>-0.0405147369538286</f>
        <v>-4.0514736953828602E-2</v>
      </c>
      <c r="J123" s="1">
        <f>-0.0358567150976809</f>
        <v>-3.5856715097680902E-2</v>
      </c>
    </row>
    <row r="124" spans="1:10">
      <c r="A124" s="1">
        <f>-0.0456856896317396</f>
        <v>-4.56856896317396E-2</v>
      </c>
      <c r="B124" s="1">
        <v>1.9907775919230299E-2</v>
      </c>
      <c r="C124" s="1">
        <f>-0.0500814279691824</f>
        <v>-5.0081427969182399E-2</v>
      </c>
      <c r="D124" s="1">
        <v>0.103772130510859</v>
      </c>
      <c r="E124" s="1">
        <f>-0.0193099964591093</f>
        <v>-1.9309996459109299E-2</v>
      </c>
      <c r="F124" s="1">
        <f>-0.0857082239836652</f>
        <v>-8.5708223983665205E-2</v>
      </c>
      <c r="G124" s="1">
        <f>-0.153866693012936</f>
        <v>-0.15386669301293601</v>
      </c>
      <c r="H124" s="1">
        <f>-0.105507573469172</f>
        <v>-0.105507573469172</v>
      </c>
      <c r="I124" s="1">
        <f>-0.0290398591319894</f>
        <v>-2.90398591319894E-2</v>
      </c>
      <c r="J124" s="1">
        <f>-0.0246882467364241</f>
        <v>-2.4688246736424099E-2</v>
      </c>
    </row>
    <row r="125" spans="1:10">
      <c r="A125" s="1">
        <f>-0.0488557885517062</f>
        <v>-4.8855788551706199E-2</v>
      </c>
      <c r="B125" s="1">
        <v>2.0144396010356402E-2</v>
      </c>
      <c r="C125" s="1">
        <f>-0.0256143330698255</f>
        <v>-2.5614333069825499E-2</v>
      </c>
      <c r="D125" s="1">
        <v>9.9573240123816797E-2</v>
      </c>
      <c r="E125" s="1">
        <f>-0.0122990049719806</f>
        <v>-1.2299004971980601E-2</v>
      </c>
      <c r="F125" s="1">
        <f>-0.0709206764895255</f>
        <v>-7.0920676489525505E-2</v>
      </c>
      <c r="G125" s="1">
        <f>-0.144519893206215</f>
        <v>-0.144519893206215</v>
      </c>
      <c r="H125" s="1">
        <f>-0.130588585922061</f>
        <v>-0.13058858592206099</v>
      </c>
      <c r="I125" s="1">
        <v>7.3507624915595095E-4</v>
      </c>
      <c r="J125" s="1">
        <v>3.2772631431606599E-3</v>
      </c>
    </row>
    <row r="126" spans="1:10">
      <c r="A126" s="1">
        <f>-0.0520912472721493</f>
        <v>-5.2091247272149303E-2</v>
      </c>
      <c r="B126" s="1">
        <v>2.0254617126109101E-2</v>
      </c>
      <c r="C126" s="1">
        <v>1.54146480668408E-3</v>
      </c>
      <c r="D126" s="1">
        <v>9.2370713508960603E-2</v>
      </c>
      <c r="E126" s="1">
        <f>-0.00268501692562923</f>
        <v>-2.6850169256292301E-3</v>
      </c>
      <c r="F126" s="1">
        <f>-0.0573135842048506</f>
        <v>-5.7313584204850603E-2</v>
      </c>
      <c r="G126" s="1">
        <f>-0.121154673084036</f>
        <v>-0.121154673084036</v>
      </c>
      <c r="H126" s="1">
        <f>-0.144932989621369</f>
        <v>-0.144932989621369</v>
      </c>
      <c r="I126" s="1">
        <v>3.5092970081557803E-2</v>
      </c>
      <c r="J126" s="1">
        <v>2.6373788233512701E-2</v>
      </c>
    </row>
    <row r="127" spans="1:10">
      <c r="A127" s="1">
        <f>-0.0550610576853678</f>
        <v>-5.5061057685367801E-2</v>
      </c>
      <c r="B127" s="1">
        <v>1.44277815767202E-2</v>
      </c>
      <c r="C127" s="1">
        <v>4.9845313901691703E-2</v>
      </c>
      <c r="D127" s="1">
        <v>7.0223912687068998E-2</v>
      </c>
      <c r="E127" s="1">
        <v>2.8631049154263202E-2</v>
      </c>
      <c r="F127" s="1">
        <f>-0.0444467934953434</f>
        <v>-4.4446793495343397E-2</v>
      </c>
      <c r="G127" s="1">
        <f>-0.0469435751683269</f>
        <v>-4.6943575168326902E-2</v>
      </c>
      <c r="H127" s="1">
        <f>-0.126061651424299</f>
        <v>-0.12606165142429901</v>
      </c>
      <c r="I127" s="1">
        <v>9.6864927086730501E-2</v>
      </c>
      <c r="J127" s="1">
        <v>5.0775905428584803E-2</v>
      </c>
    </row>
    <row r="128" spans="1:10">
      <c r="A128" s="1">
        <f>-0.0589217347470669</f>
        <v>-5.8921734747066898E-2</v>
      </c>
      <c r="B128" s="1">
        <v>1.7646607224972799E-2</v>
      </c>
      <c r="C128" s="1">
        <v>6.69256825732749E-2</v>
      </c>
      <c r="D128" s="1">
        <v>6.8275946333037907E-2</v>
      </c>
      <c r="E128" s="1">
        <v>2.4765093183288501E-2</v>
      </c>
      <c r="F128" s="1">
        <f>-0.0360823866909403</f>
        <v>-3.6082386690940299E-2</v>
      </c>
      <c r="G128" s="1">
        <f>-0.0276526708379571</f>
        <v>-2.76526708379571E-2</v>
      </c>
      <c r="H128" s="1">
        <f>-0.133136652500463</f>
        <v>-0.133136652500463</v>
      </c>
      <c r="I128" s="1">
        <v>0.106347574376042</v>
      </c>
      <c r="J128" s="1">
        <v>5.0028596455509201E-2</v>
      </c>
    </row>
    <row r="129" spans="1:10">
      <c r="A129" s="1">
        <f>-0.0590098251978171</f>
        <v>-5.9009825197817098E-2</v>
      </c>
      <c r="B129" s="1">
        <v>1.9660486104152702E-2</v>
      </c>
      <c r="C129" s="1">
        <v>7.9639136955432996E-2</v>
      </c>
      <c r="D129" s="1">
        <v>7.5288497485130806E-2</v>
      </c>
      <c r="E129" s="1">
        <v>1.7665260382217801E-2</v>
      </c>
      <c r="F129" s="1">
        <f>-0.0342010927217226</f>
        <v>-3.4201092721722601E-2</v>
      </c>
      <c r="G129" s="1">
        <f>-0.00981460548796701</f>
        <v>-9.8146054879670094E-3</v>
      </c>
      <c r="H129" s="1">
        <f>-0.133504267936106</f>
        <v>-0.13350426793610601</v>
      </c>
      <c r="I129" s="1">
        <v>0.11381170965882299</v>
      </c>
      <c r="J129" s="1">
        <v>3.9109545674926402E-2</v>
      </c>
    </row>
    <row r="130" spans="1:10">
      <c r="A130" s="1">
        <f>-0.0643357874100786</f>
        <v>-6.4335787410078601E-2</v>
      </c>
      <c r="B130" s="1">
        <v>2.5278119105208899E-2</v>
      </c>
      <c r="C130" s="1">
        <v>9.4666781034368402E-2</v>
      </c>
      <c r="D130" s="1">
        <v>7.5742816213405006E-2</v>
      </c>
      <c r="E130" s="1">
        <f>-0.00248153601559022</f>
        <v>-2.48153601559022E-3</v>
      </c>
      <c r="F130" s="1">
        <f>-0.0232357054927491</f>
        <v>-2.3235705492749101E-2</v>
      </c>
      <c r="G130" s="1">
        <v>1.34169441212288E-2</v>
      </c>
      <c r="H130" s="1">
        <f>-0.133912585444202</f>
        <v>-0.13391258544420201</v>
      </c>
      <c r="I130" s="1">
        <v>0.11810672828964799</v>
      </c>
      <c r="J130" s="1">
        <v>1.6776140569493E-2</v>
      </c>
    </row>
    <row r="131" spans="1:10">
      <c r="A131" s="1">
        <f>-0.0698587775069611</f>
        <v>-6.9858777506961095E-2</v>
      </c>
      <c r="B131" s="1">
        <v>3.10903518568518E-2</v>
      </c>
      <c r="C131" s="1">
        <v>0.108718469330675</v>
      </c>
      <c r="D131" s="1">
        <v>7.4987084781220306E-2</v>
      </c>
      <c r="E131" s="1">
        <f>-0.0222711454011584</f>
        <v>-2.2271145401158401E-2</v>
      </c>
      <c r="F131" s="1">
        <f>-0.0105637793192249</f>
        <v>-1.0563779319224901E-2</v>
      </c>
      <c r="G131" s="1">
        <v>3.4011447123895103E-2</v>
      </c>
      <c r="H131" s="1">
        <f>-0.124774877073792</f>
        <v>-0.12477487707379201</v>
      </c>
      <c r="I131" s="1">
        <v>0.11364082921149</v>
      </c>
      <c r="J131" s="1">
        <f>-0.0174375765721848</f>
        <v>-1.7437576572184799E-2</v>
      </c>
    </row>
    <row r="132" spans="1:10">
      <c r="A132" s="1">
        <f>-0.0754972308029507</f>
        <v>-7.5497230802950704E-2</v>
      </c>
      <c r="B132" s="1">
        <v>3.6974208133270597E-2</v>
      </c>
      <c r="C132" s="1">
        <v>0.12108060171528399</v>
      </c>
      <c r="D132" s="1">
        <v>7.27181933020771E-2</v>
      </c>
      <c r="E132" s="1">
        <f>-0.0406992200500373</f>
        <v>-4.0699220050037302E-2</v>
      </c>
      <c r="F132" s="1">
        <v>4.7850278013347597E-3</v>
      </c>
      <c r="G132" s="1">
        <v>5.0294043020775198E-2</v>
      </c>
      <c r="H132" s="1">
        <f>-0.106201165625021</f>
        <v>-0.10620116562502099</v>
      </c>
      <c r="I132" s="1">
        <v>0.101555046500015</v>
      </c>
      <c r="J132" s="1">
        <f>-0.0576291179712863</f>
        <v>-5.7629117971286302E-2</v>
      </c>
    </row>
    <row r="133" spans="1:10">
      <c r="A133" s="1">
        <f>-0.081371426949836</f>
        <v>-8.1371426949835998E-2</v>
      </c>
      <c r="B133" s="1">
        <v>4.1217608858266801E-2</v>
      </c>
      <c r="C133" s="1">
        <v>0.130617225212007</v>
      </c>
      <c r="D133" s="1">
        <v>6.6091137771714506E-2</v>
      </c>
      <c r="E133" s="1">
        <f>-0.0572407120193314</f>
        <v>-5.7240712019331397E-2</v>
      </c>
      <c r="F133" s="1">
        <v>2.3111986090995299E-2</v>
      </c>
      <c r="G133" s="1">
        <v>5.6855021825022403E-2</v>
      </c>
      <c r="H133" s="1">
        <f>-0.078234337857592</f>
        <v>-7.8234337857591998E-2</v>
      </c>
      <c r="I133" s="1">
        <v>8.7156620235541299E-2</v>
      </c>
      <c r="J133" s="1">
        <f>-0.101454655232107</f>
        <v>-0.101454655232107</v>
      </c>
    </row>
    <row r="134" spans="1:10">
      <c r="A134" s="1">
        <f>-0.0873056441277178</f>
        <v>-8.7305644127717796E-2</v>
      </c>
      <c r="B134" s="1">
        <v>4.4842334991057803E-2</v>
      </c>
      <c r="C134" s="1">
        <v>0.13599905218744399</v>
      </c>
      <c r="D134" s="1">
        <v>5.4930799830109102E-2</v>
      </c>
      <c r="E134" s="1">
        <f>-0.0693905016919808</f>
        <v>-6.9390501691980799E-2</v>
      </c>
      <c r="F134" s="1">
        <v>4.4258701970899497E-2</v>
      </c>
      <c r="G134" s="1">
        <v>5.2452936247967999E-2</v>
      </c>
      <c r="H134" s="1">
        <f>-0.0457878507758785</f>
        <v>-4.5787850775878498E-2</v>
      </c>
      <c r="I134" s="1">
        <v>7.4402414573016495E-2</v>
      </c>
      <c r="J134" s="1">
        <f>-0.139902872124234</f>
        <v>-0.139902872124234</v>
      </c>
    </row>
    <row r="135" spans="1:10">
      <c r="A135" s="1">
        <f>-0.0877691525041331</f>
        <v>-8.7769152504133099E-2</v>
      </c>
      <c r="B135" s="1">
        <v>4.7303220394312097E-2</v>
      </c>
      <c r="C135" s="1">
        <v>0.14666930941022599</v>
      </c>
      <c r="D135" s="1">
        <v>4.4826136895610401E-2</v>
      </c>
      <c r="E135" s="1">
        <f>-0.0708645715329917</f>
        <v>-7.0864571532991694E-2</v>
      </c>
      <c r="F135" s="1">
        <v>6.4978784522662203E-2</v>
      </c>
      <c r="G135" s="1">
        <v>3.2682373242437099E-2</v>
      </c>
      <c r="H135" s="1">
        <f>-0.00747173737105843</f>
        <v>-7.4717373710584296E-3</v>
      </c>
      <c r="I135" s="1">
        <v>7.6681848353391202E-2</v>
      </c>
      <c r="J135" s="1">
        <f>-0.157214337942107</f>
        <v>-0.15721433794210701</v>
      </c>
    </row>
    <row r="136" spans="1:10">
      <c r="A136" s="1">
        <f>-0.089144764028336</f>
        <v>-8.9144764028336002E-2</v>
      </c>
      <c r="B136" s="1">
        <v>4.7310531963372898E-2</v>
      </c>
      <c r="C136" s="1">
        <v>0.15091913792773501</v>
      </c>
      <c r="D136" s="1">
        <v>2.7048963578999601E-2</v>
      </c>
      <c r="E136" s="1">
        <f>-0.0640481263995467</f>
        <v>-6.4048126399546698E-2</v>
      </c>
      <c r="F136" s="1">
        <v>8.5336446581236902E-2</v>
      </c>
      <c r="G136" s="1">
        <v>3.9173736635013902E-3</v>
      </c>
      <c r="H136" s="1">
        <v>3.7979842911306502E-2</v>
      </c>
      <c r="I136" s="1">
        <v>6.2978619428077004E-2</v>
      </c>
      <c r="J136" s="1">
        <f>-0.143478584923422</f>
        <v>-0.143478584923422</v>
      </c>
    </row>
    <row r="137" spans="1:10">
      <c r="A137" s="1">
        <f>-0.0906056838202539</f>
        <v>-9.0605683820253899E-2</v>
      </c>
      <c r="B137" s="1">
        <v>4.7283771927569697E-2</v>
      </c>
      <c r="C137" s="1">
        <v>0.151759828228544</v>
      </c>
      <c r="D137" s="1">
        <v>6.0480092745933602E-3</v>
      </c>
      <c r="E137" s="1">
        <f>-0.0517520872193004</f>
        <v>-5.1752087219300399E-2</v>
      </c>
      <c r="F137" s="1">
        <v>0.103054940538476</v>
      </c>
      <c r="G137" s="1">
        <f>-0.0297858003424977</f>
        <v>-2.9785800342497702E-2</v>
      </c>
      <c r="H137" s="1">
        <v>7.3833787525825506E-2</v>
      </c>
      <c r="I137" s="1">
        <v>4.54523416736725E-2</v>
      </c>
      <c r="J137" s="1">
        <f>-0.104910028359236</f>
        <v>-0.104910028359236</v>
      </c>
    </row>
    <row r="138" spans="1:10">
      <c r="A138" s="1">
        <f>-0.0982318056634469</f>
        <v>-9.82318056634469E-2</v>
      </c>
      <c r="B138" s="1">
        <v>5.0268688772858602E-2</v>
      </c>
      <c r="C138" s="1">
        <v>0.13974595332181999</v>
      </c>
      <c r="D138" s="1">
        <f>-0.0201849400721301</f>
        <v>-2.0184940072130099E-2</v>
      </c>
      <c r="E138" s="1">
        <f>-0.0295462070794609</f>
        <v>-2.9546207079460901E-2</v>
      </c>
      <c r="F138" s="1">
        <v>0.120389270699456</v>
      </c>
      <c r="G138" s="1">
        <f>-0.0585048643413004</f>
        <v>-5.8504864341300401E-2</v>
      </c>
      <c r="H138" s="1">
        <v>0.10650897700466801</v>
      </c>
      <c r="I138" s="1">
        <v>1.839020344937E-2</v>
      </c>
      <c r="J138" s="1">
        <f>-0.0445881647659604</f>
        <v>-4.4588164765960399E-2</v>
      </c>
    </row>
    <row r="139" spans="1:10">
      <c r="A139" s="1">
        <f>-0.111487530937944</f>
        <v>-0.111487530937944</v>
      </c>
      <c r="B139" s="1">
        <v>5.5860415307709799E-2</v>
      </c>
      <c r="C139" s="1">
        <v>0.11067520972318499</v>
      </c>
      <c r="D139" s="1">
        <f>-0.0505983713527705</f>
        <v>-5.0598371352770503E-2</v>
      </c>
      <c r="E139" s="1">
        <v>2.7423399508124001E-3</v>
      </c>
      <c r="F139" s="1">
        <v>0.13664807403170801</v>
      </c>
      <c r="G139" s="1">
        <f>-0.0767803074020898</f>
        <v>-7.6780307402089798E-2</v>
      </c>
      <c r="H139" s="1">
        <v>0.125046747921328</v>
      </c>
      <c r="I139" s="1">
        <f>-0.0080845228754333</f>
        <v>-8.0845228754333007E-3</v>
      </c>
      <c r="J139" s="1">
        <v>3.0782789670348702E-2</v>
      </c>
    </row>
    <row r="140" spans="1:10">
      <c r="A140" s="1">
        <f>-0.112951597463431</f>
        <v>-0.112951597463431</v>
      </c>
      <c r="B140" s="1">
        <v>5.7229820106629303E-2</v>
      </c>
      <c r="C140" s="1">
        <v>0.10173764702768499</v>
      </c>
      <c r="D140" s="1">
        <f>-0.0767213413067898</f>
        <v>-7.67213413067898E-2</v>
      </c>
      <c r="E140" s="1">
        <v>2.81712617252904E-2</v>
      </c>
      <c r="F140" s="1">
        <v>0.13165255284968599</v>
      </c>
      <c r="G140" s="1">
        <f>-0.0946896272060795</f>
        <v>-9.4689627206079499E-2</v>
      </c>
      <c r="H140" s="1">
        <v>0.10559643551046601</v>
      </c>
      <c r="I140" s="1">
        <f>-0.0346666241220967</f>
        <v>-3.4666624122096701E-2</v>
      </c>
      <c r="J140" s="1">
        <v>8.6326131407878703E-2</v>
      </c>
    </row>
    <row r="141" spans="1:10">
      <c r="A141" s="1">
        <f>-0.120102191657909</f>
        <v>-0.120102191657909</v>
      </c>
      <c r="B141" s="1">
        <v>5.69563463391159E-2</v>
      </c>
      <c r="C141" s="1">
        <v>7.8038862426537195E-2</v>
      </c>
      <c r="D141" s="1">
        <f>-0.0957554871985136</f>
        <v>-9.5755487198513595E-2</v>
      </c>
      <c r="E141" s="1">
        <v>5.5019119953972802E-2</v>
      </c>
      <c r="F141" s="1">
        <v>0.121263762321048</v>
      </c>
      <c r="G141" s="1">
        <f>-0.0894108876244996</f>
        <v>-8.9410887624499599E-2</v>
      </c>
      <c r="H141" s="1">
        <v>7.6899591657474994E-2</v>
      </c>
      <c r="I141" s="1">
        <f>-0.0538971941972991</f>
        <v>-5.3897194197299103E-2</v>
      </c>
      <c r="J141" s="1">
        <v>0.12529414468396199</v>
      </c>
    </row>
    <row r="142" spans="1:10">
      <c r="A142" s="1">
        <f>-0.122385733552704</f>
        <v>-0.122385733552704</v>
      </c>
      <c r="B142" s="1">
        <v>5.0987759242146498E-2</v>
      </c>
      <c r="C142" s="1">
        <v>6.2763777170694701E-2</v>
      </c>
      <c r="D142" s="1">
        <f>-0.125282000781717</f>
        <v>-0.125282000781717</v>
      </c>
      <c r="E142" s="1">
        <v>8.5636388796357904E-2</v>
      </c>
      <c r="F142" s="1">
        <v>9.7789095249838698E-2</v>
      </c>
      <c r="G142" s="1">
        <f>-0.068246552544919</f>
        <v>-6.8246552544919001E-2</v>
      </c>
      <c r="H142" s="1">
        <v>6.3812860419707601E-3</v>
      </c>
      <c r="I142" s="1">
        <f>-0.0828593899702098</f>
        <v>-8.2859389970209807E-2</v>
      </c>
      <c r="J142" s="1">
        <v>0.151700839672892</v>
      </c>
    </row>
    <row r="143" spans="1:10">
      <c r="A143" s="1">
        <f>-0.123540576409924</f>
        <v>-0.123540576409924</v>
      </c>
      <c r="B143" s="1">
        <v>4.7685563600843597E-2</v>
      </c>
      <c r="C143" s="1">
        <v>4.7397223957432601E-2</v>
      </c>
      <c r="D143" s="1">
        <f>-0.135363005862743</f>
        <v>-0.135363005862743</v>
      </c>
      <c r="E143" s="1">
        <v>9.5311737528861004E-2</v>
      </c>
      <c r="F143" s="1">
        <v>6.3220323241213794E-2</v>
      </c>
      <c r="G143" s="1">
        <f>-0.0459976930823681</f>
        <v>-4.5997693082368098E-2</v>
      </c>
      <c r="H143" s="1">
        <f>-0.038803348437319</f>
        <v>-3.8803348437319002E-2</v>
      </c>
      <c r="I143" s="1">
        <f>-0.0906373314701458</f>
        <v>-9.0637331470145799E-2</v>
      </c>
      <c r="J143" s="1">
        <v>0.13596579772333001</v>
      </c>
    </row>
    <row r="144" spans="1:10">
      <c r="A144" s="1">
        <f>-0.124862920397212</f>
        <v>-0.124862920397212</v>
      </c>
      <c r="B144" s="1">
        <v>4.1884776062885702E-2</v>
      </c>
      <c r="C144" s="1">
        <v>3.2606394865596397E-2</v>
      </c>
      <c r="D144" s="1">
        <f>-0.148258591788703</f>
        <v>-0.14825859178870299</v>
      </c>
      <c r="E144" s="1">
        <v>0.101077422425009</v>
      </c>
      <c r="F144" s="1">
        <v>2.6071093924805899E-2</v>
      </c>
      <c r="G144" s="1">
        <f>-0.00723892074371681</f>
        <v>-7.2389207437168097E-3</v>
      </c>
      <c r="H144" s="1">
        <f>-0.0881130592274747</f>
        <v>-8.8113059227474699E-2</v>
      </c>
      <c r="I144" s="1">
        <f>-0.0894072601894505</f>
        <v>-8.9407260189450499E-2</v>
      </c>
      <c r="J144" s="1">
        <v>9.3684265229417807E-2</v>
      </c>
    </row>
    <row r="145" spans="1:10">
      <c r="A145" s="1">
        <f>-0.126341344113006</f>
        <v>-0.12634134411300599</v>
      </c>
      <c r="B145" s="1">
        <v>3.14475981344082E-2</v>
      </c>
      <c r="C145" s="1">
        <v>1.7053076114570499E-2</v>
      </c>
      <c r="D145" s="1">
        <f>-0.161969495045987</f>
        <v>-0.16196949504598701</v>
      </c>
      <c r="E145" s="1">
        <v>9.3293910585127801E-2</v>
      </c>
      <c r="F145" s="1">
        <f>-0.00901651555875871</f>
        <v>-9.0165155587587104E-3</v>
      </c>
      <c r="G145" s="1">
        <v>4.8079380768173002E-2</v>
      </c>
      <c r="H145" s="1">
        <f>-0.130707208827422</f>
        <v>-0.13070720882742201</v>
      </c>
      <c r="I145" s="1">
        <f>-0.0683649175745831</f>
        <v>-6.8364917574583101E-2</v>
      </c>
      <c r="J145" s="1">
        <v>2.7329096005951199E-2</v>
      </c>
    </row>
    <row r="146" spans="1:10">
      <c r="A146" s="1">
        <f>-0.126411390029841</f>
        <v>-0.126411390029841</v>
      </c>
      <c r="B146" s="1">
        <v>2.7290526475474301E-2</v>
      </c>
      <c r="C146" s="1">
        <v>5.4760583611980799E-3</v>
      </c>
      <c r="D146" s="1">
        <f>-0.156196508893536</f>
        <v>-0.15619650889353601</v>
      </c>
      <c r="E146" s="1">
        <v>7.3449911929413497E-2</v>
      </c>
      <c r="F146" s="1">
        <f>-0.0372679628820448</f>
        <v>-3.72679628820448E-2</v>
      </c>
      <c r="G146" s="1">
        <v>8.0423212762099003E-2</v>
      </c>
      <c r="H146" s="1">
        <f>-0.13489314346726</f>
        <v>-0.13489314346726</v>
      </c>
      <c r="I146" s="1">
        <f>-0.0416146409538117</f>
        <v>-4.1614640953811698E-2</v>
      </c>
      <c r="J146" s="1">
        <f>-0.0256167354131348</f>
        <v>-2.5616735413134799E-2</v>
      </c>
    </row>
    <row r="147" spans="1:10">
      <c r="A147" s="1">
        <f>-0.12669004327996</f>
        <v>-0.12669004327996</v>
      </c>
      <c r="B147" s="1">
        <v>1.9422148663772901E-2</v>
      </c>
      <c r="C147" s="1">
        <f>-0.00708051940605071</f>
        <v>-7.0805194060507099E-3</v>
      </c>
      <c r="D147" s="1">
        <f>-0.151096417872517</f>
        <v>-0.15109641787251701</v>
      </c>
      <c r="E147" s="1">
        <v>4.2220559200630302E-2</v>
      </c>
      <c r="F147" s="1">
        <f>-0.0606494355529901</f>
        <v>-6.06494355529901E-2</v>
      </c>
      <c r="G147" s="1">
        <v>0.11682791061772201</v>
      </c>
      <c r="H147" s="1">
        <f>-0.122818418972435</f>
        <v>-0.12281841897243501</v>
      </c>
      <c r="I147" s="1">
        <f>-0.00363537892192882</f>
        <v>-3.6353789219288201E-3</v>
      </c>
      <c r="J147" s="1">
        <f>-0.0743472531455975</f>
        <v>-7.4347253145597494E-2</v>
      </c>
    </row>
    <row r="148" spans="1:10">
      <c r="A148" s="1">
        <f>-0.124236185289985</f>
        <v>-0.12423618528998499</v>
      </c>
      <c r="B148" s="1">
        <v>7.2950186368380696E-3</v>
      </c>
      <c r="C148" s="1">
        <f>-0.0316649789482673</f>
        <v>-3.1664978948267301E-2</v>
      </c>
      <c r="D148" s="1">
        <f>-0.141445377523518</f>
        <v>-0.14144537752351799</v>
      </c>
      <c r="E148" s="1">
        <f>-0.0089433506464583</f>
        <v>-8.9433506464582993E-3</v>
      </c>
      <c r="F148" s="1">
        <f>-0.0837505568644456</f>
        <v>-8.3750556864445602E-2</v>
      </c>
      <c r="G148" s="1">
        <v>0.15186279478484099</v>
      </c>
      <c r="H148" s="1">
        <f>-0.0674846583132849</f>
        <v>-6.7484658313284901E-2</v>
      </c>
      <c r="I148" s="1">
        <v>3.2113190246891E-2</v>
      </c>
      <c r="J148" s="1">
        <f>-0.0999939954446664</f>
        <v>-9.9993995444666403E-2</v>
      </c>
    </row>
    <row r="149" spans="1:10">
      <c r="A149" s="1">
        <f>-0.119589596535285</f>
        <v>-0.119589596535285</v>
      </c>
      <c r="B149" s="1">
        <v>4.6904892790860303E-3</v>
      </c>
      <c r="C149" s="1">
        <f>-0.0529929827786009</f>
        <v>-5.29929827786009E-2</v>
      </c>
      <c r="D149" s="1">
        <f>-0.120530448690596</f>
        <v>-0.120530448690596</v>
      </c>
      <c r="E149" s="1">
        <f>-0.049089098946246</f>
        <v>-4.9089098946246003E-2</v>
      </c>
      <c r="F149" s="1">
        <f>-0.0883971609719126</f>
        <v>-8.8397160971912594E-2</v>
      </c>
      <c r="G149" s="1">
        <v>0.151779018602784</v>
      </c>
      <c r="H149" s="1">
        <f>-0.0133782639090904</f>
        <v>-1.33782639090904E-2</v>
      </c>
      <c r="I149" s="1">
        <v>6.0994255707561701E-2</v>
      </c>
      <c r="J149" s="1">
        <f>-0.101660465038109</f>
        <v>-0.10166046503810899</v>
      </c>
    </row>
    <row r="150" spans="1:10">
      <c r="A150" s="1">
        <f>-0.11552225060397</f>
        <v>-0.11552225060397001</v>
      </c>
      <c r="B150" s="1">
        <f>-0.0005450868954923</f>
        <v>-5.4508689549229996E-4</v>
      </c>
      <c r="C150" s="1">
        <f>-0.0755938869696857</f>
        <v>-7.5593886969685706E-2</v>
      </c>
      <c r="D150" s="1">
        <f>-0.0958758476125847</f>
        <v>-9.5875847612584705E-2</v>
      </c>
      <c r="E150" s="1">
        <f>-0.096548959315569</f>
        <v>-9.6548959315569005E-2</v>
      </c>
      <c r="F150" s="1">
        <f>-0.0876226657378588</f>
        <v>-8.7622665737858804E-2</v>
      </c>
      <c r="G150" s="1">
        <v>0.13696963447704</v>
      </c>
      <c r="H150" s="1">
        <v>4.0283409365256199E-2</v>
      </c>
      <c r="I150" s="1">
        <v>7.9455960326629396E-2</v>
      </c>
      <c r="J150" s="1">
        <f>-0.0686051370551972</f>
        <v>-6.8605137055197205E-2</v>
      </c>
    </row>
    <row r="151" spans="1:10">
      <c r="A151" s="1">
        <f>-0.112381029411139</f>
        <v>-0.11238102941113901</v>
      </c>
      <c r="B151" s="1">
        <f>-0.00854290796373338</f>
        <v>-8.5429079637333802E-3</v>
      </c>
      <c r="C151" s="1">
        <f>-0.0981422254320196</f>
        <v>-9.81422254320196E-2</v>
      </c>
      <c r="D151" s="1">
        <f>-0.0636578801637261</f>
        <v>-6.3657880163726102E-2</v>
      </c>
      <c r="E151" s="1">
        <f>-0.149528280206732</f>
        <v>-0.14952828020673201</v>
      </c>
      <c r="F151" s="1">
        <f>-0.0776961591611125</f>
        <v>-7.7696159161112499E-2</v>
      </c>
      <c r="G151" s="1">
        <v>0.107200077178804</v>
      </c>
      <c r="H151" s="1">
        <v>7.6299408429802804E-2</v>
      </c>
      <c r="I151" s="1">
        <v>8.0982032143033802E-2</v>
      </c>
      <c r="J151" s="1">
        <v>4.8063689010014801E-3</v>
      </c>
    </row>
    <row r="152" spans="1:10">
      <c r="A152" s="1">
        <f>-0.110307813326668</f>
        <v>-0.110307813326668</v>
      </c>
      <c r="B152" s="1">
        <f>-0.00194565028900616</f>
        <v>-1.9456502890061601E-3</v>
      </c>
      <c r="C152" s="1">
        <f>-0.106883743799201</f>
        <v>-0.106883743799201</v>
      </c>
      <c r="D152" s="1">
        <f>-0.0374241320817064</f>
        <v>-3.7424132081706397E-2</v>
      </c>
      <c r="E152" s="1">
        <f>-0.171463332662546</f>
        <v>-0.17146333266254599</v>
      </c>
      <c r="F152" s="1">
        <f>-0.0545581908833919</f>
        <v>-5.4558190883391901E-2</v>
      </c>
      <c r="G152" s="1">
        <v>7.4147619794052502E-2</v>
      </c>
      <c r="H152" s="1">
        <v>8.2182473746508597E-2</v>
      </c>
      <c r="I152" s="1">
        <v>7.0582174643988402E-2</v>
      </c>
      <c r="J152" s="1">
        <v>4.9391909383624297E-2</v>
      </c>
    </row>
    <row r="153" spans="1:10">
      <c r="A153" s="1">
        <f>-0.109757217595612</f>
        <v>-0.10975721759561199</v>
      </c>
      <c r="B153" s="1">
        <f>-0.000675600764353507</f>
        <v>-6.7560076435350697E-4</v>
      </c>
      <c r="C153" s="1">
        <f>-0.108671828077106</f>
        <v>-0.108671828077106</v>
      </c>
      <c r="D153" s="1">
        <f>-0.0112421482698353</f>
        <v>-1.12421482698353E-2</v>
      </c>
      <c r="E153" s="1">
        <f>-0.18337337611819</f>
        <v>-0.18337337611818999</v>
      </c>
      <c r="F153" s="1">
        <f>-0.0295325299316021</f>
        <v>-2.9532529931602099E-2</v>
      </c>
      <c r="G153" s="1">
        <v>3.8341017337928697E-2</v>
      </c>
      <c r="H153" s="1">
        <v>6.9915170562571197E-2</v>
      </c>
      <c r="I153" s="1">
        <v>5.0053349137575698E-2</v>
      </c>
      <c r="J153" s="1">
        <v>9.38486554538637E-2</v>
      </c>
    </row>
    <row r="154" spans="1:10">
      <c r="A154" s="1">
        <f>-0.110515137655051</f>
        <v>-0.110515137655051</v>
      </c>
      <c r="B154" s="1">
        <f>-0.00349160669227512</f>
        <v>-3.49160669227512E-3</v>
      </c>
      <c r="C154" s="1">
        <f>-0.109968101429242</f>
        <v>-0.109968101429242</v>
      </c>
      <c r="D154" s="1">
        <v>1.7399678973769001E-2</v>
      </c>
      <c r="E154" s="1">
        <f>-0.191529754673783</f>
        <v>-0.191529754673783</v>
      </c>
      <c r="F154" s="1">
        <f>-0.000874889911261219</f>
        <v>-8.7488991126121905E-4</v>
      </c>
      <c r="G154" s="1">
        <f>-0.00349130079895165</f>
        <v>-3.4913007989516502E-3</v>
      </c>
      <c r="H154" s="1">
        <v>3.6959558034351699E-2</v>
      </c>
      <c r="I154" s="1">
        <v>9.3586501770186199E-3</v>
      </c>
      <c r="J154" s="1">
        <v>0.12591996582016801</v>
      </c>
    </row>
    <row r="155" spans="1:10">
      <c r="A155" s="1">
        <f>-0.109300086488898</f>
        <v>-0.109300086488898</v>
      </c>
      <c r="B155" s="1">
        <v>2.4833549943558001E-3</v>
      </c>
      <c r="C155" s="1">
        <f>-0.106528755275981</f>
        <v>-0.106528755275981</v>
      </c>
      <c r="D155" s="1">
        <v>3.4286329385006802E-2</v>
      </c>
      <c r="E155" s="1">
        <f>-0.173423254538299</f>
        <v>-0.17342325453829899</v>
      </c>
      <c r="F155" s="1">
        <v>1.73315953903505E-2</v>
      </c>
      <c r="G155" s="1">
        <f>-0.0337543360203832</f>
        <v>-3.3754336020383198E-2</v>
      </c>
      <c r="H155" s="1">
        <v>1.2584418864550299E-2</v>
      </c>
      <c r="I155" s="1">
        <f>-0.0234936288506044</f>
        <v>-2.3493628850604398E-2</v>
      </c>
      <c r="J155" s="1">
        <v>0.119533376666923</v>
      </c>
    </row>
    <row r="156" spans="1:10">
      <c r="A156" s="1">
        <f>-0.109373630119719</f>
        <v>-0.109373630119719</v>
      </c>
      <c r="B156" s="1">
        <v>4.2386613377901599E-3</v>
      </c>
      <c r="C156" s="1">
        <f>-0.102293317687058</f>
        <v>-0.102293317687058</v>
      </c>
      <c r="D156" s="1">
        <v>5.2116988897846397E-2</v>
      </c>
      <c r="E156" s="1">
        <f>-0.15116109905402</f>
        <v>-0.15116109905402</v>
      </c>
      <c r="F156" s="1">
        <v>3.1981536993181403E-2</v>
      </c>
      <c r="G156" s="1">
        <f>-0.0594995323436805</f>
        <v>-5.9499532343680502E-2</v>
      </c>
      <c r="H156" s="1">
        <f>-0.0180298722345158</f>
        <v>-1.8029872234515801E-2</v>
      </c>
      <c r="I156" s="1">
        <f>-0.0714066192224346</f>
        <v>-7.1406619222434603E-2</v>
      </c>
      <c r="J156" s="1">
        <v>9.0700792562186203E-2</v>
      </c>
    </row>
    <row r="157" spans="1:10">
      <c r="A157" s="1">
        <f>-0.10910510276171</f>
        <v>-0.10910510276171</v>
      </c>
      <c r="B157" s="1">
        <v>1.3479945095184801E-3</v>
      </c>
      <c r="C157" s="1">
        <f>-0.100807482269396</f>
        <v>-0.100807482269396</v>
      </c>
      <c r="D157" s="1">
        <v>6.6888024678455005E-2</v>
      </c>
      <c r="E157" s="1">
        <f>-0.118524161417903</f>
        <v>-0.11852416141790301</v>
      </c>
      <c r="F157" s="1">
        <v>5.3859455017048703E-2</v>
      </c>
      <c r="G157" s="1">
        <f>-0.0708803958642359</f>
        <v>-7.0880395864235904E-2</v>
      </c>
      <c r="H157" s="1">
        <f>-0.0377698650506279</f>
        <v>-3.7769865050627897E-2</v>
      </c>
      <c r="I157" s="1">
        <f>-0.12813549730799</f>
        <v>-0.12813549730799001</v>
      </c>
      <c r="J157" s="1">
        <v>2.1879265725085799E-2</v>
      </c>
    </row>
    <row r="158" spans="1:10">
      <c r="A158" s="1">
        <f>-0.107684205754116</f>
        <v>-0.107684205754116</v>
      </c>
      <c r="B158" s="1">
        <v>5.6053816949971601E-3</v>
      </c>
      <c r="C158" s="1">
        <f>-0.093303972317379</f>
        <v>-9.3303972317378997E-2</v>
      </c>
      <c r="D158" s="1">
        <v>6.8989132001185602E-2</v>
      </c>
      <c r="E158" s="1">
        <f>-0.0817767404111309</f>
        <v>-8.1776740411130894E-2</v>
      </c>
      <c r="F158" s="1">
        <v>6.0794957985403103E-2</v>
      </c>
      <c r="G158" s="1">
        <f>-0.0682659223890838</f>
        <v>-6.82659223890838E-2</v>
      </c>
      <c r="H158" s="1">
        <f>-0.0434440310298236</f>
        <v>-4.3444031029823603E-2</v>
      </c>
      <c r="I158" s="1">
        <f>-0.142346637637018</f>
        <v>-0.14234663763701799</v>
      </c>
      <c r="J158" s="1">
        <f>-0.0289727986622567</f>
        <v>-2.8972798662256698E-2</v>
      </c>
    </row>
    <row r="159" spans="1:10">
      <c r="A159" s="1">
        <f>-0.106279187985263</f>
        <v>-0.10627918798526299</v>
      </c>
      <c r="B159" s="1">
        <v>4.0098908132871402E-3</v>
      </c>
      <c r="C159" s="1">
        <f>-0.0882697328924284</f>
        <v>-8.8269732892428399E-2</v>
      </c>
      <c r="D159" s="1">
        <v>6.8047299292330096E-2</v>
      </c>
      <c r="E159" s="1">
        <f>-0.0421785856991736</f>
        <v>-4.2178585699173599E-2</v>
      </c>
      <c r="F159" s="1">
        <v>7.1717143471743697E-2</v>
      </c>
      <c r="G159" s="1">
        <f>-0.0547042343690884</f>
        <v>-5.4704234369088403E-2</v>
      </c>
      <c r="H159" s="1">
        <f>-0.0328374130873893</f>
        <v>-3.28374130873893E-2</v>
      </c>
      <c r="I159" s="1">
        <f>-0.148120156503426</f>
        <v>-0.148120156503426</v>
      </c>
      <c r="J159" s="1">
        <f>-0.0965085897384741</f>
        <v>-9.6508589738474093E-2</v>
      </c>
    </row>
    <row r="160" spans="1:10">
      <c r="A160" s="1">
        <f>-0.0992663358006345</f>
        <v>-9.92663358006345E-2</v>
      </c>
      <c r="B160" s="1">
        <f>-0.00243695198584049</f>
        <v>-2.4369519858404901E-3</v>
      </c>
      <c r="C160" s="1">
        <f>-0.0946672417840827</f>
        <v>-9.4667241784082701E-2</v>
      </c>
      <c r="D160" s="1">
        <v>7.7359017027291005E-2</v>
      </c>
      <c r="E160" s="1">
        <v>9.3058068883051306E-3</v>
      </c>
      <c r="F160" s="1">
        <v>7.9988067830455797E-2</v>
      </c>
      <c r="G160" s="1">
        <f>-0.038650940046506</f>
        <v>-3.8650940046506002E-2</v>
      </c>
      <c r="H160" s="1">
        <f>-0.008586999119637</f>
        <v>-8.5869991196369996E-3</v>
      </c>
      <c r="I160" s="1">
        <f>-0.144954451456001</f>
        <v>-0.144954451456001</v>
      </c>
      <c r="J160" s="1">
        <f>-0.158736285651532</f>
        <v>-0.158736285651532</v>
      </c>
    </row>
    <row r="161" spans="1:10">
      <c r="A161" s="1">
        <f>-0.0920362870619197</f>
        <v>-9.20362870619197E-2</v>
      </c>
      <c r="B161" s="1">
        <f>-0.00187690287224517</f>
        <v>-1.8769028722451699E-3</v>
      </c>
      <c r="C161" s="1">
        <f>-0.0928387938191642</f>
        <v>-9.2838793819164198E-2</v>
      </c>
      <c r="D161" s="1">
        <v>7.8319430899578907E-2</v>
      </c>
      <c r="E161" s="1">
        <v>4.4165536162542499E-2</v>
      </c>
      <c r="F161" s="1">
        <v>7.1914735352404904E-2</v>
      </c>
      <c r="G161" s="1">
        <f>-0.0238524843406895</f>
        <v>-2.3852484340689501E-2</v>
      </c>
      <c r="H161" s="1">
        <v>1.4660599693611999E-2</v>
      </c>
      <c r="I161" s="1">
        <f>-0.119791099543452</f>
        <v>-0.119791099543452</v>
      </c>
      <c r="J161" s="1">
        <f>-0.170708857256208</f>
        <v>-0.17070885725620799</v>
      </c>
    </row>
    <row r="162" spans="1:10">
      <c r="A162" s="1">
        <f>-0.0848007602999956</f>
        <v>-8.4800760299995601E-2</v>
      </c>
      <c r="B162" s="1">
        <f>-0.00392046588816802</f>
        <v>-3.9204658881680197E-3</v>
      </c>
      <c r="C162" s="1">
        <f>-0.0934976969341009</f>
        <v>-9.3497696934100899E-2</v>
      </c>
      <c r="D162" s="1">
        <v>8.2337523241147306E-2</v>
      </c>
      <c r="E162" s="1">
        <v>8.3041824644721596E-2</v>
      </c>
      <c r="F162" s="1">
        <v>6.6380253829961905E-2</v>
      </c>
      <c r="G162" s="1">
        <f>-0.00378717960279625</f>
        <v>-3.7871796027962499E-3</v>
      </c>
      <c r="H162" s="1">
        <v>3.7316551466623903E-2</v>
      </c>
      <c r="I162" s="1">
        <f>-0.0778421390870372</f>
        <v>-7.7842139087037202E-2</v>
      </c>
      <c r="J162" s="1">
        <f>-0.168642427832275</f>
        <v>-0.16864242783227501</v>
      </c>
    </row>
    <row r="163" spans="1:10">
      <c r="A163" s="1">
        <f>-0.0774285805677583</f>
        <v>-7.7428580567758296E-2</v>
      </c>
      <c r="B163" s="1">
        <f>-0.00671423518475664</f>
        <v>-6.7142351847566404E-3</v>
      </c>
      <c r="C163" s="1">
        <f>-0.0963435783819601</f>
        <v>-9.6343578381960102E-2</v>
      </c>
      <c r="D163" s="1">
        <v>9.0125720907262702E-2</v>
      </c>
      <c r="E163" s="1">
        <v>0.126975710313881</v>
      </c>
      <c r="F163" s="1">
        <v>6.1396810702328102E-2</v>
      </c>
      <c r="G163" s="1">
        <v>2.00954776759554E-2</v>
      </c>
      <c r="H163" s="1">
        <v>5.69669124396796E-2</v>
      </c>
      <c r="I163" s="1">
        <f>-0.0113239435410912</f>
        <v>-1.1323943541091199E-2</v>
      </c>
      <c r="J163" s="1">
        <f>-0.1360413206408</f>
        <v>-0.13604132064079999</v>
      </c>
    </row>
    <row r="164" spans="1:10">
      <c r="A164" s="1">
        <f>-0.0710333824258391</f>
        <v>-7.1033382425839106E-2</v>
      </c>
      <c r="B164" s="1">
        <f>-0.00592884191491047</f>
        <v>-5.9288419149104701E-3</v>
      </c>
      <c r="C164" s="1">
        <f>-0.0884608558032799</f>
        <v>-8.8460855803279906E-2</v>
      </c>
      <c r="D164" s="1">
        <v>9.0829292458984703E-2</v>
      </c>
      <c r="E164" s="1">
        <v>0.14255011464780501</v>
      </c>
      <c r="F164" s="1">
        <v>4.4156313417725697E-2</v>
      </c>
      <c r="G164" s="1">
        <v>3.1701244047248597E-2</v>
      </c>
      <c r="H164" s="1">
        <v>6.8183519193442205E-2</v>
      </c>
      <c r="I164" s="1">
        <v>3.8473612919920103E-2</v>
      </c>
      <c r="J164" s="1">
        <f>-0.0875684252040287</f>
        <v>-8.7568425204028702E-2</v>
      </c>
    </row>
    <row r="165" spans="1:10">
      <c r="A165" s="1">
        <f>-0.0703957559658684</f>
        <v>-7.0395755965868403E-2</v>
      </c>
      <c r="B165" s="1">
        <f>-0.0029759982787675</f>
        <v>-2.9759982787675001E-3</v>
      </c>
      <c r="C165" s="1">
        <f>-0.084251807578679</f>
        <v>-8.4251807578679005E-2</v>
      </c>
      <c r="D165" s="1">
        <v>8.4877439249437803E-2</v>
      </c>
      <c r="E165" s="1">
        <v>0.145235445864354</v>
      </c>
      <c r="F165" s="1">
        <v>3.7145671452909701E-2</v>
      </c>
      <c r="G165" s="1">
        <v>4.0716047113148503E-2</v>
      </c>
      <c r="H165" s="1">
        <v>7.4193174728193603E-2</v>
      </c>
      <c r="I165" s="1">
        <v>7.1019453325482595E-2</v>
      </c>
      <c r="J165" s="1">
        <f>-0.0451728379201789</f>
        <v>-4.5172837920178899E-2</v>
      </c>
    </row>
    <row r="166" spans="1:10">
      <c r="A166" s="1">
        <f>-0.069155334209382</f>
        <v>-6.9155334209381997E-2</v>
      </c>
      <c r="B166" s="1">
        <v>2.7511142201199798E-3</v>
      </c>
      <c r="C166" s="1">
        <f>-0.0838481779028483</f>
        <v>-8.3848177902848306E-2</v>
      </c>
      <c r="D166" s="1">
        <v>8.4098293680537298E-2</v>
      </c>
      <c r="E166" s="1">
        <v>0.147971910618417</v>
      </c>
      <c r="F166" s="1">
        <v>2.7499178608646101E-2</v>
      </c>
      <c r="G166" s="1">
        <v>4.4773633786810998E-2</v>
      </c>
      <c r="H166" s="1">
        <v>8.3074988267912306E-2</v>
      </c>
      <c r="I166" s="1">
        <v>0.106309554600196</v>
      </c>
      <c r="J166" s="1">
        <v>8.2356397414660998E-3</v>
      </c>
    </row>
    <row r="167" spans="1:10">
      <c r="A167" s="1">
        <f>-0.0698976909682914</f>
        <v>-6.9897690968291404E-2</v>
      </c>
      <c r="B167" s="1">
        <v>4.33637386688335E-3</v>
      </c>
      <c r="C167" s="1">
        <f>-0.0749682702785897</f>
        <v>-7.4968270278589696E-2</v>
      </c>
      <c r="D167" s="1">
        <v>7.5976003614042498E-2</v>
      </c>
      <c r="E167" s="1">
        <v>0.13300939744111501</v>
      </c>
      <c r="F167" s="1">
        <v>1.6596576171200798E-2</v>
      </c>
      <c r="G167" s="1">
        <v>4.0690423825056797E-2</v>
      </c>
      <c r="H167" s="1">
        <v>7.7767693572102795E-2</v>
      </c>
      <c r="I167" s="1">
        <v>0.10909315998784599</v>
      </c>
      <c r="J167" s="1">
        <v>3.8978231545450298E-2</v>
      </c>
    </row>
    <row r="168" spans="1:10">
      <c r="A168" s="1">
        <f>-0.0699623564875629</f>
        <v>-6.9962356487562896E-2</v>
      </c>
      <c r="B168" s="1">
        <v>7.2180335292185696E-3</v>
      </c>
      <c r="C168" s="1">
        <f>-0.0693550271515222</f>
        <v>-6.9355027151522197E-2</v>
      </c>
      <c r="D168" s="1">
        <v>7.1404493335687394E-2</v>
      </c>
      <c r="E168" s="1">
        <v>0.120840462791797</v>
      </c>
      <c r="F168" s="1">
        <v>7.0865624309540201E-3</v>
      </c>
      <c r="G168" s="1">
        <v>3.66588802097077E-2</v>
      </c>
      <c r="H168" s="1">
        <v>7.5380344593650894E-2</v>
      </c>
      <c r="I168" s="1">
        <v>0.112146827092772</v>
      </c>
      <c r="J168" s="1">
        <v>7.0175585510135197E-2</v>
      </c>
    </row>
    <row r="169" spans="1:10">
      <c r="A169" s="1">
        <f>-0.0691955773531443</f>
        <v>-6.91955773531443E-2</v>
      </c>
      <c r="B169" s="1">
        <v>1.12563540123377E-2</v>
      </c>
      <c r="C169" s="1">
        <f>-0.0657882482404065</f>
        <v>-6.5788248240406494E-2</v>
      </c>
      <c r="D169" s="1">
        <v>6.9860172137177004E-2</v>
      </c>
      <c r="E169" s="1">
        <v>0.11066434217749101</v>
      </c>
      <c r="F169" s="1">
        <f>-0.0026123145238813</f>
        <v>-2.6123145238813E-3</v>
      </c>
      <c r="G169" s="1">
        <v>3.1939062831291699E-2</v>
      </c>
      <c r="H169" s="1">
        <v>7.38011497198586E-2</v>
      </c>
      <c r="I169" s="1">
        <v>0.114650447927219</v>
      </c>
      <c r="J169" s="1">
        <v>9.98284655979296E-2</v>
      </c>
    </row>
    <row r="170" spans="1:10">
      <c r="A170" s="1">
        <f>-0.0704980735796221</f>
        <v>-7.0498073579622095E-2</v>
      </c>
      <c r="B170" s="1">
        <v>1.08217270255608E-2</v>
      </c>
      <c r="C170" s="1">
        <f>-0.0566996923682889</f>
        <v>-5.6699692368288902E-2</v>
      </c>
      <c r="D170" s="1">
        <v>6.19914861694945E-2</v>
      </c>
      <c r="E170" s="1">
        <v>9.0932565762621695E-2</v>
      </c>
      <c r="F170" s="1">
        <f>-0.00949089159072965</f>
        <v>-9.4908915907296505E-3</v>
      </c>
      <c r="G170" s="1">
        <v>2.3533742893335201E-2</v>
      </c>
      <c r="H170" s="1">
        <v>6.4493878551186101E-2</v>
      </c>
      <c r="I170" s="1">
        <v>9.3829321406564206E-2</v>
      </c>
      <c r="J170" s="1">
        <v>9.8689555885149494E-2</v>
      </c>
    </row>
    <row r="171" spans="1:10">
      <c r="A171" s="1">
        <f>-0.0721735344627486</f>
        <v>-7.2173534462748601E-2</v>
      </c>
      <c r="B171" s="1">
        <v>8.37636564171001E-3</v>
      </c>
      <c r="C171" s="1">
        <f>-0.0481299263502542</f>
        <v>-4.8129926350254197E-2</v>
      </c>
      <c r="D171" s="1">
        <v>5.4825497903680201E-2</v>
      </c>
      <c r="E171" s="1">
        <v>7.3640846105837807E-2</v>
      </c>
      <c r="F171" s="1">
        <f>-0.013404562167869</f>
        <v>-1.3404562167869E-2</v>
      </c>
      <c r="G171" s="1">
        <v>1.66697500424525E-2</v>
      </c>
      <c r="H171" s="1">
        <v>5.2897914345862003E-2</v>
      </c>
      <c r="I171" s="1">
        <v>6.8832831044815607E-2</v>
      </c>
      <c r="J171" s="1">
        <v>8.8173035291494103E-2</v>
      </c>
    </row>
    <row r="172" spans="1:10">
      <c r="A172" s="1">
        <f>-0.0673341300564888</f>
        <v>-6.7334130056488806E-2</v>
      </c>
      <c r="B172" s="1">
        <v>3.6137745070388598E-3</v>
      </c>
      <c r="C172" s="1">
        <f>-0.03420328974439</f>
        <v>-3.4203289744389999E-2</v>
      </c>
      <c r="D172" s="1">
        <v>5.3662013632908297E-2</v>
      </c>
      <c r="E172" s="1">
        <v>6.3481290493641401E-2</v>
      </c>
      <c r="F172" s="1">
        <f>-0.0232373546277072</f>
        <v>-2.32373546277072E-2</v>
      </c>
      <c r="G172" s="1">
        <v>8.4272136976777101E-3</v>
      </c>
      <c r="H172" s="1">
        <v>3.7217528363192601E-2</v>
      </c>
      <c r="I172" s="1">
        <v>5.8655494901030801E-2</v>
      </c>
      <c r="J172" s="1">
        <v>7.4460872058534702E-2</v>
      </c>
    </row>
    <row r="173" spans="1:10">
      <c r="A173" s="1">
        <f>-0.0624891648633622</f>
        <v>-6.2489164863362201E-2</v>
      </c>
      <c r="B173" s="1">
        <f>-0.001037243626098</f>
        <v>-1.037243626098E-3</v>
      </c>
      <c r="C173" s="1">
        <f>-0.0192816964212287</f>
        <v>-1.9281696421228699E-2</v>
      </c>
      <c r="D173" s="1">
        <v>5.1959210514410298E-2</v>
      </c>
      <c r="E173" s="1">
        <v>5.2506054257271402E-2</v>
      </c>
      <c r="F173" s="1">
        <f>-0.0312554313388601</f>
        <v>-3.12554313388601E-2</v>
      </c>
      <c r="G173" s="1">
        <f>-0.000323116068760039</f>
        <v>-3.2311606876003898E-4</v>
      </c>
      <c r="H173" s="1">
        <v>2.2472418280302699E-2</v>
      </c>
      <c r="I173" s="1">
        <v>4.7677860050099198E-2</v>
      </c>
      <c r="J173" s="1">
        <v>5.6062562771903003E-2</v>
      </c>
    </row>
    <row r="174" spans="1:10">
      <c r="A174" s="1">
        <f>-0.0577132667361194</f>
        <v>-5.7713266736119401E-2</v>
      </c>
      <c r="B174" s="1">
        <f>-0.00559980328456117</f>
        <v>-5.5998032845611702E-3</v>
      </c>
      <c r="C174" s="1">
        <f>-0.00449466129079987</f>
        <v>-4.4946612907998699E-3</v>
      </c>
      <c r="D174" s="1">
        <v>5.0267811538053098E-2</v>
      </c>
      <c r="E174" s="1">
        <v>4.2477555236448E-2</v>
      </c>
      <c r="F174" s="1">
        <f>-0.037646397675508</f>
        <v>-3.7646397675508002E-2</v>
      </c>
      <c r="G174" s="1">
        <f>-0.00867059494453225</f>
        <v>-8.6705949445322495E-3</v>
      </c>
      <c r="H174" s="1">
        <v>9.6558607760293905E-3</v>
      </c>
      <c r="I174" s="1">
        <v>3.7922653797552497E-2</v>
      </c>
      <c r="J174" s="1">
        <v>3.5795890381518598E-2</v>
      </c>
    </row>
    <row r="175" spans="1:10">
      <c r="A175" s="1">
        <f>-0.0529033770879243</f>
        <v>-5.2903377087924301E-2</v>
      </c>
      <c r="B175" s="1">
        <f>-0.00792296249745099</f>
        <v>-7.9229624974509905E-3</v>
      </c>
      <c r="C175" s="1">
        <v>1.0824484060983601E-2</v>
      </c>
      <c r="D175" s="1">
        <v>4.8367255559235899E-2</v>
      </c>
      <c r="E175" s="1">
        <v>3.1187172647887802E-2</v>
      </c>
      <c r="F175" s="1">
        <f>-0.0425606953063478</f>
        <v>-4.2560695306347797E-2</v>
      </c>
      <c r="G175" s="1">
        <f>-0.0189407682924269</f>
        <v>-1.8940768292426899E-2</v>
      </c>
      <c r="H175" s="1">
        <v>3.4622199309849999E-3</v>
      </c>
      <c r="I175" s="1">
        <v>2.85993402307947E-2</v>
      </c>
      <c r="J175" s="1">
        <v>1.5461388888498699E-2</v>
      </c>
    </row>
    <row r="176" spans="1:10">
      <c r="A176" s="1">
        <f>-0.0538730459250297</f>
        <v>-5.38730459250297E-2</v>
      </c>
      <c r="B176" s="1">
        <f>-0.00969132388393822</f>
        <v>-9.6913238839382194E-3</v>
      </c>
      <c r="C176" s="1">
        <v>1.33486239101293E-2</v>
      </c>
      <c r="D176" s="1">
        <v>4.5368848584168599E-2</v>
      </c>
      <c r="E176" s="1">
        <v>2.6963577008624499E-2</v>
      </c>
      <c r="F176" s="1">
        <f>-0.0415234749932117</f>
        <v>-4.1523474993211698E-2</v>
      </c>
      <c r="G176" s="1">
        <f>-0.0199724585430456</f>
        <v>-1.99724585430456E-2</v>
      </c>
      <c r="H176" s="1">
        <v>3.8980317146047601E-4</v>
      </c>
      <c r="I176" s="1">
        <v>1.9861385297291E-2</v>
      </c>
      <c r="J176" s="1">
        <v>5.4565926011934003E-3</v>
      </c>
    </row>
    <row r="177" spans="1:10">
      <c r="A177" s="1">
        <f>-0.0432427081238482</f>
        <v>-4.32427081238482E-2</v>
      </c>
      <c r="B177" s="1">
        <f>-0.00778352478696975</f>
        <v>-7.7835247869697498E-3</v>
      </c>
      <c r="C177" s="1">
        <v>1.07779183665729E-2</v>
      </c>
      <c r="D177" s="1">
        <v>3.6689142408326797E-2</v>
      </c>
      <c r="E177" s="1">
        <v>2.18815293979055E-2</v>
      </c>
      <c r="F177" s="1">
        <f>-0.0337175365491969</f>
        <v>-3.3717536549196903E-2</v>
      </c>
      <c r="G177" s="1">
        <f>-0.0162742454466381</f>
        <v>-1.6274245446638101E-2</v>
      </c>
      <c r="H177" s="1">
        <v>3.1889816017555698E-4</v>
      </c>
      <c r="I177" s="1">
        <v>1.6301597403650999E-2</v>
      </c>
      <c r="J177" s="1">
        <v>4.5065109092513296E-3</v>
      </c>
    </row>
    <row r="178" spans="1:10">
      <c r="A178" s="1">
        <f>-0.0325163392293058</f>
        <v>-3.2516339229305802E-2</v>
      </c>
      <c r="B178" s="1">
        <f>-0.00585545235905882</f>
        <v>-5.8554523590588197E-3</v>
      </c>
      <c r="C178" s="1">
        <v>8.1414834344736807E-3</v>
      </c>
      <c r="D178" s="1">
        <v>2.77480462308663E-2</v>
      </c>
      <c r="E178" s="1">
        <v>1.6593745256331199E-2</v>
      </c>
      <c r="F178" s="1">
        <f>-0.0255813944005232</f>
        <v>-2.5581394400523198E-2</v>
      </c>
      <c r="G178" s="1">
        <f>-0.0123801961801776</f>
        <v>-1.23801961801776E-2</v>
      </c>
      <c r="H178" s="1">
        <v>2.4333813476781299E-4</v>
      </c>
      <c r="I178" s="1">
        <v>1.2470076752632399E-2</v>
      </c>
      <c r="J178" s="1">
        <v>3.4636551146445902E-3</v>
      </c>
    </row>
    <row r="179" spans="1:10">
      <c r="A179" s="1">
        <f>-0.0217177597877425</f>
        <v>-2.1717759787742499E-2</v>
      </c>
      <c r="B179" s="1">
        <f>-0.0039121285473929</f>
        <v>-3.9121285473929001E-3</v>
      </c>
      <c r="C179" s="1">
        <v>5.4553974742465403E-3</v>
      </c>
      <c r="D179" s="1">
        <v>1.8609260454437102E-2</v>
      </c>
      <c r="E179" s="1">
        <v>1.11499418749292E-2</v>
      </c>
      <c r="F179" s="1">
        <f>-0.0171947276861219</f>
        <v>-1.7194727686121899E-2</v>
      </c>
      <c r="G179" s="1">
        <f>-0.00833716979447812</f>
        <v>-8.3371697944781206E-3</v>
      </c>
      <c r="H179" s="1">
        <v>1.6422605859459099E-4</v>
      </c>
      <c r="I179" s="1">
        <v>8.4306912981339903E-3</v>
      </c>
      <c r="J179" s="1">
        <v>2.3494941569810902E-3</v>
      </c>
    </row>
    <row r="180" spans="1:10">
      <c r="A180" s="1">
        <f>-0.0108709507068191</f>
        <v>-1.0870950706819101E-2</v>
      </c>
      <c r="B180" s="1">
        <f>-0.00195861502362334</f>
        <v>-1.9586150236233402E-3</v>
      </c>
      <c r="C180" s="1">
        <v>2.73604164426864E-3</v>
      </c>
      <c r="D180" s="1">
        <v>9.3378939115737105E-3</v>
      </c>
      <c r="E180" s="1">
        <v>5.6013034831917004E-3</v>
      </c>
      <c r="F180" s="1">
        <f>-0.00863966899046573</f>
        <v>-8.6396689904657299E-3</v>
      </c>
      <c r="G180" s="1">
        <f>-0.00419381805686071</f>
        <v>-4.1938180568607099E-3</v>
      </c>
      <c r="H180" s="1">
        <v>8.2716744940687003E-5</v>
      </c>
      <c r="I180" s="1">
        <v>4.2507739107013401E-3</v>
      </c>
      <c r="J180" s="1">
        <v>1.1869649125167601E-3</v>
      </c>
    </row>
    <row r="181" spans="1:10">
      <c r="A181" s="1">
        <f>0</f>
        <v>0</v>
      </c>
      <c r="B181" s="1">
        <f>0</f>
        <v>0</v>
      </c>
      <c r="C181" s="1">
        <f>0</f>
        <v>0</v>
      </c>
      <c r="D181" s="1">
        <f>0</f>
        <v>0</v>
      </c>
      <c r="E181" s="1">
        <f>0</f>
        <v>0</v>
      </c>
      <c r="F181" s="1">
        <f>0</f>
        <v>0</v>
      </c>
      <c r="G181" s="1">
        <v>0</v>
      </c>
      <c r="H181" s="1">
        <v>0</v>
      </c>
      <c r="I181" s="1">
        <v>0</v>
      </c>
      <c r="J181" s="1">
        <f>0</f>
        <v>0</v>
      </c>
    </row>
    <row r="182" spans="1:10">
      <c r="A182" s="1">
        <f>0</f>
        <v>0</v>
      </c>
      <c r="B182" s="1">
        <f>0</f>
        <v>0</v>
      </c>
      <c r="C182" s="1">
        <f>0</f>
        <v>0</v>
      </c>
      <c r="D182" s="1">
        <f>0</f>
        <v>0</v>
      </c>
      <c r="E182" s="1">
        <f>0</f>
        <v>0</v>
      </c>
      <c r="F182" s="1">
        <f>0</f>
        <v>0</v>
      </c>
      <c r="G182" s="1">
        <v>0</v>
      </c>
      <c r="H182" s="1">
        <v>0</v>
      </c>
      <c r="I182" s="1">
        <v>0</v>
      </c>
      <c r="J182" s="1">
        <f>0</f>
        <v>0</v>
      </c>
    </row>
    <row r="183" spans="1:10">
      <c r="A183" s="1">
        <f>0</f>
        <v>0</v>
      </c>
      <c r="B183" s="1">
        <f>0</f>
        <v>0</v>
      </c>
      <c r="C183" s="1">
        <f>0</f>
        <v>0</v>
      </c>
      <c r="D183" s="1">
        <f>0</f>
        <v>0</v>
      </c>
      <c r="E183" s="1">
        <f>0</f>
        <v>0</v>
      </c>
      <c r="F183" s="1">
        <f>0</f>
        <v>0</v>
      </c>
      <c r="G183" s="1">
        <v>0</v>
      </c>
      <c r="H183" s="1">
        <v>0</v>
      </c>
      <c r="I183" s="1">
        <v>0</v>
      </c>
      <c r="J183" s="1">
        <f>0</f>
        <v>0</v>
      </c>
    </row>
    <row r="184" spans="1:10">
      <c r="A184" s="1">
        <f>0</f>
        <v>0</v>
      </c>
      <c r="B184" s="1">
        <f>0</f>
        <v>0</v>
      </c>
      <c r="C184" s="1">
        <f>0</f>
        <v>0</v>
      </c>
      <c r="D184" s="1">
        <f>0</f>
        <v>0</v>
      </c>
      <c r="E184" s="1">
        <f>0</f>
        <v>0</v>
      </c>
      <c r="F184" s="1">
        <f>0</f>
        <v>0</v>
      </c>
      <c r="G184" s="1">
        <v>0</v>
      </c>
      <c r="H184" s="1">
        <v>0</v>
      </c>
      <c r="I184" s="1">
        <v>0</v>
      </c>
      <c r="J184" s="1">
        <f>0</f>
        <v>0</v>
      </c>
    </row>
    <row r="185" spans="1:10">
      <c r="A185" s="1">
        <f>0</f>
        <v>0</v>
      </c>
      <c r="B185" s="1">
        <f>0</f>
        <v>0</v>
      </c>
      <c r="C185" s="1">
        <f>0</f>
        <v>0</v>
      </c>
      <c r="D185" s="1">
        <f>0</f>
        <v>0</v>
      </c>
      <c r="E185" s="1">
        <f>0</f>
        <v>0</v>
      </c>
      <c r="F185" s="1">
        <f>0</f>
        <v>0</v>
      </c>
      <c r="G185" s="1">
        <v>0</v>
      </c>
      <c r="H185" s="1">
        <v>0</v>
      </c>
      <c r="I185" s="1">
        <v>0</v>
      </c>
      <c r="J185" s="1">
        <f>0</f>
        <v>0</v>
      </c>
    </row>
    <row r="186" spans="1:10">
      <c r="A186" s="1">
        <f>0</f>
        <v>0</v>
      </c>
      <c r="B186" s="1">
        <f>0</f>
        <v>0</v>
      </c>
      <c r="C186" s="1">
        <f>0</f>
        <v>0</v>
      </c>
      <c r="D186" s="1">
        <f>0</f>
        <v>0</v>
      </c>
      <c r="E186" s="1">
        <f>0</f>
        <v>0</v>
      </c>
      <c r="F186" s="1">
        <f>0</f>
        <v>0</v>
      </c>
      <c r="G186" s="1">
        <v>0</v>
      </c>
      <c r="H186" s="1">
        <v>0</v>
      </c>
      <c r="I186" s="1">
        <v>0</v>
      </c>
      <c r="J186" s="1">
        <f>0</f>
        <v>0</v>
      </c>
    </row>
    <row r="187" spans="1:10">
      <c r="A187" s="1">
        <f>0</f>
        <v>0</v>
      </c>
      <c r="B187" s="1">
        <f>0</f>
        <v>0</v>
      </c>
      <c r="C187" s="1">
        <f>0</f>
        <v>0</v>
      </c>
      <c r="D187" s="1">
        <f>0</f>
        <v>0</v>
      </c>
      <c r="E187" s="1">
        <f>0</f>
        <v>0</v>
      </c>
      <c r="F187" s="1">
        <f>0</f>
        <v>0</v>
      </c>
      <c r="G187" s="1">
        <v>0</v>
      </c>
      <c r="H187" s="1">
        <v>0</v>
      </c>
      <c r="I187" s="1">
        <v>0</v>
      </c>
      <c r="J187" s="1">
        <f>0</f>
        <v>0</v>
      </c>
    </row>
    <row r="188" spans="1:10">
      <c r="A188" s="1">
        <f>0</f>
        <v>0</v>
      </c>
      <c r="B188" s="1">
        <f>0</f>
        <v>0</v>
      </c>
      <c r="C188" s="1">
        <f>0</f>
        <v>0</v>
      </c>
      <c r="D188" s="1">
        <f>0</f>
        <v>0</v>
      </c>
      <c r="E188" s="1">
        <f>0</f>
        <v>0</v>
      </c>
      <c r="F188" s="1">
        <f>0</f>
        <v>0</v>
      </c>
      <c r="G188" s="1">
        <v>0</v>
      </c>
      <c r="H188" s="1">
        <v>0</v>
      </c>
      <c r="I188" s="1">
        <v>0</v>
      </c>
      <c r="J188" s="1">
        <f>0</f>
        <v>0</v>
      </c>
    </row>
    <row r="189" spans="1:10">
      <c r="A189" s="1">
        <f>0</f>
        <v>0</v>
      </c>
      <c r="B189" s="1">
        <f>0</f>
        <v>0</v>
      </c>
      <c r="C189" s="1">
        <f>0</f>
        <v>0</v>
      </c>
      <c r="D189" s="1">
        <f>0</f>
        <v>0</v>
      </c>
      <c r="E189" s="1">
        <f>0</f>
        <v>0</v>
      </c>
      <c r="F189" s="1">
        <f>0</f>
        <v>0</v>
      </c>
      <c r="G189" s="1">
        <v>0</v>
      </c>
      <c r="H189" s="1">
        <v>0</v>
      </c>
      <c r="I189" s="1">
        <v>0</v>
      </c>
      <c r="J189" s="1">
        <f>0</f>
        <v>0</v>
      </c>
    </row>
    <row r="190" spans="1:10">
      <c r="A190" s="1">
        <f>0</f>
        <v>0</v>
      </c>
      <c r="B190" s="1">
        <f>0</f>
        <v>0</v>
      </c>
      <c r="C190" s="1">
        <f>0</f>
        <v>0</v>
      </c>
      <c r="D190" s="1">
        <f>0</f>
        <v>0</v>
      </c>
      <c r="E190" s="1">
        <f>0</f>
        <v>0</v>
      </c>
      <c r="F190" s="1">
        <f>0</f>
        <v>0</v>
      </c>
      <c r="G190" s="1">
        <v>0</v>
      </c>
      <c r="H190" s="1">
        <v>0</v>
      </c>
      <c r="I190" s="1">
        <v>0</v>
      </c>
      <c r="J190" s="1">
        <f>0</f>
        <v>0</v>
      </c>
    </row>
    <row r="191" spans="1:10">
      <c r="A191" s="1">
        <f>0</f>
        <v>0</v>
      </c>
      <c r="B191" s="1">
        <f>0</f>
        <v>0</v>
      </c>
      <c r="C191" s="1">
        <f>0</f>
        <v>0</v>
      </c>
      <c r="D191" s="1">
        <f>0</f>
        <v>0</v>
      </c>
      <c r="E191" s="1">
        <f>0</f>
        <v>0</v>
      </c>
      <c r="F191" s="1">
        <f>0</f>
        <v>0</v>
      </c>
      <c r="G191" s="1">
        <v>0</v>
      </c>
      <c r="H191" s="1">
        <v>0</v>
      </c>
      <c r="I191" s="1">
        <v>0</v>
      </c>
      <c r="J191" s="1">
        <f>0</f>
        <v>0</v>
      </c>
    </row>
    <row r="192" spans="1:10">
      <c r="A192" s="1">
        <f>0</f>
        <v>0</v>
      </c>
      <c r="B192" s="1">
        <f>0</f>
        <v>0</v>
      </c>
      <c r="C192" s="1">
        <f>0</f>
        <v>0</v>
      </c>
      <c r="D192" s="1">
        <f>0</f>
        <v>0</v>
      </c>
      <c r="E192" s="1">
        <f>0</f>
        <v>0</v>
      </c>
      <c r="F192" s="1">
        <f>0</f>
        <v>0</v>
      </c>
      <c r="G192" s="1">
        <v>0</v>
      </c>
      <c r="H192" s="1">
        <v>0</v>
      </c>
      <c r="I192" s="1">
        <v>0</v>
      </c>
      <c r="J192" s="1">
        <f>0</f>
        <v>0</v>
      </c>
    </row>
    <row r="193" spans="1:10">
      <c r="A193" s="1">
        <f>0</f>
        <v>0</v>
      </c>
      <c r="B193" s="1">
        <f>0</f>
        <v>0</v>
      </c>
      <c r="C193" s="1">
        <f>0</f>
        <v>0</v>
      </c>
      <c r="D193" s="1">
        <f>0</f>
        <v>0</v>
      </c>
      <c r="E193" s="1">
        <f>0</f>
        <v>0</v>
      </c>
      <c r="F193" s="1">
        <f>0</f>
        <v>0</v>
      </c>
      <c r="G193" s="1">
        <v>0</v>
      </c>
      <c r="H193" s="1">
        <v>0</v>
      </c>
      <c r="I193" s="1">
        <v>0</v>
      </c>
      <c r="J193" s="1">
        <f>0</f>
        <v>0</v>
      </c>
    </row>
    <row r="194" spans="1:10">
      <c r="A194" s="1">
        <f>0</f>
        <v>0</v>
      </c>
      <c r="B194" s="1">
        <f>0</f>
        <v>0</v>
      </c>
      <c r="C194" s="1">
        <f>0</f>
        <v>0</v>
      </c>
      <c r="D194" s="1">
        <f>0</f>
        <v>0</v>
      </c>
      <c r="E194" s="1">
        <f>0</f>
        <v>0</v>
      </c>
      <c r="F194" s="1">
        <f>0</f>
        <v>0</v>
      </c>
      <c r="G194" s="1">
        <v>0</v>
      </c>
      <c r="H194" s="1">
        <v>0</v>
      </c>
      <c r="I194" s="1">
        <v>0</v>
      </c>
      <c r="J194" s="1">
        <f>0</f>
        <v>0</v>
      </c>
    </row>
    <row r="195" spans="1:10">
      <c r="A195" s="1">
        <f>0</f>
        <v>0</v>
      </c>
      <c r="B195" s="1">
        <f>0</f>
        <v>0</v>
      </c>
      <c r="C195" s="1">
        <f>0</f>
        <v>0</v>
      </c>
      <c r="D195" s="1">
        <f>0</f>
        <v>0</v>
      </c>
      <c r="E195" s="1">
        <f>0</f>
        <v>0</v>
      </c>
      <c r="F195" s="1">
        <f>0</f>
        <v>0</v>
      </c>
      <c r="G195" s="1">
        <v>0</v>
      </c>
      <c r="H195" s="1">
        <v>0</v>
      </c>
      <c r="I195" s="1">
        <v>0</v>
      </c>
      <c r="J195" s="1">
        <f>0</f>
        <v>0</v>
      </c>
    </row>
    <row r="196" spans="1:10">
      <c r="A196" s="1">
        <f>0</f>
        <v>0</v>
      </c>
      <c r="B196" s="1">
        <f>0</f>
        <v>0</v>
      </c>
      <c r="C196" s="1">
        <f>0</f>
        <v>0</v>
      </c>
      <c r="D196" s="1">
        <f>0</f>
        <v>0</v>
      </c>
      <c r="E196" s="1">
        <f>0</f>
        <v>0</v>
      </c>
      <c r="F196" s="1">
        <f>0</f>
        <v>0</v>
      </c>
      <c r="G196" s="1">
        <v>0</v>
      </c>
      <c r="H196" s="1">
        <v>0</v>
      </c>
      <c r="I196" s="1">
        <v>0</v>
      </c>
      <c r="J196" s="1">
        <f>0</f>
        <v>0</v>
      </c>
    </row>
    <row r="197" spans="1:10">
      <c r="A197" s="1">
        <f>0</f>
        <v>0</v>
      </c>
      <c r="B197" s="1">
        <f>0</f>
        <v>0</v>
      </c>
      <c r="C197" s="1">
        <f>0</f>
        <v>0</v>
      </c>
      <c r="D197" s="1">
        <f>0</f>
        <v>0</v>
      </c>
      <c r="E197" s="1">
        <f>0</f>
        <v>0</v>
      </c>
      <c r="F197" s="1">
        <f>0</f>
        <v>0</v>
      </c>
      <c r="G197" s="1">
        <v>0</v>
      </c>
      <c r="H197" s="1">
        <v>0</v>
      </c>
      <c r="I197" s="1">
        <v>0</v>
      </c>
      <c r="J197" s="1">
        <f>0</f>
        <v>0</v>
      </c>
    </row>
    <row r="198" spans="1:10">
      <c r="A198" s="1">
        <f>0</f>
        <v>0</v>
      </c>
      <c r="B198" s="1">
        <f>0</f>
        <v>0</v>
      </c>
      <c r="C198" s="1">
        <f>0</f>
        <v>0</v>
      </c>
      <c r="D198" s="1">
        <f>0</f>
        <v>0</v>
      </c>
      <c r="E198" s="1">
        <f>0</f>
        <v>0</v>
      </c>
      <c r="F198" s="1">
        <f>0</f>
        <v>0</v>
      </c>
      <c r="G198" s="1">
        <v>0</v>
      </c>
      <c r="H198" s="1">
        <v>0</v>
      </c>
      <c r="I198" s="1">
        <v>0</v>
      </c>
      <c r="J198" s="1">
        <f>0</f>
        <v>0</v>
      </c>
    </row>
    <row r="199" spans="1:10">
      <c r="A199" s="1">
        <f>0</f>
        <v>0</v>
      </c>
      <c r="B199" s="1">
        <f>0</f>
        <v>0</v>
      </c>
      <c r="C199" s="1">
        <f>0</f>
        <v>0</v>
      </c>
      <c r="D199" s="1">
        <f>0</f>
        <v>0</v>
      </c>
      <c r="E199" s="1">
        <f>0</f>
        <v>0</v>
      </c>
      <c r="F199" s="1">
        <f>0</f>
        <v>0</v>
      </c>
      <c r="G199" s="1">
        <v>0</v>
      </c>
      <c r="H199" s="1">
        <v>0</v>
      </c>
      <c r="I199" s="1">
        <v>0</v>
      </c>
      <c r="J199" s="1">
        <f>0</f>
        <v>0</v>
      </c>
    </row>
    <row r="200" spans="1:10">
      <c r="A200" s="1">
        <f>0</f>
        <v>0</v>
      </c>
      <c r="B200" s="1">
        <f>0</f>
        <v>0</v>
      </c>
      <c r="C200" s="1">
        <f>0</f>
        <v>0</v>
      </c>
      <c r="D200" s="1">
        <f>0</f>
        <v>0</v>
      </c>
      <c r="E200" s="1">
        <f>0</f>
        <v>0</v>
      </c>
      <c r="F200" s="1">
        <f>0</f>
        <v>0</v>
      </c>
      <c r="G200" s="1">
        <v>0</v>
      </c>
      <c r="H200" s="1">
        <v>0</v>
      </c>
      <c r="I200" s="1">
        <v>0</v>
      </c>
      <c r="J200" s="1">
        <f>0</f>
        <v>0</v>
      </c>
    </row>
    <row r="210" spans="1:200">
      <c r="A210" s="3">
        <v>1</v>
      </c>
      <c r="B210" s="3">
        <v>2</v>
      </c>
      <c r="C210" s="3">
        <v>3</v>
      </c>
      <c r="D210" s="3">
        <v>4</v>
      </c>
      <c r="E210" s="3">
        <v>5</v>
      </c>
      <c r="F210" s="3">
        <v>6</v>
      </c>
      <c r="G210" s="3">
        <v>7</v>
      </c>
      <c r="H210" s="3">
        <v>8</v>
      </c>
      <c r="I210" s="3">
        <v>9</v>
      </c>
      <c r="J210" s="3">
        <v>10</v>
      </c>
      <c r="K210" s="3">
        <v>11</v>
      </c>
      <c r="L210" s="3">
        <v>12</v>
      </c>
      <c r="M210" s="3">
        <v>13</v>
      </c>
      <c r="N210" s="3">
        <v>14</v>
      </c>
      <c r="O210" s="3">
        <v>15</v>
      </c>
      <c r="P210" s="3">
        <v>16</v>
      </c>
      <c r="Q210" s="3">
        <v>17</v>
      </c>
      <c r="R210" s="3">
        <v>18</v>
      </c>
      <c r="S210" s="3">
        <v>19</v>
      </c>
      <c r="T210" s="3">
        <v>20</v>
      </c>
      <c r="U210" s="3">
        <v>21</v>
      </c>
      <c r="V210" s="3">
        <v>22</v>
      </c>
      <c r="W210" s="3">
        <v>23</v>
      </c>
      <c r="X210" s="3">
        <v>24</v>
      </c>
      <c r="Y210" s="3">
        <v>25</v>
      </c>
      <c r="Z210" s="3">
        <v>26</v>
      </c>
      <c r="AA210" s="3">
        <v>27</v>
      </c>
      <c r="AB210" s="3">
        <v>28</v>
      </c>
      <c r="AC210" s="3">
        <v>29</v>
      </c>
      <c r="AD210" s="3">
        <v>30</v>
      </c>
      <c r="AE210" s="3">
        <v>31</v>
      </c>
      <c r="AF210" s="3">
        <v>32</v>
      </c>
      <c r="AG210" s="3">
        <v>33</v>
      </c>
      <c r="AH210" s="3">
        <v>34</v>
      </c>
      <c r="AI210" s="3">
        <v>35</v>
      </c>
      <c r="AJ210" s="3">
        <v>36</v>
      </c>
      <c r="AK210" s="3">
        <v>37</v>
      </c>
      <c r="AL210" s="3">
        <v>38</v>
      </c>
      <c r="AM210" s="3">
        <v>39</v>
      </c>
      <c r="AN210" s="3">
        <v>40</v>
      </c>
      <c r="AO210" s="3">
        <v>41</v>
      </c>
      <c r="AP210" s="3">
        <v>42</v>
      </c>
      <c r="AQ210" s="3">
        <v>43</v>
      </c>
      <c r="AR210" s="3">
        <v>44</v>
      </c>
      <c r="AS210" s="3">
        <v>45</v>
      </c>
      <c r="AT210" s="3">
        <v>46</v>
      </c>
      <c r="AU210" s="3">
        <v>47</v>
      </c>
      <c r="AV210" s="3">
        <v>48</v>
      </c>
      <c r="AW210" s="3">
        <v>49</v>
      </c>
      <c r="AX210" s="3">
        <v>50</v>
      </c>
      <c r="AY210" s="3">
        <v>51</v>
      </c>
      <c r="AZ210" s="3">
        <v>52</v>
      </c>
      <c r="BA210" s="3">
        <v>53</v>
      </c>
      <c r="BB210" s="3">
        <v>54</v>
      </c>
      <c r="BC210" s="3">
        <v>55</v>
      </c>
      <c r="BD210" s="3">
        <v>56</v>
      </c>
      <c r="BE210" s="3">
        <v>57</v>
      </c>
      <c r="BF210" s="3">
        <v>58</v>
      </c>
      <c r="BG210" s="3">
        <v>59</v>
      </c>
      <c r="BH210" s="3">
        <v>60</v>
      </c>
      <c r="BI210" s="3">
        <v>61</v>
      </c>
      <c r="BJ210" s="3">
        <v>62</v>
      </c>
      <c r="BK210" s="3">
        <v>63</v>
      </c>
      <c r="BL210" s="3">
        <v>64</v>
      </c>
      <c r="BM210" s="3">
        <v>65</v>
      </c>
      <c r="BN210" s="3">
        <v>66</v>
      </c>
      <c r="BO210" s="3">
        <v>67</v>
      </c>
      <c r="BP210" s="3">
        <v>68</v>
      </c>
      <c r="BQ210" s="3">
        <v>69</v>
      </c>
      <c r="BR210" s="3">
        <v>70</v>
      </c>
      <c r="BS210" s="3">
        <v>71</v>
      </c>
      <c r="BT210" s="3">
        <v>72</v>
      </c>
      <c r="BU210" s="3">
        <v>73</v>
      </c>
      <c r="BV210" s="3">
        <v>74</v>
      </c>
      <c r="BW210" s="3">
        <v>75</v>
      </c>
      <c r="BX210" s="3">
        <v>76</v>
      </c>
      <c r="BY210" s="3">
        <v>77</v>
      </c>
      <c r="BZ210" s="3">
        <v>78</v>
      </c>
      <c r="CA210" s="3">
        <v>79</v>
      </c>
      <c r="CB210" s="3">
        <v>80</v>
      </c>
      <c r="CC210" s="3">
        <v>81</v>
      </c>
      <c r="CD210" s="3">
        <v>82</v>
      </c>
      <c r="CE210" s="3">
        <v>83</v>
      </c>
      <c r="CF210" s="3">
        <v>84</v>
      </c>
      <c r="CG210" s="3">
        <v>85</v>
      </c>
      <c r="CH210" s="3">
        <v>86</v>
      </c>
      <c r="CI210" s="3">
        <v>87</v>
      </c>
      <c r="CJ210" s="3">
        <v>88</v>
      </c>
      <c r="CK210" s="3">
        <v>89</v>
      </c>
      <c r="CL210" s="3">
        <v>90</v>
      </c>
      <c r="CM210" s="3">
        <v>91</v>
      </c>
      <c r="CN210" s="3">
        <v>92</v>
      </c>
      <c r="CO210" s="3">
        <v>93</v>
      </c>
      <c r="CP210" s="3">
        <v>94</v>
      </c>
      <c r="CQ210" s="3">
        <v>95</v>
      </c>
      <c r="CR210" s="3">
        <v>96</v>
      </c>
      <c r="CS210" s="3">
        <v>97</v>
      </c>
      <c r="CT210" s="3">
        <v>98</v>
      </c>
      <c r="CU210" s="3">
        <v>99</v>
      </c>
      <c r="CV210" s="3">
        <v>100</v>
      </c>
      <c r="CW210" s="3">
        <v>101</v>
      </c>
      <c r="CX210" s="3">
        <v>102</v>
      </c>
      <c r="CY210" s="3">
        <v>103</v>
      </c>
      <c r="CZ210" s="3">
        <v>104</v>
      </c>
      <c r="DA210" s="3">
        <v>105</v>
      </c>
      <c r="DB210" s="3">
        <v>106</v>
      </c>
      <c r="DC210" s="3">
        <v>107</v>
      </c>
      <c r="DD210" s="3">
        <v>108</v>
      </c>
      <c r="DE210" s="3">
        <v>109</v>
      </c>
      <c r="DF210" s="3">
        <v>110</v>
      </c>
      <c r="DG210" s="3">
        <v>111</v>
      </c>
      <c r="DH210" s="3">
        <v>112</v>
      </c>
      <c r="DI210" s="3">
        <v>113</v>
      </c>
      <c r="DJ210" s="3">
        <v>114</v>
      </c>
      <c r="DK210" s="3">
        <v>115</v>
      </c>
      <c r="DL210" s="3">
        <v>116</v>
      </c>
      <c r="DM210" s="3">
        <v>117</v>
      </c>
      <c r="DN210" s="3">
        <v>118</v>
      </c>
      <c r="DO210" s="3">
        <v>119</v>
      </c>
      <c r="DP210" s="3">
        <v>120</v>
      </c>
      <c r="DQ210" s="3">
        <v>121</v>
      </c>
      <c r="DR210" s="3">
        <v>122</v>
      </c>
      <c r="DS210" s="3">
        <v>123</v>
      </c>
      <c r="DT210" s="3">
        <v>124</v>
      </c>
      <c r="DU210" s="3">
        <v>125</v>
      </c>
      <c r="DV210" s="3">
        <v>126</v>
      </c>
      <c r="DW210" s="3">
        <v>127</v>
      </c>
      <c r="DX210" s="3">
        <v>128</v>
      </c>
      <c r="DY210" s="3">
        <v>129</v>
      </c>
      <c r="DZ210" s="3">
        <v>130</v>
      </c>
      <c r="EA210" s="3">
        <v>131</v>
      </c>
      <c r="EB210" s="3">
        <v>132</v>
      </c>
      <c r="EC210" s="3">
        <v>133</v>
      </c>
      <c r="ED210" s="3">
        <v>134</v>
      </c>
      <c r="EE210" s="3">
        <v>135</v>
      </c>
      <c r="EF210" s="3">
        <v>136</v>
      </c>
      <c r="EG210" s="3">
        <v>137</v>
      </c>
      <c r="EH210" s="3">
        <v>138</v>
      </c>
      <c r="EI210" s="3">
        <v>139</v>
      </c>
      <c r="EJ210" s="3">
        <v>140</v>
      </c>
      <c r="EK210" s="3">
        <v>141</v>
      </c>
      <c r="EL210" s="3">
        <v>142</v>
      </c>
      <c r="EM210" s="3">
        <v>143</v>
      </c>
      <c r="EN210" s="3">
        <v>144</v>
      </c>
      <c r="EO210" s="3">
        <v>145</v>
      </c>
      <c r="EP210" s="3">
        <v>146</v>
      </c>
      <c r="EQ210" s="3">
        <v>147</v>
      </c>
      <c r="ER210" s="3">
        <v>148</v>
      </c>
      <c r="ES210" s="3">
        <v>149</v>
      </c>
      <c r="ET210" s="3">
        <v>150</v>
      </c>
      <c r="EU210" s="3">
        <v>151</v>
      </c>
      <c r="EV210" s="3">
        <v>152</v>
      </c>
      <c r="EW210" s="3">
        <v>153</v>
      </c>
      <c r="EX210" s="3">
        <v>154</v>
      </c>
      <c r="EY210" s="3">
        <v>155</v>
      </c>
      <c r="EZ210" s="3">
        <v>156</v>
      </c>
      <c r="FA210" s="3">
        <v>157</v>
      </c>
      <c r="FB210" s="3">
        <v>158</v>
      </c>
      <c r="FC210" s="3">
        <v>159</v>
      </c>
      <c r="FD210" s="3">
        <v>160</v>
      </c>
      <c r="FE210" s="3">
        <v>161</v>
      </c>
      <c r="FF210" s="3">
        <v>162</v>
      </c>
      <c r="FG210" s="3">
        <v>163</v>
      </c>
      <c r="FH210" s="3">
        <v>164</v>
      </c>
      <c r="FI210" s="3">
        <v>165</v>
      </c>
      <c r="FJ210" s="3">
        <v>166</v>
      </c>
      <c r="FK210" s="3">
        <v>167</v>
      </c>
      <c r="FL210" s="3">
        <v>168</v>
      </c>
      <c r="FM210" s="3">
        <v>169</v>
      </c>
      <c r="FN210" s="3">
        <v>170</v>
      </c>
      <c r="FO210" s="3">
        <v>171</v>
      </c>
      <c r="FP210" s="3">
        <v>172</v>
      </c>
      <c r="FQ210" s="3">
        <v>173</v>
      </c>
      <c r="FR210" s="3">
        <v>174</v>
      </c>
      <c r="FS210" s="3">
        <v>175</v>
      </c>
      <c r="FT210" s="3">
        <v>176</v>
      </c>
      <c r="FU210" s="3">
        <v>177</v>
      </c>
      <c r="FV210" s="3">
        <v>178</v>
      </c>
      <c r="FW210" s="3">
        <v>179</v>
      </c>
      <c r="FX210" s="3">
        <v>180</v>
      </c>
      <c r="FY210" s="3">
        <v>181</v>
      </c>
      <c r="FZ210" s="3">
        <v>182</v>
      </c>
      <c r="GA210" s="3">
        <v>183</v>
      </c>
      <c r="GB210" s="3">
        <v>184</v>
      </c>
      <c r="GC210" s="3">
        <v>185</v>
      </c>
      <c r="GD210" s="3">
        <v>186</v>
      </c>
      <c r="GE210" s="3">
        <v>187</v>
      </c>
      <c r="GF210" s="3">
        <v>188</v>
      </c>
      <c r="GG210" s="3">
        <v>189</v>
      </c>
      <c r="GH210" s="3">
        <v>190</v>
      </c>
      <c r="GI210" s="3">
        <v>191</v>
      </c>
      <c r="GJ210" s="3">
        <v>192</v>
      </c>
      <c r="GK210" s="3">
        <v>193</v>
      </c>
      <c r="GL210" s="3">
        <v>194</v>
      </c>
      <c r="GM210" s="3">
        <v>195</v>
      </c>
      <c r="GN210" s="3">
        <v>196</v>
      </c>
      <c r="GO210" s="3">
        <v>197</v>
      </c>
      <c r="GP210" s="3">
        <v>198</v>
      </c>
      <c r="GQ210" s="3">
        <v>199</v>
      </c>
      <c r="GR210" s="3">
        <v>200</v>
      </c>
    </row>
    <row r="211" spans="1:200">
      <c r="A211">
        <f t="array" ref="A211:GR220">TRANSPOSE(A1:J200)</f>
        <v>-5.6035980383089901E-18</v>
      </c>
      <c r="B211">
        <v>-2.2204460492503101E-16</v>
      </c>
      <c r="C211">
        <v>-2.7755575615628899E-16</v>
      </c>
      <c r="D211">
        <v>5.5511151231257802E-17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-1.0870950706819101E-2</v>
      </c>
      <c r="W211">
        <v>-2.1717759787742499E-2</v>
      </c>
      <c r="X211">
        <v>-3.2516339229305802E-2</v>
      </c>
      <c r="Y211">
        <v>-4.32427081238482E-2</v>
      </c>
      <c r="Z211">
        <v>-5.38730459250297E-2</v>
      </c>
      <c r="AA211">
        <v>-5.2903377087924301E-2</v>
      </c>
      <c r="AB211">
        <v>-5.7713266736119401E-2</v>
      </c>
      <c r="AC211">
        <v>-6.2489164863362201E-2</v>
      </c>
      <c r="AD211">
        <v>-6.7334130056488806E-2</v>
      </c>
      <c r="AE211">
        <v>-7.2173534462748601E-2</v>
      </c>
      <c r="AF211">
        <v>-7.0498073579622095E-2</v>
      </c>
      <c r="AG211">
        <v>-6.91955773531443E-2</v>
      </c>
      <c r="AH211">
        <v>-6.8951764855913006E-2</v>
      </c>
      <c r="AI211">
        <v>-6.8913136434129205E-2</v>
      </c>
      <c r="AJ211">
        <v>-6.9155334209381997E-2</v>
      </c>
      <c r="AK211">
        <v>-6.9431180322063801E-2</v>
      </c>
      <c r="AL211">
        <v>-7.0247735971130196E-2</v>
      </c>
      <c r="AM211">
        <v>-7.7428580567758296E-2</v>
      </c>
      <c r="AN211">
        <v>-8.4427461839819598E-2</v>
      </c>
      <c r="AO211">
        <v>-9.1777394611585003E-2</v>
      </c>
      <c r="AP211">
        <v>-9.92663358006345E-2</v>
      </c>
      <c r="AQ211">
        <v>-0.10630443932005</v>
      </c>
      <c r="AR211">
        <v>-0.107882983050739</v>
      </c>
      <c r="AS211">
        <v>-0.10910510276171</v>
      </c>
      <c r="AT211">
        <v>-0.10976961245610301</v>
      </c>
      <c r="AU211">
        <v>-0.11009969388747901</v>
      </c>
      <c r="AV211">
        <v>-0.110515137655051</v>
      </c>
      <c r="AW211">
        <v>-0.110765643926585</v>
      </c>
      <c r="AX211">
        <v>-0.111365063768102</v>
      </c>
      <c r="AY211">
        <v>-0.11238102941113901</v>
      </c>
      <c r="AZ211">
        <v>-0.11318344844390001</v>
      </c>
      <c r="BA211">
        <v>-0.117250064820862</v>
      </c>
      <c r="BB211">
        <v>-0.121430785582592</v>
      </c>
      <c r="BC211">
        <v>-0.12466537995634699</v>
      </c>
      <c r="BD211">
        <v>-0.12709992450294699</v>
      </c>
      <c r="BE211">
        <v>-0.126420709174771</v>
      </c>
      <c r="BF211">
        <v>-0.12526145955571999</v>
      </c>
      <c r="BG211">
        <v>-0.12384790119351401</v>
      </c>
      <c r="BH211">
        <v>-0.122232795958573</v>
      </c>
      <c r="BI211">
        <v>-0.120307368506453</v>
      </c>
      <c r="BJ211">
        <v>-0.11868537354148199</v>
      </c>
      <c r="BK211">
        <v>-0.11139354621811599</v>
      </c>
      <c r="BL211">
        <v>-0.103949965515735</v>
      </c>
      <c r="BM211">
        <v>-9.66655003838231E-2</v>
      </c>
      <c r="BN211">
        <v>-8.9550964456169002E-2</v>
      </c>
      <c r="BO211">
        <v>-8.8243011200959703E-2</v>
      </c>
      <c r="BP211">
        <v>-8.7851977835686795E-2</v>
      </c>
      <c r="BQ211">
        <v>-8.2045380197560303E-2</v>
      </c>
      <c r="BR211">
        <v>-7.6378423835483905E-2</v>
      </c>
      <c r="BS211">
        <v>-7.4033459164929705E-2</v>
      </c>
      <c r="BT211">
        <v>-7.0310679231202503E-2</v>
      </c>
      <c r="BU211">
        <v>-6.5661856054057097E-2</v>
      </c>
      <c r="BV211">
        <v>-6.5519193707689605E-2</v>
      </c>
      <c r="BW211">
        <v>-6.0816316060653297E-2</v>
      </c>
      <c r="BX211">
        <v>-5.5278813499098002E-2</v>
      </c>
      <c r="BY211">
        <v>-4.8667327733738899E-2</v>
      </c>
      <c r="BZ211">
        <v>-4.5680270902588402E-2</v>
      </c>
      <c r="CA211">
        <v>-4.5530871245857397E-2</v>
      </c>
      <c r="CB211">
        <v>-4.54463288308126E-2</v>
      </c>
      <c r="CC211">
        <v>-4.8113790780189902E-2</v>
      </c>
      <c r="CD211">
        <v>-4.9400498387472201E-2</v>
      </c>
      <c r="CE211">
        <v>-4.9672749440860801E-2</v>
      </c>
      <c r="CF211">
        <v>-4.9911161394640399E-2</v>
      </c>
      <c r="CG211">
        <v>-4.9872930437247102E-2</v>
      </c>
      <c r="CH211">
        <v>-4.9723170464669397E-2</v>
      </c>
      <c r="CI211">
        <v>-4.9323168348321199E-2</v>
      </c>
      <c r="CJ211">
        <v>-4.8919632269751101E-2</v>
      </c>
      <c r="CK211">
        <v>-4.8236562017724603E-2</v>
      </c>
      <c r="CL211">
        <v>-4.7908530754564603E-2</v>
      </c>
      <c r="CM211">
        <v>-4.6221283604742897E-2</v>
      </c>
      <c r="CN211">
        <v>-3.9069794908192401E-2</v>
      </c>
      <c r="CO211">
        <v>-3.54322450361923E-2</v>
      </c>
      <c r="CP211">
        <v>-3.8076731757920201E-2</v>
      </c>
      <c r="CQ211">
        <v>-3.3568620100139702E-2</v>
      </c>
      <c r="CR211">
        <v>-2.8453320353548001E-2</v>
      </c>
      <c r="CS211">
        <v>-2.6716494744004698E-2</v>
      </c>
      <c r="CT211">
        <v>-2.7136578172052801E-2</v>
      </c>
      <c r="CU211">
        <v>-2.6603049934086E-2</v>
      </c>
      <c r="CV211">
        <v>-2.6063651746617102E-2</v>
      </c>
      <c r="CW211">
        <v>-2.5585421552170001E-2</v>
      </c>
      <c r="CX211">
        <v>-3.1405902832015102E-2</v>
      </c>
      <c r="CY211">
        <v>-3.4509240938509003E-2</v>
      </c>
      <c r="CZ211">
        <v>-3.8811575121880999E-2</v>
      </c>
      <c r="DA211">
        <v>-4.12729584186299E-2</v>
      </c>
      <c r="DB211">
        <v>-4.22560389505389E-2</v>
      </c>
      <c r="DC211">
        <v>-4.2506284826825301E-2</v>
      </c>
      <c r="DD211">
        <v>-4.3705797287451401E-2</v>
      </c>
      <c r="DE211">
        <v>-3.8004166722947E-2</v>
      </c>
      <c r="DF211">
        <v>-3.7861654252400997E-2</v>
      </c>
      <c r="DG211">
        <v>-3.8427659485374299E-2</v>
      </c>
      <c r="DH211">
        <v>-3.8262555063686803E-2</v>
      </c>
      <c r="DI211">
        <v>-3.8233218616985497E-2</v>
      </c>
      <c r="DJ211">
        <v>-3.8164017105697799E-2</v>
      </c>
      <c r="DK211">
        <v>-4.2813606883274902E-2</v>
      </c>
      <c r="DL211">
        <v>-4.8373289500506497E-2</v>
      </c>
      <c r="DM211">
        <v>-5.0950800502130598E-2</v>
      </c>
      <c r="DN211">
        <v>-4.9374636095265698E-2</v>
      </c>
      <c r="DO211">
        <v>-5.4089271063254403E-2</v>
      </c>
      <c r="DP211">
        <v>-5.4399914987813901E-2</v>
      </c>
      <c r="DQ211">
        <v>-5.2853408360878297E-2</v>
      </c>
      <c r="DR211">
        <v>-4.55672368775039E-2</v>
      </c>
      <c r="DS211">
        <v>-4.5601147216694699E-2</v>
      </c>
      <c r="DT211">
        <v>-4.56856896317396E-2</v>
      </c>
      <c r="DU211">
        <v>-4.8855788551706199E-2</v>
      </c>
      <c r="DV211">
        <v>-5.2091247272149303E-2</v>
      </c>
      <c r="DW211">
        <v>-5.5061057685367801E-2</v>
      </c>
      <c r="DX211">
        <v>-5.8921734747066898E-2</v>
      </c>
      <c r="DY211">
        <v>-5.9009825197817098E-2</v>
      </c>
      <c r="DZ211">
        <v>-6.4335787410078601E-2</v>
      </c>
      <c r="EA211">
        <v>-6.9858777506961095E-2</v>
      </c>
      <c r="EB211">
        <v>-7.5497230802950704E-2</v>
      </c>
      <c r="EC211">
        <v>-8.1371426949835998E-2</v>
      </c>
      <c r="ED211">
        <v>-8.7305644127717796E-2</v>
      </c>
      <c r="EE211">
        <v>-8.7769152504133099E-2</v>
      </c>
      <c r="EF211">
        <v>-8.9144764028336002E-2</v>
      </c>
      <c r="EG211">
        <v>-9.0605683820253899E-2</v>
      </c>
      <c r="EH211">
        <v>-9.82318056634469E-2</v>
      </c>
      <c r="EI211">
        <v>-0.111487530937944</v>
      </c>
      <c r="EJ211">
        <v>-0.112951597463431</v>
      </c>
      <c r="EK211">
        <v>-0.120102191657909</v>
      </c>
      <c r="EL211">
        <v>-0.122385733552704</v>
      </c>
      <c r="EM211">
        <v>-0.123540576409924</v>
      </c>
      <c r="EN211">
        <v>-0.124862920397212</v>
      </c>
      <c r="EO211">
        <v>-0.12634134411300599</v>
      </c>
      <c r="EP211">
        <v>-0.126411390029841</v>
      </c>
      <c r="EQ211">
        <v>-0.12669004327996</v>
      </c>
      <c r="ER211">
        <v>-0.12423618528998499</v>
      </c>
      <c r="ES211">
        <v>-0.119589596535285</v>
      </c>
      <c r="ET211">
        <v>-0.11552225060397001</v>
      </c>
      <c r="EU211">
        <v>-0.11238102941113901</v>
      </c>
      <c r="EV211">
        <v>-0.110307813326668</v>
      </c>
      <c r="EW211">
        <v>-0.10975721759561199</v>
      </c>
      <c r="EX211">
        <v>-0.110515137655051</v>
      </c>
      <c r="EY211">
        <v>-0.109300086488898</v>
      </c>
      <c r="EZ211">
        <v>-0.109373630119719</v>
      </c>
      <c r="FA211">
        <v>-0.10910510276171</v>
      </c>
      <c r="FB211">
        <v>-0.107684205754116</v>
      </c>
      <c r="FC211">
        <v>-0.10627918798526299</v>
      </c>
      <c r="FD211">
        <v>-9.92663358006345E-2</v>
      </c>
      <c r="FE211">
        <v>-9.20362870619197E-2</v>
      </c>
      <c r="FF211">
        <v>-8.4800760299995601E-2</v>
      </c>
      <c r="FG211">
        <v>-7.7428580567758296E-2</v>
      </c>
      <c r="FH211">
        <v>-7.1033382425839106E-2</v>
      </c>
      <c r="FI211">
        <v>-7.0395755965868403E-2</v>
      </c>
      <c r="FJ211">
        <v>-6.9155334209381997E-2</v>
      </c>
      <c r="FK211">
        <v>-6.9897690968291404E-2</v>
      </c>
      <c r="FL211">
        <v>-6.9962356487562896E-2</v>
      </c>
      <c r="FM211">
        <v>-6.91955773531443E-2</v>
      </c>
      <c r="FN211">
        <v>-7.0498073579622095E-2</v>
      </c>
      <c r="FO211">
        <v>-7.2173534462748601E-2</v>
      </c>
      <c r="FP211">
        <v>-6.7334130056488806E-2</v>
      </c>
      <c r="FQ211">
        <v>-6.2489164863362201E-2</v>
      </c>
      <c r="FR211">
        <v>-5.7713266736119401E-2</v>
      </c>
      <c r="FS211">
        <v>-5.2903377087924301E-2</v>
      </c>
      <c r="FT211">
        <v>-5.38730459250297E-2</v>
      </c>
      <c r="FU211">
        <v>-4.32427081238482E-2</v>
      </c>
      <c r="FV211">
        <v>-3.2516339229305802E-2</v>
      </c>
      <c r="FW211">
        <v>-2.1717759787742499E-2</v>
      </c>
      <c r="FX211">
        <v>-1.0870950706819101E-2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>
      <c r="A212">
        <v>-4.8752942553379697E-18</v>
      </c>
      <c r="B212">
        <v>-1.11022302462515E-16</v>
      </c>
      <c r="C212">
        <v>3.05311331771918E-16</v>
      </c>
      <c r="D212">
        <v>-1.11022302462515E-16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-1.9586150236233402E-3</v>
      </c>
      <c r="W212">
        <v>-3.9121285473929001E-3</v>
      </c>
      <c r="X212">
        <v>-5.8554523590588197E-3</v>
      </c>
      <c r="Y212">
        <v>-7.7835247869697498E-3</v>
      </c>
      <c r="Z212">
        <v>-9.6913238839382194E-3</v>
      </c>
      <c r="AA212">
        <v>-7.9229624974509905E-3</v>
      </c>
      <c r="AB212">
        <v>-5.5998032845611702E-3</v>
      </c>
      <c r="AC212">
        <v>-1.037243626098E-3</v>
      </c>
      <c r="AD212">
        <v>3.6137745070388598E-3</v>
      </c>
      <c r="AE212">
        <v>8.37636564171001E-3</v>
      </c>
      <c r="AF212">
        <v>1.08217270255608E-2</v>
      </c>
      <c r="AG212">
        <v>1.12563540123377E-2</v>
      </c>
      <c r="AH212">
        <v>9.0187767955082106E-3</v>
      </c>
      <c r="AI212">
        <v>6.1691370652659904E-3</v>
      </c>
      <c r="AJ212">
        <v>2.7511142201199798E-3</v>
      </c>
      <c r="AK212">
        <v>-1.1386158377929799E-3</v>
      </c>
      <c r="AL212">
        <v>-5.2805715084199298E-3</v>
      </c>
      <c r="AM212">
        <v>-6.7142351847566404E-3</v>
      </c>
      <c r="AN212">
        <v>-6.0987306560754797E-3</v>
      </c>
      <c r="AO212">
        <v>-4.6052608251693303E-3</v>
      </c>
      <c r="AP212">
        <v>-2.4369519858404901E-3</v>
      </c>
      <c r="AQ212">
        <v>3.1054520428426302E-4</v>
      </c>
      <c r="AR212">
        <v>1.54606419622877E-3</v>
      </c>
      <c r="AS212">
        <v>1.3479945095184801E-3</v>
      </c>
      <c r="AT212">
        <v>9.4305219570002004E-5</v>
      </c>
      <c r="AU212">
        <v>-1.81001499314748E-3</v>
      </c>
      <c r="AV212">
        <v>-3.49160669227512E-3</v>
      </c>
      <c r="AW212">
        <v>-4.9457160035050003E-3</v>
      </c>
      <c r="AX212">
        <v>-6.2761355768445604E-3</v>
      </c>
      <c r="AY212">
        <v>-8.5429079637333802E-3</v>
      </c>
      <c r="AZ212">
        <v>-8.5600245495407699E-3</v>
      </c>
      <c r="BA212">
        <v>-3.32959237395291E-3</v>
      </c>
      <c r="BB212">
        <v>3.6023754827729701E-3</v>
      </c>
      <c r="BC212">
        <v>1.15619412368507E-2</v>
      </c>
      <c r="BD212">
        <v>2.0774854167231099E-2</v>
      </c>
      <c r="BE212">
        <v>2.8836240604190599E-2</v>
      </c>
      <c r="BF212">
        <v>3.6270171460316199E-2</v>
      </c>
      <c r="BG212">
        <v>4.3046946116733299E-2</v>
      </c>
      <c r="BH212">
        <v>4.8869482125531702E-2</v>
      </c>
      <c r="BI212">
        <v>5.4066815854124199E-2</v>
      </c>
      <c r="BJ212">
        <v>5.58876174193942E-2</v>
      </c>
      <c r="BK212">
        <v>5.6589530381950998E-2</v>
      </c>
      <c r="BL212">
        <v>5.3936015241069099E-2</v>
      </c>
      <c r="BM212">
        <v>5.0997303167680003E-2</v>
      </c>
      <c r="BN212">
        <v>4.7863116729342098E-2</v>
      </c>
      <c r="BO212">
        <v>4.7767481255687201E-2</v>
      </c>
      <c r="BP212">
        <v>4.52018860080831E-2</v>
      </c>
      <c r="BQ212">
        <v>4.1502994449880801E-2</v>
      </c>
      <c r="BR212">
        <v>3.68653556789642E-2</v>
      </c>
      <c r="BS212">
        <v>1.8068533166362099E-2</v>
      </c>
      <c r="BT212">
        <v>3.5508711850918201E-3</v>
      </c>
      <c r="BU212">
        <v>-6.5639512851478196E-3</v>
      </c>
      <c r="BV212">
        <v>-8.4734555423893899E-3</v>
      </c>
      <c r="BW212">
        <v>-7.5228364746491496E-3</v>
      </c>
      <c r="BX212">
        <v>-2.1226701552663099E-3</v>
      </c>
      <c r="BY212">
        <v>7.4324330909737004E-3</v>
      </c>
      <c r="BZ212">
        <v>3.7330220192341298E-3</v>
      </c>
      <c r="CA212">
        <v>3.7006405586034298E-3</v>
      </c>
      <c r="CB212">
        <v>3.5539238393756199E-3</v>
      </c>
      <c r="CC212">
        <v>1.60925368074222E-2</v>
      </c>
      <c r="CD212">
        <v>2.3588094467756501E-2</v>
      </c>
      <c r="CE212">
        <v>2.4792313658125498E-2</v>
      </c>
      <c r="CF212">
        <v>2.8459765947992099E-2</v>
      </c>
      <c r="CG212">
        <v>2.71008607192239E-2</v>
      </c>
      <c r="CH212">
        <v>3.26423468168799E-2</v>
      </c>
      <c r="CI212">
        <v>3.8133855564288797E-2</v>
      </c>
      <c r="CJ212">
        <v>3.99589777583765E-2</v>
      </c>
      <c r="CK212">
        <v>4.0302940094901901E-2</v>
      </c>
      <c r="CL212">
        <v>3.5549430801805497E-2</v>
      </c>
      <c r="CM212">
        <v>3.05583299537577E-2</v>
      </c>
      <c r="CN212">
        <v>-4.4006758090400803E-3</v>
      </c>
      <c r="CO212">
        <v>-3.5083482928436702E-2</v>
      </c>
      <c r="CP212">
        <v>-9.8331186863527695E-2</v>
      </c>
      <c r="CQ212">
        <v>-0.13172873818839201</v>
      </c>
      <c r="CR212">
        <v>-0.163171010478733</v>
      </c>
      <c r="CS212">
        <v>-0.17709146090167799</v>
      </c>
      <c r="CT212">
        <v>-0.188368066986839</v>
      </c>
      <c r="CU212">
        <v>-0.199514796364123</v>
      </c>
      <c r="CV212">
        <v>-0.19957775479915599</v>
      </c>
      <c r="CW212">
        <v>-0.19657264084485501</v>
      </c>
      <c r="CX212">
        <v>-0.19605022489825499</v>
      </c>
      <c r="CY212">
        <v>-0.20446967166725599</v>
      </c>
      <c r="CZ212">
        <v>-0.215518531562644</v>
      </c>
      <c r="DA212">
        <v>-0.22237855275496199</v>
      </c>
      <c r="DB212">
        <v>-0.22515934901971699</v>
      </c>
      <c r="DC212">
        <v>-0.22500405379550401</v>
      </c>
      <c r="DD212">
        <v>-0.22549614336295701</v>
      </c>
      <c r="DE212">
        <v>-0.224315855095225</v>
      </c>
      <c r="DF212">
        <v>-0.22140452518932399</v>
      </c>
      <c r="DG212">
        <v>-0.21816341995980301</v>
      </c>
      <c r="DH212">
        <v>-0.21520183407093699</v>
      </c>
      <c r="DI212">
        <v>-0.20926312622887</v>
      </c>
      <c r="DJ212">
        <v>-0.20212383771481801</v>
      </c>
      <c r="DK212">
        <v>-0.180746819149979</v>
      </c>
      <c r="DL212">
        <v>-0.15434930779078801</v>
      </c>
      <c r="DM212">
        <v>-0.107860037554391</v>
      </c>
      <c r="DN212">
        <v>-5.3850383186894203E-2</v>
      </c>
      <c r="DO212">
        <v>-1.9844990175177001E-2</v>
      </c>
      <c r="DP212">
        <v>-3.0230409973805001E-3</v>
      </c>
      <c r="DQ212">
        <v>4.0061981591025904E-3</v>
      </c>
      <c r="DR212">
        <v>1.9426636998990599E-2</v>
      </c>
      <c r="DS212">
        <v>1.9761059200002502E-2</v>
      </c>
      <c r="DT212">
        <v>1.9907775919230299E-2</v>
      </c>
      <c r="DU212">
        <v>2.0144396010356402E-2</v>
      </c>
      <c r="DV212">
        <v>2.0254617126109101E-2</v>
      </c>
      <c r="DW212">
        <v>1.44277815767202E-2</v>
      </c>
      <c r="DX212">
        <v>1.7646607224972799E-2</v>
      </c>
      <c r="DY212">
        <v>1.9660486104152702E-2</v>
      </c>
      <c r="DZ212">
        <v>2.5278119105208899E-2</v>
      </c>
      <c r="EA212">
        <v>3.10903518568518E-2</v>
      </c>
      <c r="EB212">
        <v>3.6974208133270597E-2</v>
      </c>
      <c r="EC212">
        <v>4.1217608858266801E-2</v>
      </c>
      <c r="ED212">
        <v>4.4842334991057803E-2</v>
      </c>
      <c r="EE212">
        <v>4.7303220394312097E-2</v>
      </c>
      <c r="EF212">
        <v>4.7310531963372898E-2</v>
      </c>
      <c r="EG212">
        <v>4.7283771927569697E-2</v>
      </c>
      <c r="EH212">
        <v>5.0268688772858602E-2</v>
      </c>
      <c r="EI212">
        <v>5.5860415307709799E-2</v>
      </c>
      <c r="EJ212">
        <v>5.7229820106629303E-2</v>
      </c>
      <c r="EK212">
        <v>5.69563463391159E-2</v>
      </c>
      <c r="EL212">
        <v>5.0987759242146498E-2</v>
      </c>
      <c r="EM212">
        <v>4.7685563600843597E-2</v>
      </c>
      <c r="EN212">
        <v>4.1884776062885702E-2</v>
      </c>
      <c r="EO212">
        <v>3.14475981344082E-2</v>
      </c>
      <c r="EP212">
        <v>2.7290526475474301E-2</v>
      </c>
      <c r="EQ212">
        <v>1.9422148663772901E-2</v>
      </c>
      <c r="ER212">
        <v>7.2950186368380696E-3</v>
      </c>
      <c r="ES212">
        <v>4.6904892790860303E-3</v>
      </c>
      <c r="ET212">
        <v>-5.4508689549229996E-4</v>
      </c>
      <c r="EU212">
        <v>-8.5429079637333802E-3</v>
      </c>
      <c r="EV212">
        <v>-1.9456502890061601E-3</v>
      </c>
      <c r="EW212">
        <v>-6.7560076435350697E-4</v>
      </c>
      <c r="EX212">
        <v>-3.49160669227512E-3</v>
      </c>
      <c r="EY212">
        <v>2.4833549943558001E-3</v>
      </c>
      <c r="EZ212">
        <v>4.2386613377901599E-3</v>
      </c>
      <c r="FA212">
        <v>1.3479945095184801E-3</v>
      </c>
      <c r="FB212">
        <v>5.6053816949971601E-3</v>
      </c>
      <c r="FC212">
        <v>4.0098908132871402E-3</v>
      </c>
      <c r="FD212">
        <v>-2.4369519858404901E-3</v>
      </c>
      <c r="FE212">
        <v>-1.8769028722451699E-3</v>
      </c>
      <c r="FF212">
        <v>-3.9204658881680197E-3</v>
      </c>
      <c r="FG212">
        <v>-6.7142351847566404E-3</v>
      </c>
      <c r="FH212">
        <v>-5.9288419149104701E-3</v>
      </c>
      <c r="FI212">
        <v>-2.9759982787675001E-3</v>
      </c>
      <c r="FJ212">
        <v>2.7511142201199798E-3</v>
      </c>
      <c r="FK212">
        <v>4.33637386688335E-3</v>
      </c>
      <c r="FL212">
        <v>7.2180335292185696E-3</v>
      </c>
      <c r="FM212">
        <v>1.12563540123377E-2</v>
      </c>
      <c r="FN212">
        <v>1.08217270255608E-2</v>
      </c>
      <c r="FO212">
        <v>8.37636564171001E-3</v>
      </c>
      <c r="FP212">
        <v>3.6137745070388598E-3</v>
      </c>
      <c r="FQ212">
        <v>-1.037243626098E-3</v>
      </c>
      <c r="FR212">
        <v>-5.5998032845611702E-3</v>
      </c>
      <c r="FS212">
        <v>-7.9229624974509905E-3</v>
      </c>
      <c r="FT212">
        <v>-9.6913238839382194E-3</v>
      </c>
      <c r="FU212">
        <v>-7.7835247869697498E-3</v>
      </c>
      <c r="FV212">
        <v>-5.8554523590588197E-3</v>
      </c>
      <c r="FW212">
        <v>-3.9121285473929001E-3</v>
      </c>
      <c r="FX212">
        <v>-1.9586150236233402E-3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>
      <c r="A213">
        <v>3.39499740588376E-18</v>
      </c>
      <c r="B213">
        <v>1.11022302462515E-16</v>
      </c>
      <c r="C213">
        <v>-5.5511151231257797E-16</v>
      </c>
      <c r="D213">
        <v>-8.3266726846886704E-17</v>
      </c>
      <c r="E213">
        <v>0</v>
      </c>
      <c r="F213">
        <v>0</v>
      </c>
      <c r="G213">
        <v>-2.7755575615628901E-17</v>
      </c>
      <c r="H213">
        <v>1.38777878078144E-17</v>
      </c>
      <c r="I213">
        <v>0</v>
      </c>
      <c r="J213">
        <v>0</v>
      </c>
      <c r="K213">
        <v>0</v>
      </c>
      <c r="L213">
        <v>-1.0842021724855E-19</v>
      </c>
      <c r="M213">
        <v>0</v>
      </c>
      <c r="N213">
        <v>-1.3552527156068799E-20</v>
      </c>
      <c r="O213">
        <v>0</v>
      </c>
      <c r="P213">
        <v>0</v>
      </c>
      <c r="Q213">
        <v>0</v>
      </c>
      <c r="R213">
        <v>-6.6174449004242199E-24</v>
      </c>
      <c r="S213">
        <v>4.1359030627651301E-25</v>
      </c>
      <c r="T213">
        <v>0</v>
      </c>
      <c r="U213">
        <v>0</v>
      </c>
      <c r="V213">
        <v>2.73604164426864E-3</v>
      </c>
      <c r="W213">
        <v>5.4553974742465403E-3</v>
      </c>
      <c r="X213">
        <v>8.1414834344736807E-3</v>
      </c>
      <c r="Y213">
        <v>1.07779183665729E-2</v>
      </c>
      <c r="Z213">
        <v>1.33486239101293E-2</v>
      </c>
      <c r="AA213">
        <v>1.0824484060983601E-2</v>
      </c>
      <c r="AB213">
        <v>-4.4946612907998699E-3</v>
      </c>
      <c r="AC213">
        <v>-1.9281696421228699E-2</v>
      </c>
      <c r="AD213">
        <v>-3.4203289744389999E-2</v>
      </c>
      <c r="AE213">
        <v>-4.8129926350254197E-2</v>
      </c>
      <c r="AF213">
        <v>-5.6699692368288902E-2</v>
      </c>
      <c r="AG213">
        <v>-6.5788248240406494E-2</v>
      </c>
      <c r="AH213">
        <v>-7.2165231050259598E-2</v>
      </c>
      <c r="AI213">
        <v>-7.8201000331068499E-2</v>
      </c>
      <c r="AJ213">
        <v>-8.3848177902848306E-2</v>
      </c>
      <c r="AK213">
        <v>-8.81671508703534E-2</v>
      </c>
      <c r="AL213">
        <v>-9.2599792891019606E-2</v>
      </c>
      <c r="AM213">
        <v>-9.6343578381960102E-2</v>
      </c>
      <c r="AN213">
        <v>-9.7544893805010996E-2</v>
      </c>
      <c r="AO213">
        <v>-9.6684467489134299E-2</v>
      </c>
      <c r="AP213">
        <v>-9.4667241784082701E-2</v>
      </c>
      <c r="AQ213">
        <v>-9.1297021334816195E-2</v>
      </c>
      <c r="AR213">
        <v>-9.5839680677893405E-2</v>
      </c>
      <c r="AS213">
        <v>-0.100807482269396</v>
      </c>
      <c r="AT213">
        <v>-0.104489028319703</v>
      </c>
      <c r="AU213">
        <v>-0.10774443057984801</v>
      </c>
      <c r="AV213">
        <v>-0.109968101429242</v>
      </c>
      <c r="AW213">
        <v>-0.10959777878709499</v>
      </c>
      <c r="AX213">
        <v>-0.10746832518463401</v>
      </c>
      <c r="AY213">
        <v>-9.81422254320196E-2</v>
      </c>
      <c r="AZ213">
        <v>-8.6105756841461198E-2</v>
      </c>
      <c r="BA213">
        <v>-6.4495427234228894E-2</v>
      </c>
      <c r="BB213">
        <v>-4.1368656381735203E-2</v>
      </c>
      <c r="BC213">
        <v>-1.8377573311213698E-2</v>
      </c>
      <c r="BD213">
        <v>3.2224389543152598E-3</v>
      </c>
      <c r="BE213">
        <v>1.4937136627254601E-2</v>
      </c>
      <c r="BF213">
        <v>2.6863640957940801E-2</v>
      </c>
      <c r="BG213">
        <v>4.0090483823345201E-2</v>
      </c>
      <c r="BH213">
        <v>5.4774603572526399E-2</v>
      </c>
      <c r="BI213">
        <v>6.9593995119343194E-2</v>
      </c>
      <c r="BJ213">
        <v>8.0017465667145696E-2</v>
      </c>
      <c r="BK213">
        <v>0.102340913031785</v>
      </c>
      <c r="BL213">
        <v>0.12140971905285999</v>
      </c>
      <c r="BM213">
        <v>0.137902334472364</v>
      </c>
      <c r="BN213">
        <v>0.14941471148020399</v>
      </c>
      <c r="BO213">
        <v>0.14674765937175799</v>
      </c>
      <c r="BP213">
        <v>0.13757216801454</v>
      </c>
      <c r="BQ213">
        <v>0.13396919698806001</v>
      </c>
      <c r="BR213">
        <v>0.127319497696609</v>
      </c>
      <c r="BS213">
        <v>0.11434973568425801</v>
      </c>
      <c r="BT213">
        <v>9.7780646435502799E-2</v>
      </c>
      <c r="BU213">
        <v>8.0905509347839799E-2</v>
      </c>
      <c r="BV213">
        <v>6.8085152683148797E-2</v>
      </c>
      <c r="BW213">
        <v>5.2624924654152999E-2</v>
      </c>
      <c r="BX213">
        <v>3.7869924558174603E-2</v>
      </c>
      <c r="BY213">
        <v>2.32467044467949E-2</v>
      </c>
      <c r="BZ213">
        <v>8.4783967827513507E-3</v>
      </c>
      <c r="CA213">
        <v>5.84849733292376E-3</v>
      </c>
      <c r="CB213">
        <v>4.4307023575386297E-3</v>
      </c>
      <c r="CC213">
        <v>9.0807325354537796E-3</v>
      </c>
      <c r="CD213">
        <v>1.49891671093753E-2</v>
      </c>
      <c r="CE213">
        <v>1.46410742366897E-2</v>
      </c>
      <c r="CF213">
        <v>1.7172742649150599E-2</v>
      </c>
      <c r="CG213">
        <v>2.0718136142725201E-2</v>
      </c>
      <c r="CH213">
        <v>6.1542764470679599E-2</v>
      </c>
      <c r="CI213">
        <v>9.81951525666373E-2</v>
      </c>
      <c r="CJ213">
        <v>0.115398902038631</v>
      </c>
      <c r="CK213">
        <v>0.13284814477416801</v>
      </c>
      <c r="CL213">
        <v>0.13102716983208701</v>
      </c>
      <c r="CM213">
        <v>0.13427258311527099</v>
      </c>
      <c r="CN213">
        <v>0.14079673940160201</v>
      </c>
      <c r="CO213">
        <v>0.148524865326119</v>
      </c>
      <c r="CP213">
        <v>0.13716181330155799</v>
      </c>
      <c r="CQ213">
        <v>0.13402484433296</v>
      </c>
      <c r="CR213">
        <v>0.124692998978179</v>
      </c>
      <c r="CS213">
        <v>0.112266064327183</v>
      </c>
      <c r="CT213">
        <v>7.5436094286550806E-2</v>
      </c>
      <c r="CU213">
        <v>1.3959052997793001E-2</v>
      </c>
      <c r="CV213">
        <v>7.2553756009849403E-3</v>
      </c>
      <c r="CW213">
        <v>5.2603577245761701E-3</v>
      </c>
      <c r="CX213">
        <v>-7.2485837284699201E-3</v>
      </c>
      <c r="CY213">
        <v>-4.2166410996885102E-3</v>
      </c>
      <c r="CZ213">
        <v>-4.4732236580210197E-3</v>
      </c>
      <c r="DA213">
        <v>1.8860900121836101E-4</v>
      </c>
      <c r="DB213">
        <v>4.3367708124656401E-3</v>
      </c>
      <c r="DC213">
        <v>7.2124016094932703E-3</v>
      </c>
      <c r="DD213">
        <v>1.4872448445964401E-2</v>
      </c>
      <c r="DE213">
        <v>2.9557749528359E-2</v>
      </c>
      <c r="DF213">
        <v>3.1419478196252799E-2</v>
      </c>
      <c r="DG213">
        <v>3.66315131708718E-2</v>
      </c>
      <c r="DH213">
        <v>3.6312316188967901E-2</v>
      </c>
      <c r="DI213">
        <v>3.9314989298445402E-2</v>
      </c>
      <c r="DJ213">
        <v>4.1774414277149702E-2</v>
      </c>
      <c r="DK213">
        <v>4.2259182832457498E-2</v>
      </c>
      <c r="DL213">
        <v>3.8878429301439102E-2</v>
      </c>
      <c r="DM213">
        <v>4.0999777331787897E-2</v>
      </c>
      <c r="DN213">
        <v>3.6776196238617297E-2</v>
      </c>
      <c r="DO213">
        <v>-6.4174489431089001E-3</v>
      </c>
      <c r="DP213">
        <v>-3.3470638616797402E-2</v>
      </c>
      <c r="DQ213">
        <v>-4.82689790607055E-2</v>
      </c>
      <c r="DR213">
        <v>-5.1676630339547301E-2</v>
      </c>
      <c r="DS213">
        <v>-5.1499222944567602E-2</v>
      </c>
      <c r="DT213">
        <v>-5.0081427969182399E-2</v>
      </c>
      <c r="DU213">
        <v>-2.5614333069825499E-2</v>
      </c>
      <c r="DV213">
        <v>1.54146480668408E-3</v>
      </c>
      <c r="DW213">
        <v>4.9845313901691703E-2</v>
      </c>
      <c r="DX213">
        <v>6.69256825732749E-2</v>
      </c>
      <c r="DY213">
        <v>7.9639136955432996E-2</v>
      </c>
      <c r="DZ213">
        <v>9.4666781034368402E-2</v>
      </c>
      <c r="EA213">
        <v>0.108718469330675</v>
      </c>
      <c r="EB213">
        <v>0.12108060171528399</v>
      </c>
      <c r="EC213">
        <v>0.130617225212007</v>
      </c>
      <c r="ED213">
        <v>0.13599905218744399</v>
      </c>
      <c r="EE213">
        <v>0.14666930941022599</v>
      </c>
      <c r="EF213">
        <v>0.15091913792773501</v>
      </c>
      <c r="EG213">
        <v>0.151759828228544</v>
      </c>
      <c r="EH213">
        <v>0.13974595332181999</v>
      </c>
      <c r="EI213">
        <v>0.11067520972318499</v>
      </c>
      <c r="EJ213">
        <v>0.10173764702768499</v>
      </c>
      <c r="EK213">
        <v>7.8038862426537195E-2</v>
      </c>
      <c r="EL213">
        <v>6.2763777170694701E-2</v>
      </c>
      <c r="EM213">
        <v>4.7397223957432601E-2</v>
      </c>
      <c r="EN213">
        <v>3.2606394865596397E-2</v>
      </c>
      <c r="EO213">
        <v>1.7053076114570499E-2</v>
      </c>
      <c r="EP213">
        <v>5.4760583611980799E-3</v>
      </c>
      <c r="EQ213">
        <v>-7.0805194060507099E-3</v>
      </c>
      <c r="ER213">
        <v>-3.1664978948267301E-2</v>
      </c>
      <c r="ES213">
        <v>-5.29929827786009E-2</v>
      </c>
      <c r="ET213">
        <v>-7.5593886969685706E-2</v>
      </c>
      <c r="EU213">
        <v>-9.81422254320196E-2</v>
      </c>
      <c r="EV213">
        <v>-0.106883743799201</v>
      </c>
      <c r="EW213">
        <v>-0.108671828077106</v>
      </c>
      <c r="EX213">
        <v>-0.109968101429242</v>
      </c>
      <c r="EY213">
        <v>-0.106528755275981</v>
      </c>
      <c r="EZ213">
        <v>-0.102293317687058</v>
      </c>
      <c r="FA213">
        <v>-0.100807482269396</v>
      </c>
      <c r="FB213">
        <v>-9.3303972317378997E-2</v>
      </c>
      <c r="FC213">
        <v>-8.8269732892428399E-2</v>
      </c>
      <c r="FD213">
        <v>-9.4667241784082701E-2</v>
      </c>
      <c r="FE213">
        <v>-9.2838793819164198E-2</v>
      </c>
      <c r="FF213">
        <v>-9.3497696934100899E-2</v>
      </c>
      <c r="FG213">
        <v>-9.6343578381960102E-2</v>
      </c>
      <c r="FH213">
        <v>-8.8460855803279906E-2</v>
      </c>
      <c r="FI213">
        <v>-8.4251807578679005E-2</v>
      </c>
      <c r="FJ213">
        <v>-8.3848177902848306E-2</v>
      </c>
      <c r="FK213">
        <v>-7.4968270278589696E-2</v>
      </c>
      <c r="FL213">
        <v>-6.9355027151522197E-2</v>
      </c>
      <c r="FM213">
        <v>-6.5788248240406494E-2</v>
      </c>
      <c r="FN213">
        <v>-5.6699692368288902E-2</v>
      </c>
      <c r="FO213">
        <v>-4.8129926350254197E-2</v>
      </c>
      <c r="FP213">
        <v>-3.4203289744389999E-2</v>
      </c>
      <c r="FQ213">
        <v>-1.9281696421228699E-2</v>
      </c>
      <c r="FR213">
        <v>-4.4946612907998699E-3</v>
      </c>
      <c r="FS213">
        <v>1.0824484060983601E-2</v>
      </c>
      <c r="FT213">
        <v>1.33486239101293E-2</v>
      </c>
      <c r="FU213">
        <v>1.07779183665729E-2</v>
      </c>
      <c r="FV213">
        <v>8.1414834344736807E-3</v>
      </c>
      <c r="FW213">
        <v>5.4553974742465403E-3</v>
      </c>
      <c r="FX213">
        <v>2.73604164426864E-3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>
      <c r="A214">
        <v>-6.0523082949663696E-19</v>
      </c>
      <c r="B214">
        <v>6.5919492087118596E-17</v>
      </c>
      <c r="C214">
        <v>6.9388939039072197E-17</v>
      </c>
      <c r="D214">
        <v>9.0205620750793895E-17</v>
      </c>
      <c r="E214">
        <v>0</v>
      </c>
      <c r="F214">
        <v>2.0816681711721599E-17</v>
      </c>
      <c r="G214">
        <v>-8.3266726846886704E-17</v>
      </c>
      <c r="H214">
        <v>0</v>
      </c>
      <c r="I214">
        <v>3.3306690738754598E-16</v>
      </c>
      <c r="J214">
        <v>0</v>
      </c>
      <c r="K214">
        <v>-5.5511151231257802E-17</v>
      </c>
      <c r="L214">
        <v>-6.9388939039072199E-18</v>
      </c>
      <c r="M214">
        <v>1.7347234759768E-18</v>
      </c>
      <c r="N214">
        <v>-1.7347234759768E-18</v>
      </c>
      <c r="O214">
        <v>0</v>
      </c>
      <c r="P214">
        <v>5.4210108624275198E-20</v>
      </c>
      <c r="Q214">
        <v>6.7762635780343997E-21</v>
      </c>
      <c r="R214">
        <v>8.4703294725429996E-22</v>
      </c>
      <c r="S214">
        <v>1.05879118406787E-22</v>
      </c>
      <c r="T214">
        <v>6.6174449004242199E-24</v>
      </c>
      <c r="U214">
        <v>-2.06795153138256E-25</v>
      </c>
      <c r="V214">
        <v>9.3378939115737105E-3</v>
      </c>
      <c r="W214">
        <v>1.8609260454437102E-2</v>
      </c>
      <c r="X214">
        <v>2.77480462308663E-2</v>
      </c>
      <c r="Y214">
        <v>3.6689142408326797E-2</v>
      </c>
      <c r="Z214">
        <v>4.5368848584168599E-2</v>
      </c>
      <c r="AA214">
        <v>4.8367255559235899E-2</v>
      </c>
      <c r="AB214">
        <v>5.0267811538053098E-2</v>
      </c>
      <c r="AC214">
        <v>5.1959210514410298E-2</v>
      </c>
      <c r="AD214">
        <v>5.3662013632908297E-2</v>
      </c>
      <c r="AE214">
        <v>5.4825497903680201E-2</v>
      </c>
      <c r="AF214">
        <v>6.19914861694945E-2</v>
      </c>
      <c r="AG214">
        <v>6.9860172137177004E-2</v>
      </c>
      <c r="AH214">
        <v>7.4323065687034104E-2</v>
      </c>
      <c r="AI214">
        <v>7.9072478313706895E-2</v>
      </c>
      <c r="AJ214">
        <v>8.4098293680537298E-2</v>
      </c>
      <c r="AK214">
        <v>8.8406141160584303E-2</v>
      </c>
      <c r="AL214">
        <v>9.3896791831204807E-2</v>
      </c>
      <c r="AM214">
        <v>9.0125720907262702E-2</v>
      </c>
      <c r="AN214">
        <v>8.5400090060558403E-2</v>
      </c>
      <c r="AO214">
        <v>8.1538347144738205E-2</v>
      </c>
      <c r="AP214">
        <v>7.7359017027291005E-2</v>
      </c>
      <c r="AQ214">
        <v>7.1605027950864E-2</v>
      </c>
      <c r="AR214">
        <v>7.2703893448357801E-2</v>
      </c>
      <c r="AS214">
        <v>6.6888024678455005E-2</v>
      </c>
      <c r="AT214">
        <v>5.5935869674632099E-2</v>
      </c>
      <c r="AU214">
        <v>3.8977822472727602E-2</v>
      </c>
      <c r="AV214">
        <v>1.7399678973769001E-2</v>
      </c>
      <c r="AW214">
        <v>-6.8117494559399999E-3</v>
      </c>
      <c r="AX214">
        <v>-3.3205014858007899E-2</v>
      </c>
      <c r="AY214">
        <v>-6.3657880163726102E-2</v>
      </c>
      <c r="AZ214">
        <v>-8.9402282037879199E-2</v>
      </c>
      <c r="BA214">
        <v>-0.117230854554151</v>
      </c>
      <c r="BB214">
        <v>-0.138446245760348</v>
      </c>
      <c r="BC214">
        <v>-0.15315996918262201</v>
      </c>
      <c r="BD214">
        <v>-0.155150014236904</v>
      </c>
      <c r="BE214">
        <v>-0.15723338621403099</v>
      </c>
      <c r="BF214">
        <v>-0.15310306783525601</v>
      </c>
      <c r="BG214">
        <v>-0.14297842597639701</v>
      </c>
      <c r="BH214">
        <v>-0.12711803663205501</v>
      </c>
      <c r="BI214">
        <v>-0.106579851327208</v>
      </c>
      <c r="BJ214">
        <v>-8.2190984460985106E-2</v>
      </c>
      <c r="BK214">
        <v>-6.1990527256615101E-2</v>
      </c>
      <c r="BL214">
        <v>-3.3134339586933202E-2</v>
      </c>
      <c r="BM214">
        <v>-4.9725565202695301E-3</v>
      </c>
      <c r="BN214">
        <v>2.0084072704064398E-2</v>
      </c>
      <c r="BO214">
        <v>3.9135187624602497E-2</v>
      </c>
      <c r="BP214">
        <v>5.0630991342233103E-2</v>
      </c>
      <c r="BQ214">
        <v>6.3324825324940798E-2</v>
      </c>
      <c r="BR214">
        <v>7.26811254315015E-2</v>
      </c>
      <c r="BS214">
        <v>9.0561602513925699E-2</v>
      </c>
      <c r="BT214">
        <v>9.8767407533544696E-2</v>
      </c>
      <c r="BU214">
        <v>9.9396411835423096E-2</v>
      </c>
      <c r="BV214">
        <v>9.2541319217151696E-2</v>
      </c>
      <c r="BW214">
        <v>9.4580084303573106E-2</v>
      </c>
      <c r="BX214">
        <v>8.8445004597504207E-2</v>
      </c>
      <c r="BY214">
        <v>7.3623511540695394E-2</v>
      </c>
      <c r="BZ214">
        <v>7.1736789945767807E-2</v>
      </c>
      <c r="CA214">
        <v>6.8673823682376206E-2</v>
      </c>
      <c r="CB214">
        <v>6.4820497536331595E-2</v>
      </c>
      <c r="CC214">
        <v>3.20735559980804E-2</v>
      </c>
      <c r="CD214">
        <v>1.2768414344881501E-2</v>
      </c>
      <c r="CE214">
        <v>4.7873979690324702E-3</v>
      </c>
      <c r="CF214">
        <v>-5.92733557557985E-3</v>
      </c>
      <c r="CG214">
        <v>-8.7829795005476604E-3</v>
      </c>
      <c r="CH214">
        <v>1.2944661592943701E-2</v>
      </c>
      <c r="CI214">
        <v>3.28138762633777E-2</v>
      </c>
      <c r="CJ214">
        <v>4.1686191308235497E-2</v>
      </c>
      <c r="CK214">
        <v>5.1512575397583797E-2</v>
      </c>
      <c r="CL214">
        <v>5.7690732730733899E-2</v>
      </c>
      <c r="CM214">
        <v>7.3748307492604401E-2</v>
      </c>
      <c r="CN214">
        <v>0.111650999417419</v>
      </c>
      <c r="CO214">
        <v>0.124787808187471</v>
      </c>
      <c r="CP214">
        <v>0.13550520522992901</v>
      </c>
      <c r="CQ214">
        <v>0.13970253923020101</v>
      </c>
      <c r="CR214">
        <v>0.131489540436767</v>
      </c>
      <c r="CS214">
        <v>0.120068534664228</v>
      </c>
      <c r="CT214">
        <v>9.7791788825977902E-2</v>
      </c>
      <c r="CU214">
        <v>6.6257416548027803E-2</v>
      </c>
      <c r="CV214">
        <v>6.1676574617820099E-2</v>
      </c>
      <c r="CW214">
        <v>6.0535150568754102E-2</v>
      </c>
      <c r="CX214">
        <v>5.9517134196224598E-2</v>
      </c>
      <c r="CY214">
        <v>2.8754342819198E-2</v>
      </c>
      <c r="CZ214">
        <v>-2.4559719781279198E-2</v>
      </c>
      <c r="DA214">
        <v>-5.1666318159087302E-2</v>
      </c>
      <c r="DB214">
        <v>-6.1028699499212198E-2</v>
      </c>
      <c r="DC214">
        <v>-6.1338833538637401E-2</v>
      </c>
      <c r="DD214">
        <v>-7.0867159723738193E-2</v>
      </c>
      <c r="DE214">
        <v>-7.1308509558569697E-2</v>
      </c>
      <c r="DF214">
        <v>-7.4410090170969001E-2</v>
      </c>
      <c r="DG214">
        <v>-7.97942744801311E-2</v>
      </c>
      <c r="DH214">
        <v>-7.4522775435100705E-2</v>
      </c>
      <c r="DI214">
        <v>-7.2049160893798397E-2</v>
      </c>
      <c r="DJ214">
        <v>-7.0193009718224106E-2</v>
      </c>
      <c r="DK214">
        <v>-6.7649923047503599E-2</v>
      </c>
      <c r="DL214">
        <v>-6.3087376325050001E-2</v>
      </c>
      <c r="DM214">
        <v>-6.3679743389538301E-2</v>
      </c>
      <c r="DN214">
        <v>-7.8138942613748902E-2</v>
      </c>
      <c r="DO214">
        <v>-5.1229898644444299E-2</v>
      </c>
      <c r="DP214">
        <v>-2.3968439567187399E-2</v>
      </c>
      <c r="DQ214">
        <v>1.5316230519145601E-3</v>
      </c>
      <c r="DR214">
        <v>9.5407845514098102E-2</v>
      </c>
      <c r="DS214">
        <v>9.9918804364814706E-2</v>
      </c>
      <c r="DT214">
        <v>0.103772130510859</v>
      </c>
      <c r="DU214">
        <v>9.9573240123816797E-2</v>
      </c>
      <c r="DV214">
        <v>9.2370713508960603E-2</v>
      </c>
      <c r="DW214">
        <v>7.0223912687068998E-2</v>
      </c>
      <c r="DX214">
        <v>6.8275946333037907E-2</v>
      </c>
      <c r="DY214">
        <v>7.5288497485130806E-2</v>
      </c>
      <c r="DZ214">
        <v>7.5742816213405006E-2</v>
      </c>
      <c r="EA214">
        <v>7.4987084781220306E-2</v>
      </c>
      <c r="EB214">
        <v>7.27181933020771E-2</v>
      </c>
      <c r="EC214">
        <v>6.6091137771714506E-2</v>
      </c>
      <c r="ED214">
        <v>5.4930799830109102E-2</v>
      </c>
      <c r="EE214">
        <v>4.4826136895610401E-2</v>
      </c>
      <c r="EF214">
        <v>2.7048963578999601E-2</v>
      </c>
      <c r="EG214">
        <v>6.0480092745933602E-3</v>
      </c>
      <c r="EH214">
        <v>-2.0184940072130099E-2</v>
      </c>
      <c r="EI214">
        <v>-5.0598371352770503E-2</v>
      </c>
      <c r="EJ214">
        <v>-7.67213413067898E-2</v>
      </c>
      <c r="EK214">
        <v>-9.5755487198513595E-2</v>
      </c>
      <c r="EL214">
        <v>-0.125282000781717</v>
      </c>
      <c r="EM214">
        <v>-0.135363005862743</v>
      </c>
      <c r="EN214">
        <v>-0.14825859178870299</v>
      </c>
      <c r="EO214">
        <v>-0.16196949504598701</v>
      </c>
      <c r="EP214">
        <v>-0.15619650889353601</v>
      </c>
      <c r="EQ214">
        <v>-0.15109641787251701</v>
      </c>
      <c r="ER214">
        <v>-0.14144537752351799</v>
      </c>
      <c r="ES214">
        <v>-0.120530448690596</v>
      </c>
      <c r="ET214">
        <v>-9.5875847612584705E-2</v>
      </c>
      <c r="EU214">
        <v>-6.3657880163726102E-2</v>
      </c>
      <c r="EV214">
        <v>-3.7424132081706397E-2</v>
      </c>
      <c r="EW214">
        <v>-1.12421482698353E-2</v>
      </c>
      <c r="EX214">
        <v>1.7399678973769001E-2</v>
      </c>
      <c r="EY214">
        <v>3.4286329385006802E-2</v>
      </c>
      <c r="EZ214">
        <v>5.2116988897846397E-2</v>
      </c>
      <c r="FA214">
        <v>6.6888024678455005E-2</v>
      </c>
      <c r="FB214">
        <v>6.8989132001185602E-2</v>
      </c>
      <c r="FC214">
        <v>6.8047299292330096E-2</v>
      </c>
      <c r="FD214">
        <v>7.7359017027291005E-2</v>
      </c>
      <c r="FE214">
        <v>7.8319430899578907E-2</v>
      </c>
      <c r="FF214">
        <v>8.2337523241147306E-2</v>
      </c>
      <c r="FG214">
        <v>9.0125720907262702E-2</v>
      </c>
      <c r="FH214">
        <v>9.0829292458984703E-2</v>
      </c>
      <c r="FI214">
        <v>8.4877439249437803E-2</v>
      </c>
      <c r="FJ214">
        <v>8.4098293680537298E-2</v>
      </c>
      <c r="FK214">
        <v>7.5976003614042498E-2</v>
      </c>
      <c r="FL214">
        <v>7.1404493335687394E-2</v>
      </c>
      <c r="FM214">
        <v>6.9860172137177004E-2</v>
      </c>
      <c r="FN214">
        <v>6.19914861694945E-2</v>
      </c>
      <c r="FO214">
        <v>5.4825497903680201E-2</v>
      </c>
      <c r="FP214">
        <v>5.3662013632908297E-2</v>
      </c>
      <c r="FQ214">
        <v>5.1959210514410298E-2</v>
      </c>
      <c r="FR214">
        <v>5.0267811538053098E-2</v>
      </c>
      <c r="FS214">
        <v>4.8367255559235899E-2</v>
      </c>
      <c r="FT214">
        <v>4.5368848584168599E-2</v>
      </c>
      <c r="FU214">
        <v>3.6689142408326797E-2</v>
      </c>
      <c r="FV214">
        <v>2.77480462308663E-2</v>
      </c>
      <c r="FW214">
        <v>1.8609260454437102E-2</v>
      </c>
      <c r="FX214">
        <v>9.3378939115737105E-3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>
      <c r="A215">
        <v>4.1849486977270799E-19</v>
      </c>
      <c r="B215">
        <v>1.76941794549634E-16</v>
      </c>
      <c r="C215">
        <v>-8.3266726846886704E-17</v>
      </c>
      <c r="D215">
        <v>-2.6779793660391901E-17</v>
      </c>
      <c r="E215">
        <v>-5.5511151231257802E-17</v>
      </c>
      <c r="F215">
        <v>6.9388939039072197E-17</v>
      </c>
      <c r="G215">
        <v>0</v>
      </c>
      <c r="H215">
        <v>2.7755575615628901E-17</v>
      </c>
      <c r="I215">
        <v>1.2490009027033001E-16</v>
      </c>
      <c r="J215">
        <v>-5.5511151231257802E-17</v>
      </c>
      <c r="K215">
        <v>-8.3266726846886704E-17</v>
      </c>
      <c r="L215">
        <v>-5.5511151231257802E-17</v>
      </c>
      <c r="M215">
        <v>1.11022302462515E-16</v>
      </c>
      <c r="N215">
        <v>-1.11022302462515E-16</v>
      </c>
      <c r="O215">
        <v>-2.2204460492503101E-16</v>
      </c>
      <c r="P215">
        <v>0</v>
      </c>
      <c r="Q215">
        <v>6.9388939039072199E-18</v>
      </c>
      <c r="R215">
        <v>0</v>
      </c>
      <c r="S215">
        <v>-2.168404344971E-19</v>
      </c>
      <c r="T215">
        <v>0</v>
      </c>
      <c r="U215">
        <v>0</v>
      </c>
      <c r="V215">
        <v>5.6013034831917004E-3</v>
      </c>
      <c r="W215">
        <v>1.11499418749292E-2</v>
      </c>
      <c r="X215">
        <v>1.6593745256331199E-2</v>
      </c>
      <c r="Y215">
        <v>2.18815293979055E-2</v>
      </c>
      <c r="Z215">
        <v>2.6963577008624499E-2</v>
      </c>
      <c r="AA215">
        <v>3.1187172647887802E-2</v>
      </c>
      <c r="AB215">
        <v>4.2477555236448E-2</v>
      </c>
      <c r="AC215">
        <v>5.2506054257271402E-2</v>
      </c>
      <c r="AD215">
        <v>6.3481290493641401E-2</v>
      </c>
      <c r="AE215">
        <v>7.3640846105837807E-2</v>
      </c>
      <c r="AF215">
        <v>9.0932565762621695E-2</v>
      </c>
      <c r="AG215">
        <v>0.11066434217749101</v>
      </c>
      <c r="AH215">
        <v>0.125360163963496</v>
      </c>
      <c r="AI215">
        <v>0.13834819596957601</v>
      </c>
      <c r="AJ215">
        <v>0.147971910618417</v>
      </c>
      <c r="AK215">
        <v>0.152215858206634</v>
      </c>
      <c r="AL215">
        <v>0.151488722150008</v>
      </c>
      <c r="AM215">
        <v>0.126975710313881</v>
      </c>
      <c r="AN215">
        <v>9.3479885870301899E-2</v>
      </c>
      <c r="AO215">
        <v>5.38883724987528E-2</v>
      </c>
      <c r="AP215">
        <v>9.3058068883051306E-3</v>
      </c>
      <c r="AQ215">
        <v>-3.5911259300197299E-2</v>
      </c>
      <c r="AR215">
        <v>-7.8045144449948103E-2</v>
      </c>
      <c r="AS215">
        <v>-0.11852416141790301</v>
      </c>
      <c r="AT215">
        <v>-0.152599556688363</v>
      </c>
      <c r="AU215">
        <v>-0.17806157967567501</v>
      </c>
      <c r="AV215">
        <v>-0.191529754673783</v>
      </c>
      <c r="AW215">
        <v>-0.19232832576807299</v>
      </c>
      <c r="AX215">
        <v>-0.18183131670272901</v>
      </c>
      <c r="AY215">
        <v>-0.14952828020673201</v>
      </c>
      <c r="AZ215">
        <v>-0.107180896549636</v>
      </c>
      <c r="BA215">
        <v>-5.9458807750048498E-2</v>
      </c>
      <c r="BB215">
        <v>-1.00393171212698E-2</v>
      </c>
      <c r="BC215">
        <v>3.5071428647106898E-2</v>
      </c>
      <c r="BD215">
        <v>6.5352552609115197E-2</v>
      </c>
      <c r="BE215">
        <v>8.9473462950883001E-2</v>
      </c>
      <c r="BF215">
        <v>0.100956271935093</v>
      </c>
      <c r="BG215">
        <v>9.93370642732916E-2</v>
      </c>
      <c r="BH215">
        <v>8.6450270511531702E-2</v>
      </c>
      <c r="BI215">
        <v>6.4288590678088606E-2</v>
      </c>
      <c r="BJ215">
        <v>3.7978995621339197E-2</v>
      </c>
      <c r="BK215">
        <v>1.1092793932423401E-2</v>
      </c>
      <c r="BL215">
        <v>-1.7544657041060001E-2</v>
      </c>
      <c r="BM215">
        <v>-4.2251250280250202E-2</v>
      </c>
      <c r="BN215">
        <v>-5.95755394718245E-2</v>
      </c>
      <c r="BO215">
        <v>-6.8303000440634698E-2</v>
      </c>
      <c r="BP215">
        <v>-6.8760377523955904E-2</v>
      </c>
      <c r="BQ215">
        <v>-5.8163766441432903E-2</v>
      </c>
      <c r="BR215">
        <v>-4.3554744530405302E-2</v>
      </c>
      <c r="BS215">
        <v>-5.3246876167313099E-2</v>
      </c>
      <c r="BT215">
        <v>-5.0024962079147403E-2</v>
      </c>
      <c r="BU215">
        <v>-4.0679831473101398E-2</v>
      </c>
      <c r="BV215">
        <v>-3.3260654807792098E-2</v>
      </c>
      <c r="BW215">
        <v>-1.8725122993550398E-2</v>
      </c>
      <c r="BX215">
        <v>5.1663624761104604E-4</v>
      </c>
      <c r="BY215">
        <v>3.01706247406037E-2</v>
      </c>
      <c r="BZ215">
        <v>3.1622918641478197E-2</v>
      </c>
      <c r="CA215">
        <v>3.4133772740497302E-2</v>
      </c>
      <c r="CB215">
        <v>3.6259702139384703E-2</v>
      </c>
      <c r="CC215">
        <v>6.3792689394220198E-2</v>
      </c>
      <c r="CD215">
        <v>7.75280899629225E-2</v>
      </c>
      <c r="CE215">
        <v>7.3519449931959593E-2</v>
      </c>
      <c r="CF215">
        <v>7.0603743937663305E-2</v>
      </c>
      <c r="CG215">
        <v>6.9402512414567394E-2</v>
      </c>
      <c r="CH215">
        <v>5.22866941850905E-2</v>
      </c>
      <c r="CI215">
        <v>3.9453000607036201E-2</v>
      </c>
      <c r="CJ215">
        <v>3.4538162315939598E-2</v>
      </c>
      <c r="CK215">
        <v>3.9450540459412597E-2</v>
      </c>
      <c r="CL215">
        <v>3.28861686913441E-2</v>
      </c>
      <c r="CM215">
        <v>2.82585743562359E-2</v>
      </c>
      <c r="CN215">
        <v>2.1288174718370499E-4</v>
      </c>
      <c r="CO215">
        <v>-1.34574756552393E-2</v>
      </c>
      <c r="CP215">
        <v>-8.0328364823903403E-2</v>
      </c>
      <c r="CQ215">
        <v>-7.4437324441010103E-2</v>
      </c>
      <c r="CR215">
        <v>-6.0294051850018203E-2</v>
      </c>
      <c r="CS215">
        <v>-3.9953488570159297E-2</v>
      </c>
      <c r="CT215">
        <v>-1.5084126362223799E-2</v>
      </c>
      <c r="CU215">
        <v>1.79871613192693E-2</v>
      </c>
      <c r="CV215">
        <v>3.6599388152623598E-2</v>
      </c>
      <c r="CW215">
        <v>3.6206268039579603E-2</v>
      </c>
      <c r="CX215">
        <v>4.2976949456440497E-2</v>
      </c>
      <c r="CY215">
        <v>5.9525102245561699E-2</v>
      </c>
      <c r="CZ215">
        <v>8.2613861417793102E-2</v>
      </c>
      <c r="DA215">
        <v>7.0777568105795094E-2</v>
      </c>
      <c r="DB215">
        <v>5.7908266017993898E-2</v>
      </c>
      <c r="DC215">
        <v>5.5793528762916503E-2</v>
      </c>
      <c r="DD215">
        <v>3.0109971326600999E-2</v>
      </c>
      <c r="DE215">
        <v>2.1587913024961099E-2</v>
      </c>
      <c r="DF215">
        <v>5.3061660287546603E-3</v>
      </c>
      <c r="DG215">
        <v>-5.9743406419005499E-3</v>
      </c>
      <c r="DH215">
        <v>-1.2157251007558399E-2</v>
      </c>
      <c r="DI215">
        <v>-2.7783855010270302E-2</v>
      </c>
      <c r="DJ215">
        <v>-4.0124242784294002E-2</v>
      </c>
      <c r="DK215">
        <v>-5.4228342139717403E-2</v>
      </c>
      <c r="DL215">
        <v>-4.7273232114831601E-2</v>
      </c>
      <c r="DM215">
        <v>-3.22219411781276E-2</v>
      </c>
      <c r="DN215">
        <v>4.8477046850439097E-2</v>
      </c>
      <c r="DO215">
        <v>2.4895982538840001E-2</v>
      </c>
      <c r="DP215">
        <v>2.19328342004061E-2</v>
      </c>
      <c r="DQ215">
        <v>1.64637544152628E-2</v>
      </c>
      <c r="DR215">
        <v>-1.54771642968043E-2</v>
      </c>
      <c r="DS215">
        <v>-1.7184067060221901E-2</v>
      </c>
      <c r="DT215">
        <v>-1.9309996459109299E-2</v>
      </c>
      <c r="DU215">
        <v>-1.2299004971980601E-2</v>
      </c>
      <c r="DV215">
        <v>-2.6850169256292301E-3</v>
      </c>
      <c r="DW215">
        <v>2.8631049154263202E-2</v>
      </c>
      <c r="DX215">
        <v>2.4765093183288501E-2</v>
      </c>
      <c r="DY215">
        <v>1.7665260382217801E-2</v>
      </c>
      <c r="DZ215">
        <v>-2.48153601559022E-3</v>
      </c>
      <c r="EA215">
        <v>-2.2271145401158401E-2</v>
      </c>
      <c r="EB215">
        <v>-4.0699220050037302E-2</v>
      </c>
      <c r="EC215">
        <v>-5.7240712019331397E-2</v>
      </c>
      <c r="ED215">
        <v>-6.9390501691980799E-2</v>
      </c>
      <c r="EE215">
        <v>-7.0864571532991694E-2</v>
      </c>
      <c r="EF215">
        <v>-6.4048126399546698E-2</v>
      </c>
      <c r="EG215">
        <v>-5.1752087219300399E-2</v>
      </c>
      <c r="EH215">
        <v>-2.9546207079460901E-2</v>
      </c>
      <c r="EI215">
        <v>2.7423399508124001E-3</v>
      </c>
      <c r="EJ215">
        <v>2.81712617252904E-2</v>
      </c>
      <c r="EK215">
        <v>5.5019119953972802E-2</v>
      </c>
      <c r="EL215">
        <v>8.5636388796357904E-2</v>
      </c>
      <c r="EM215">
        <v>9.5311737528861004E-2</v>
      </c>
      <c r="EN215">
        <v>0.101077422425009</v>
      </c>
      <c r="EO215">
        <v>9.3293910585127801E-2</v>
      </c>
      <c r="EP215">
        <v>7.3449911929413497E-2</v>
      </c>
      <c r="EQ215">
        <v>4.2220559200630302E-2</v>
      </c>
      <c r="ER215">
        <v>-8.9433506464582993E-3</v>
      </c>
      <c r="ES215">
        <v>-4.9089098946246003E-2</v>
      </c>
      <c r="ET215">
        <v>-9.6548959315569005E-2</v>
      </c>
      <c r="EU215">
        <v>-0.14952828020673201</v>
      </c>
      <c r="EV215">
        <v>-0.17146333266254599</v>
      </c>
      <c r="EW215">
        <v>-0.18337337611818999</v>
      </c>
      <c r="EX215">
        <v>-0.191529754673783</v>
      </c>
      <c r="EY215">
        <v>-0.17342325453829899</v>
      </c>
      <c r="EZ215">
        <v>-0.15116109905402</v>
      </c>
      <c r="FA215">
        <v>-0.11852416141790301</v>
      </c>
      <c r="FB215">
        <v>-8.1776740411130894E-2</v>
      </c>
      <c r="FC215">
        <v>-4.2178585699173599E-2</v>
      </c>
      <c r="FD215">
        <v>9.3058068883051306E-3</v>
      </c>
      <c r="FE215">
        <v>4.4165536162542499E-2</v>
      </c>
      <c r="FF215">
        <v>8.3041824644721596E-2</v>
      </c>
      <c r="FG215">
        <v>0.126975710313881</v>
      </c>
      <c r="FH215">
        <v>0.14255011464780501</v>
      </c>
      <c r="FI215">
        <v>0.145235445864354</v>
      </c>
      <c r="FJ215">
        <v>0.147971910618417</v>
      </c>
      <c r="FK215">
        <v>0.13300939744111501</v>
      </c>
      <c r="FL215">
        <v>0.120840462791797</v>
      </c>
      <c r="FM215">
        <v>0.11066434217749101</v>
      </c>
      <c r="FN215">
        <v>9.0932565762621695E-2</v>
      </c>
      <c r="FO215">
        <v>7.3640846105837807E-2</v>
      </c>
      <c r="FP215">
        <v>6.3481290493641401E-2</v>
      </c>
      <c r="FQ215">
        <v>5.2506054257271402E-2</v>
      </c>
      <c r="FR215">
        <v>4.2477555236448E-2</v>
      </c>
      <c r="FS215">
        <v>3.1187172647887802E-2</v>
      </c>
      <c r="FT215">
        <v>2.6963577008624499E-2</v>
      </c>
      <c r="FU215">
        <v>2.18815293979055E-2</v>
      </c>
      <c r="FV215">
        <v>1.6593745256331199E-2</v>
      </c>
      <c r="FW215">
        <v>1.11499418749292E-2</v>
      </c>
      <c r="FX215">
        <v>5.6013034831917004E-3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>
      <c r="A216">
        <v>-1.5093265972683401E-18</v>
      </c>
      <c r="B216">
        <v>-2.1510571102112401E-16</v>
      </c>
      <c r="C216">
        <v>2.2204460492503101E-16</v>
      </c>
      <c r="D216">
        <v>3.46944695195361E-18</v>
      </c>
      <c r="E216">
        <v>0</v>
      </c>
      <c r="F216">
        <v>-1.11022302462515E-16</v>
      </c>
      <c r="G216">
        <v>-2.2204460492503101E-16</v>
      </c>
      <c r="H216">
        <v>0</v>
      </c>
      <c r="I216">
        <v>-5.5511151231257802E-17</v>
      </c>
      <c r="J216">
        <v>5.5511151231257802E-17</v>
      </c>
      <c r="K216">
        <v>8.3266726846886704E-17</v>
      </c>
      <c r="L216">
        <v>0</v>
      </c>
      <c r="M216">
        <v>0</v>
      </c>
      <c r="N216">
        <v>-5.5511151231257802E-17</v>
      </c>
      <c r="O216">
        <v>-5.5511151231257802E-17</v>
      </c>
      <c r="P216">
        <v>-6.9388939039072199E-18</v>
      </c>
      <c r="Q216">
        <v>0</v>
      </c>
      <c r="R216">
        <v>0</v>
      </c>
      <c r="S216">
        <v>-1.6263032587282499E-19</v>
      </c>
      <c r="T216">
        <v>3.3881317890171999E-21</v>
      </c>
      <c r="U216">
        <v>4.2351647362714998E-22</v>
      </c>
      <c r="V216">
        <v>-8.6396689904657299E-3</v>
      </c>
      <c r="W216">
        <v>-1.7194727686121899E-2</v>
      </c>
      <c r="X216">
        <v>-2.5581394400523198E-2</v>
      </c>
      <c r="Y216">
        <v>-3.3717536549196903E-2</v>
      </c>
      <c r="Z216">
        <v>-4.1523474993211698E-2</v>
      </c>
      <c r="AA216">
        <v>-4.2560695306347797E-2</v>
      </c>
      <c r="AB216">
        <v>-3.7646397675508002E-2</v>
      </c>
      <c r="AC216">
        <v>-3.12554313388601E-2</v>
      </c>
      <c r="AD216">
        <v>-2.32373546277072E-2</v>
      </c>
      <c r="AE216">
        <v>-1.3404562167869E-2</v>
      </c>
      <c r="AF216">
        <v>-9.4908915907296505E-3</v>
      </c>
      <c r="AG216">
        <v>-2.6123145238813E-3</v>
      </c>
      <c r="AH216">
        <v>6.4979669937182596E-3</v>
      </c>
      <c r="AI216">
        <v>1.6492116445173399E-2</v>
      </c>
      <c r="AJ216">
        <v>2.7499178608646101E-2</v>
      </c>
      <c r="AK216">
        <v>3.81120654195106E-2</v>
      </c>
      <c r="AL216">
        <v>4.6347266567006502E-2</v>
      </c>
      <c r="AM216">
        <v>6.1396810702328102E-2</v>
      </c>
      <c r="AN216">
        <v>7.1336448882464001E-2</v>
      </c>
      <c r="AO216">
        <v>7.7538128062333594E-2</v>
      </c>
      <c r="AP216">
        <v>7.9988067830455797E-2</v>
      </c>
      <c r="AQ216">
        <v>7.8014880307076803E-2</v>
      </c>
      <c r="AR216">
        <v>6.6878720957319504E-2</v>
      </c>
      <c r="AS216">
        <v>5.3859455017048703E-2</v>
      </c>
      <c r="AT216">
        <v>3.7866694038846897E-2</v>
      </c>
      <c r="AU216">
        <v>2.1770173207696801E-2</v>
      </c>
      <c r="AV216">
        <v>-8.7488991126121905E-4</v>
      </c>
      <c r="AW216">
        <v>-2.68927101696117E-2</v>
      </c>
      <c r="AX216">
        <v>-5.3349606139290101E-2</v>
      </c>
      <c r="AY216">
        <v>-7.7696159161112499E-2</v>
      </c>
      <c r="AZ216">
        <v>-9.4993512581887901E-2</v>
      </c>
      <c r="BA216">
        <v>-9.7323828352086694E-2</v>
      </c>
      <c r="BB216">
        <v>-9.1329656801213702E-2</v>
      </c>
      <c r="BC216">
        <v>-7.1287165056736199E-2</v>
      </c>
      <c r="BD216">
        <v>-4.5491819000597497E-2</v>
      </c>
      <c r="BE216">
        <v>-1.5484676990883999E-2</v>
      </c>
      <c r="BF216">
        <v>2.04147238073236E-2</v>
      </c>
      <c r="BG216">
        <v>5.9302279470084603E-2</v>
      </c>
      <c r="BH216">
        <v>9.4412359977903704E-2</v>
      </c>
      <c r="BI216">
        <v>0.121921102111322</v>
      </c>
      <c r="BJ216">
        <v>0.13599735322777901</v>
      </c>
      <c r="BK216">
        <v>0.14187330094449899</v>
      </c>
      <c r="BL216">
        <v>0.135676121427316</v>
      </c>
      <c r="BM216">
        <v>0.11915529078647701</v>
      </c>
      <c r="BN216">
        <v>9.2508040818082102E-2</v>
      </c>
      <c r="BO216">
        <v>7.2420195874059901E-2</v>
      </c>
      <c r="BP216">
        <v>5.1300078495179098E-2</v>
      </c>
      <c r="BQ216">
        <v>2.8204647520872799E-2</v>
      </c>
      <c r="BR216">
        <v>7.5356841361774798E-3</v>
      </c>
      <c r="BS216">
        <v>-2.36737043723708E-3</v>
      </c>
      <c r="BT216">
        <v>-1.10894956276917E-2</v>
      </c>
      <c r="BU216">
        <v>-2.2265418600209901E-2</v>
      </c>
      <c r="BV216">
        <v>-2.4471190307176899E-2</v>
      </c>
      <c r="BW216">
        <v>-3.0824035804697301E-2</v>
      </c>
      <c r="BX216">
        <v>-4.4239859003166203E-2</v>
      </c>
      <c r="BY216">
        <v>-6.2160220657226602E-2</v>
      </c>
      <c r="BZ216">
        <v>-7.5034285041552504E-2</v>
      </c>
      <c r="CA216">
        <v>-8.1843742034762093E-2</v>
      </c>
      <c r="CB216">
        <v>-8.8736001131830097E-2</v>
      </c>
      <c r="CC216">
        <v>-0.15208769773598599</v>
      </c>
      <c r="CD216">
        <v>-0.17947731862544899</v>
      </c>
      <c r="CE216">
        <v>-0.19592610376809599</v>
      </c>
      <c r="CF216">
        <v>-0.205696300864154</v>
      </c>
      <c r="CG216">
        <v>-0.206362625529809</v>
      </c>
      <c r="CH216">
        <v>-0.207551621928004</v>
      </c>
      <c r="CI216">
        <v>-0.20413379230217199</v>
      </c>
      <c r="CJ216">
        <v>-0.19791812206631099</v>
      </c>
      <c r="CK216">
        <v>-0.18122496413981301</v>
      </c>
      <c r="CL216">
        <v>-0.174491849799884</v>
      </c>
      <c r="CM216">
        <v>-0.15368278951782899</v>
      </c>
      <c r="CN216">
        <v>-6.4872029187949806E-2</v>
      </c>
      <c r="CO216">
        <v>-5.9676437410650901E-2</v>
      </c>
      <c r="CP216">
        <v>-3.3643187725858302E-2</v>
      </c>
      <c r="CQ216">
        <v>-6.50921021640119E-3</v>
      </c>
      <c r="CR216">
        <v>1.0335451318242799E-2</v>
      </c>
      <c r="CS216">
        <v>3.1145762181506199E-2</v>
      </c>
      <c r="CT216">
        <v>4.2683671682655598E-2</v>
      </c>
      <c r="CU216">
        <v>5.1585916289000701E-2</v>
      </c>
      <c r="CV216">
        <v>5.9897929258479699E-2</v>
      </c>
      <c r="CW216">
        <v>5.8618156203428598E-2</v>
      </c>
      <c r="CX216">
        <v>6.4121049271503999E-2</v>
      </c>
      <c r="CY216">
        <v>5.5726916483564898E-2</v>
      </c>
      <c r="CZ216">
        <v>4.0930514928392302E-2</v>
      </c>
      <c r="DA216">
        <v>3.6148075673904698E-2</v>
      </c>
      <c r="DB216">
        <v>3.3683142858758702E-2</v>
      </c>
      <c r="DC216">
        <v>2.9018916255420399E-2</v>
      </c>
      <c r="DD216">
        <v>2.3140396870865498E-2</v>
      </c>
      <c r="DE216">
        <v>9.9535446017623708E-3</v>
      </c>
      <c r="DF216">
        <v>6.3359225420522502E-3</v>
      </c>
      <c r="DG216">
        <v>-6.9975828255467304E-3</v>
      </c>
      <c r="DH216">
        <v>-2.0150036255412201E-2</v>
      </c>
      <c r="DI216">
        <v>-3.6760655542044503E-2</v>
      </c>
      <c r="DJ216">
        <v>-5.1104198818761097E-2</v>
      </c>
      <c r="DK216">
        <v>-7.4479376985182102E-2</v>
      </c>
      <c r="DL216">
        <v>-0.100527225133484</v>
      </c>
      <c r="DM216">
        <v>-0.122809099608866</v>
      </c>
      <c r="DN216">
        <v>-0.14098419313496599</v>
      </c>
      <c r="DO216">
        <v>-0.13775138134190601</v>
      </c>
      <c r="DP216">
        <v>-0.13892035121605401</v>
      </c>
      <c r="DQ216">
        <v>-0.131967920073019</v>
      </c>
      <c r="DR216">
        <v>-9.9431481453970599E-2</v>
      </c>
      <c r="DS216">
        <v>-9.2600483080733195E-2</v>
      </c>
      <c r="DT216">
        <v>-8.5708223983665205E-2</v>
      </c>
      <c r="DU216">
        <v>-7.0920676489525505E-2</v>
      </c>
      <c r="DV216">
        <v>-5.7313584204850603E-2</v>
      </c>
      <c r="DW216">
        <v>-4.4446793495343397E-2</v>
      </c>
      <c r="DX216">
        <v>-3.6082386690940299E-2</v>
      </c>
      <c r="DY216">
        <v>-3.4201092721722601E-2</v>
      </c>
      <c r="DZ216">
        <v>-2.3235705492749101E-2</v>
      </c>
      <c r="EA216">
        <v>-1.0563779319224901E-2</v>
      </c>
      <c r="EB216">
        <v>4.7850278013347597E-3</v>
      </c>
      <c r="EC216">
        <v>2.3111986090995299E-2</v>
      </c>
      <c r="ED216">
        <v>4.4258701970899497E-2</v>
      </c>
      <c r="EE216">
        <v>6.4978784522662203E-2</v>
      </c>
      <c r="EF216">
        <v>8.5336446581236902E-2</v>
      </c>
      <c r="EG216">
        <v>0.103054940538476</v>
      </c>
      <c r="EH216">
        <v>0.120389270699456</v>
      </c>
      <c r="EI216">
        <v>0.13664807403170801</v>
      </c>
      <c r="EJ216">
        <v>0.13165255284968599</v>
      </c>
      <c r="EK216">
        <v>0.121263762321048</v>
      </c>
      <c r="EL216">
        <v>9.7789095249838698E-2</v>
      </c>
      <c r="EM216">
        <v>6.3220323241213794E-2</v>
      </c>
      <c r="EN216">
        <v>2.6071093924805899E-2</v>
      </c>
      <c r="EO216">
        <v>-9.0165155587587104E-3</v>
      </c>
      <c r="EP216">
        <v>-3.72679628820448E-2</v>
      </c>
      <c r="EQ216">
        <v>-6.06494355529901E-2</v>
      </c>
      <c r="ER216">
        <v>-8.3750556864445602E-2</v>
      </c>
      <c r="ES216">
        <v>-8.8397160971912594E-2</v>
      </c>
      <c r="ET216">
        <v>-8.7622665737858804E-2</v>
      </c>
      <c r="EU216">
        <v>-7.7696159161112499E-2</v>
      </c>
      <c r="EV216">
        <v>-5.4558190883391901E-2</v>
      </c>
      <c r="EW216">
        <v>-2.9532529931602099E-2</v>
      </c>
      <c r="EX216">
        <v>-8.7488991126121905E-4</v>
      </c>
      <c r="EY216">
        <v>1.73315953903505E-2</v>
      </c>
      <c r="EZ216">
        <v>3.1981536993181403E-2</v>
      </c>
      <c r="FA216">
        <v>5.3859455017048703E-2</v>
      </c>
      <c r="FB216">
        <v>6.0794957985403103E-2</v>
      </c>
      <c r="FC216">
        <v>7.1717143471743697E-2</v>
      </c>
      <c r="FD216">
        <v>7.9988067830455797E-2</v>
      </c>
      <c r="FE216">
        <v>7.1914735352404904E-2</v>
      </c>
      <c r="FF216">
        <v>6.6380253829961905E-2</v>
      </c>
      <c r="FG216">
        <v>6.1396810702328102E-2</v>
      </c>
      <c r="FH216">
        <v>4.4156313417725697E-2</v>
      </c>
      <c r="FI216">
        <v>3.7145671452909701E-2</v>
      </c>
      <c r="FJ216">
        <v>2.7499178608646101E-2</v>
      </c>
      <c r="FK216">
        <v>1.6596576171200798E-2</v>
      </c>
      <c r="FL216">
        <v>7.0865624309540201E-3</v>
      </c>
      <c r="FM216">
        <v>-2.6123145238813E-3</v>
      </c>
      <c r="FN216">
        <v>-9.4908915907296505E-3</v>
      </c>
      <c r="FO216">
        <v>-1.3404562167869E-2</v>
      </c>
      <c r="FP216">
        <v>-2.32373546277072E-2</v>
      </c>
      <c r="FQ216">
        <v>-3.12554313388601E-2</v>
      </c>
      <c r="FR216">
        <v>-3.7646397675508002E-2</v>
      </c>
      <c r="FS216">
        <v>-4.2560695306347797E-2</v>
      </c>
      <c r="FT216">
        <v>-4.1523474993211698E-2</v>
      </c>
      <c r="FU216">
        <v>-3.3717536549196903E-2</v>
      </c>
      <c r="FV216">
        <v>-2.5581394400523198E-2</v>
      </c>
      <c r="FW216">
        <v>-1.7194727686121899E-2</v>
      </c>
      <c r="FX216">
        <v>-8.6396689904657299E-3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>
      <c r="A217">
        <v>-1.13059113172434E-18</v>
      </c>
      <c r="B217">
        <v>-1.3530843112618999E-16</v>
      </c>
      <c r="C217">
        <v>9.7144514654701099E-17</v>
      </c>
      <c r="D217">
        <v>-1.07552855510562E-16</v>
      </c>
      <c r="E217">
        <v>0</v>
      </c>
      <c r="F217">
        <v>-5.5511151231257802E-17</v>
      </c>
      <c r="G217">
        <v>-8.3266726846886704E-17</v>
      </c>
      <c r="H217">
        <v>2.0816681711721599E-17</v>
      </c>
      <c r="I217">
        <v>1.11022302462515E-16</v>
      </c>
      <c r="J217">
        <v>-2.7755575615628901E-17</v>
      </c>
      <c r="K217">
        <v>-2.2204460492503101E-16</v>
      </c>
      <c r="L217">
        <v>-1.11022302462515E-16</v>
      </c>
      <c r="M217">
        <v>-2.7755575615628901E-17</v>
      </c>
      <c r="N217">
        <v>8.3266726846886704E-17</v>
      </c>
      <c r="O217">
        <v>1.11022302462515E-16</v>
      </c>
      <c r="P217">
        <v>5.5511151231257802E-17</v>
      </c>
      <c r="Q217">
        <v>0</v>
      </c>
      <c r="R217">
        <v>-1.7347234759768E-18</v>
      </c>
      <c r="S217">
        <v>4.33680868994201E-19</v>
      </c>
      <c r="T217">
        <v>1.6263032587282499E-19</v>
      </c>
      <c r="U217">
        <v>3.3881317890171999E-21</v>
      </c>
      <c r="V217">
        <v>-4.1938180568607099E-3</v>
      </c>
      <c r="W217">
        <v>-8.3371697944781206E-3</v>
      </c>
      <c r="X217">
        <v>-1.23801961801776E-2</v>
      </c>
      <c r="Y217">
        <v>-1.6274245446638101E-2</v>
      </c>
      <c r="Z217">
        <v>-1.99724585430456E-2</v>
      </c>
      <c r="AA217">
        <v>-1.8940768292426899E-2</v>
      </c>
      <c r="AB217">
        <v>-8.6705949445322495E-3</v>
      </c>
      <c r="AC217">
        <v>-3.2311606876003898E-4</v>
      </c>
      <c r="AD217">
        <v>8.4272136976777101E-3</v>
      </c>
      <c r="AE217">
        <v>1.66697500424525E-2</v>
      </c>
      <c r="AF217">
        <v>2.3533742893335201E-2</v>
      </c>
      <c r="AG217">
        <v>3.1939062831291699E-2</v>
      </c>
      <c r="AH217">
        <v>3.8148021390803998E-2</v>
      </c>
      <c r="AI217">
        <v>4.2761756839780798E-2</v>
      </c>
      <c r="AJ217">
        <v>4.4773633786810998E-2</v>
      </c>
      <c r="AK217">
        <v>4.3736619586299E-2</v>
      </c>
      <c r="AL217">
        <v>3.50983649528036E-2</v>
      </c>
      <c r="AM217">
        <v>2.00954776759554E-2</v>
      </c>
      <c r="AN217">
        <v>4.3249472463826601E-4</v>
      </c>
      <c r="AO217">
        <v>-2.0056299456526799E-2</v>
      </c>
      <c r="AP217">
        <v>-3.8650940046506002E-2</v>
      </c>
      <c r="AQ217">
        <v>-5.3034871110850597E-2</v>
      </c>
      <c r="AR217">
        <v>-6.8454267922168993E-2</v>
      </c>
      <c r="AS217">
        <v>-7.0880395864235904E-2</v>
      </c>
      <c r="AT217">
        <v>-6.1684574359784999E-2</v>
      </c>
      <c r="AU217">
        <v>-3.8184433389977797E-2</v>
      </c>
      <c r="AV217">
        <v>-3.4913007989516502E-3</v>
      </c>
      <c r="AW217">
        <v>3.4444010919081502E-2</v>
      </c>
      <c r="AX217">
        <v>7.1723828869499504E-2</v>
      </c>
      <c r="AY217">
        <v>0.107200077178804</v>
      </c>
      <c r="AZ217">
        <v>0.13416367568247201</v>
      </c>
      <c r="BA217">
        <v>0.15397881071924199</v>
      </c>
      <c r="BB217">
        <v>0.15229041254223299</v>
      </c>
      <c r="BC217">
        <v>0.13014293747893599</v>
      </c>
      <c r="BD217">
        <v>9.3465811202775695E-2</v>
      </c>
      <c r="BE217">
        <v>5.2139522344640102E-2</v>
      </c>
      <c r="BF217">
        <v>6.3168925947549798E-3</v>
      </c>
      <c r="BG217">
        <v>-3.6247079479917801E-2</v>
      </c>
      <c r="BH217">
        <v>-6.8846001741755897E-2</v>
      </c>
      <c r="BI217">
        <v>-8.9426430527390202E-2</v>
      </c>
      <c r="BJ217">
        <v>-9.0679700895758594E-2</v>
      </c>
      <c r="BK217">
        <v>-8.5872405268575203E-2</v>
      </c>
      <c r="BL217">
        <v>-6.4575269134479404E-2</v>
      </c>
      <c r="BM217">
        <v>-3.5919513991976397E-2</v>
      </c>
      <c r="BN217">
        <v>-5.5055214527363E-3</v>
      </c>
      <c r="BO217">
        <v>2.5671952724729101E-2</v>
      </c>
      <c r="BP217">
        <v>4.8976006045384803E-2</v>
      </c>
      <c r="BQ217">
        <v>5.7894797501354497E-2</v>
      </c>
      <c r="BR217">
        <v>5.7246063760378399E-2</v>
      </c>
      <c r="BS217">
        <v>3.4010944656428503E-2</v>
      </c>
      <c r="BT217">
        <v>1.16055107713691E-2</v>
      </c>
      <c r="BU217">
        <v>-8.1429255527723701E-3</v>
      </c>
      <c r="BV217">
        <v>-2.6145627329779798E-2</v>
      </c>
      <c r="BW217">
        <v>-4.7655953381786201E-2</v>
      </c>
      <c r="BX217">
        <v>-6.0327551877435701E-2</v>
      </c>
      <c r="BY217">
        <v>-6.1841802203460298E-2</v>
      </c>
      <c r="BZ217">
        <v>-6.7628035571739201E-2</v>
      </c>
      <c r="CA217">
        <v>-7.4091709795202104E-2</v>
      </c>
      <c r="CB217">
        <v>-7.8566349038344904E-2</v>
      </c>
      <c r="CC217">
        <v>-3.9636623922256801E-2</v>
      </c>
      <c r="CD217">
        <v>-2.8232616659521498E-2</v>
      </c>
      <c r="CE217">
        <v>-1.44554817745368E-2</v>
      </c>
      <c r="CF217">
        <v>-4.0277188333510397E-3</v>
      </c>
      <c r="CG217">
        <v>2.3865475563785502E-3</v>
      </c>
      <c r="CH217">
        <v>3.75150040040826E-2</v>
      </c>
      <c r="CI217">
        <v>6.4921383652680298E-2</v>
      </c>
      <c r="CJ217">
        <v>7.7987831278567898E-2</v>
      </c>
      <c r="CK217">
        <v>7.7047800989662296E-2</v>
      </c>
      <c r="CL217">
        <v>8.7110811653044407E-2</v>
      </c>
      <c r="CM217">
        <v>8.2673100863250998E-2</v>
      </c>
      <c r="CN217">
        <v>2.260922751023E-2</v>
      </c>
      <c r="CO217">
        <v>2.7048370980599899E-2</v>
      </c>
      <c r="CP217">
        <v>4.6845601368606798E-2</v>
      </c>
      <c r="CQ217">
        <v>6.8893007962503999E-2</v>
      </c>
      <c r="CR217">
        <v>0.110972910085225</v>
      </c>
      <c r="CS217">
        <v>0.12712847871496399</v>
      </c>
      <c r="CT217">
        <v>0.12605571298596199</v>
      </c>
      <c r="CU217">
        <v>9.2146011433185404E-2</v>
      </c>
      <c r="CV217">
        <v>9.94123058167969E-2</v>
      </c>
      <c r="CW217">
        <v>9.6464360243119093E-2</v>
      </c>
      <c r="CX217">
        <v>0.105245392409917</v>
      </c>
      <c r="CY217">
        <v>8.6381371807788904E-2</v>
      </c>
      <c r="CZ217">
        <v>3.9337676875246197E-2</v>
      </c>
      <c r="DA217">
        <v>6.6295936795912102E-3</v>
      </c>
      <c r="DB217">
        <v>-1.0705614371716301E-2</v>
      </c>
      <c r="DC217">
        <v>-1.5153219951842401E-2</v>
      </c>
      <c r="DD217">
        <v>-3.5417602529376903E-2</v>
      </c>
      <c r="DE217">
        <v>-5.0860107828843398E-2</v>
      </c>
      <c r="DF217">
        <v>-6.3001253051839595E-2</v>
      </c>
      <c r="DG217">
        <v>-7.3491118372497902E-2</v>
      </c>
      <c r="DH217">
        <v>-8.1547882168324301E-2</v>
      </c>
      <c r="DI217">
        <v>-9.7790401049662495E-2</v>
      </c>
      <c r="DJ217">
        <v>-0.117441830041547</v>
      </c>
      <c r="DK217">
        <v>-0.14695427032758401</v>
      </c>
      <c r="DL217">
        <v>-0.17003796742542501</v>
      </c>
      <c r="DM217">
        <v>-0.20846587812470099</v>
      </c>
      <c r="DN217">
        <v>-0.19647192594709201</v>
      </c>
      <c r="DO217">
        <v>-0.25534681185313501</v>
      </c>
      <c r="DP217">
        <v>-0.242095377801513</v>
      </c>
      <c r="DQ217">
        <v>-0.23376124811877899</v>
      </c>
      <c r="DR217">
        <v>-0.160565870240028</v>
      </c>
      <c r="DS217">
        <v>-0.15834133225607799</v>
      </c>
      <c r="DT217">
        <v>-0.15386669301293601</v>
      </c>
      <c r="DU217">
        <v>-0.144519893206215</v>
      </c>
      <c r="DV217">
        <v>-0.121154673084036</v>
      </c>
      <c r="DW217">
        <v>-4.6943575168326902E-2</v>
      </c>
      <c r="DX217">
        <v>-2.76526708379571E-2</v>
      </c>
      <c r="DY217">
        <v>-9.8146054879670094E-3</v>
      </c>
      <c r="DZ217">
        <v>1.34169441212288E-2</v>
      </c>
      <c r="EA217">
        <v>3.4011447123895103E-2</v>
      </c>
      <c r="EB217">
        <v>5.0294043020775198E-2</v>
      </c>
      <c r="EC217">
        <v>5.6855021825022403E-2</v>
      </c>
      <c r="ED217">
        <v>5.2452936247967999E-2</v>
      </c>
      <c r="EE217">
        <v>3.2682373242437099E-2</v>
      </c>
      <c r="EF217">
        <v>3.9173736635013902E-3</v>
      </c>
      <c r="EG217">
        <v>-2.9785800342497702E-2</v>
      </c>
      <c r="EH217">
        <v>-5.8504864341300401E-2</v>
      </c>
      <c r="EI217">
        <v>-7.6780307402089798E-2</v>
      </c>
      <c r="EJ217">
        <v>-9.4689627206079499E-2</v>
      </c>
      <c r="EK217">
        <v>-8.9410887624499599E-2</v>
      </c>
      <c r="EL217">
        <v>-6.8246552544919001E-2</v>
      </c>
      <c r="EM217">
        <v>-4.5997693082368098E-2</v>
      </c>
      <c r="EN217">
        <v>-7.2389207437168097E-3</v>
      </c>
      <c r="EO217">
        <v>4.8079380768173002E-2</v>
      </c>
      <c r="EP217">
        <v>8.0423212762099003E-2</v>
      </c>
      <c r="EQ217">
        <v>0.11682791061772201</v>
      </c>
      <c r="ER217">
        <v>0.15186279478484099</v>
      </c>
      <c r="ES217">
        <v>0.151779018602784</v>
      </c>
      <c r="ET217">
        <v>0.13696963447704</v>
      </c>
      <c r="EU217">
        <v>0.107200077178804</v>
      </c>
      <c r="EV217">
        <v>7.4147619794052502E-2</v>
      </c>
      <c r="EW217">
        <v>3.8341017337928697E-2</v>
      </c>
      <c r="EX217">
        <v>-3.4913007989516502E-3</v>
      </c>
      <c r="EY217">
        <v>-3.3754336020383198E-2</v>
      </c>
      <c r="EZ217">
        <v>-5.9499532343680502E-2</v>
      </c>
      <c r="FA217">
        <v>-7.0880395864235904E-2</v>
      </c>
      <c r="FB217">
        <v>-6.82659223890838E-2</v>
      </c>
      <c r="FC217">
        <v>-5.4704234369088403E-2</v>
      </c>
      <c r="FD217">
        <v>-3.8650940046506002E-2</v>
      </c>
      <c r="FE217">
        <v>-2.3852484340689501E-2</v>
      </c>
      <c r="FF217">
        <v>-3.7871796027962499E-3</v>
      </c>
      <c r="FG217">
        <v>2.00954776759554E-2</v>
      </c>
      <c r="FH217">
        <v>3.1701244047248597E-2</v>
      </c>
      <c r="FI217">
        <v>4.0716047113148503E-2</v>
      </c>
      <c r="FJ217">
        <v>4.4773633786810998E-2</v>
      </c>
      <c r="FK217">
        <v>4.0690423825056797E-2</v>
      </c>
      <c r="FL217">
        <v>3.66588802097077E-2</v>
      </c>
      <c r="FM217">
        <v>3.1939062831291699E-2</v>
      </c>
      <c r="FN217">
        <v>2.3533742893335201E-2</v>
      </c>
      <c r="FO217">
        <v>1.66697500424525E-2</v>
      </c>
      <c r="FP217">
        <v>8.4272136976777101E-3</v>
      </c>
      <c r="FQ217">
        <v>-3.2311606876003898E-4</v>
      </c>
      <c r="FR217">
        <v>-8.6705949445322495E-3</v>
      </c>
      <c r="FS217">
        <v>-1.8940768292426899E-2</v>
      </c>
      <c r="FT217">
        <v>-1.99724585430456E-2</v>
      </c>
      <c r="FU217">
        <v>-1.6274245446638101E-2</v>
      </c>
      <c r="FV217">
        <v>-1.23801961801776E-2</v>
      </c>
      <c r="FW217">
        <v>-8.3371697944781206E-3</v>
      </c>
      <c r="FX217">
        <v>-4.1938180568607099E-3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>
      <c r="A218">
        <v>2.2176008500029002E-18</v>
      </c>
      <c r="B218">
        <v>2.0816681711721599E-17</v>
      </c>
      <c r="C218">
        <v>-1.94289029309402E-16</v>
      </c>
      <c r="D218">
        <v>-1.52655665885959E-16</v>
      </c>
      <c r="E218">
        <v>-1.38777878078144E-17</v>
      </c>
      <c r="F218">
        <v>-5.5511151231257802E-17</v>
      </c>
      <c r="G218">
        <v>-2.7755575615628901E-17</v>
      </c>
      <c r="H218">
        <v>-1.11022302462515E-16</v>
      </c>
      <c r="I218">
        <v>5.5511151231257802E-17</v>
      </c>
      <c r="J218">
        <v>1.6653345369377299E-16</v>
      </c>
      <c r="K218">
        <v>1.11022302462515E-16</v>
      </c>
      <c r="L218">
        <v>0</v>
      </c>
      <c r="M218">
        <v>1.11022302462515E-16</v>
      </c>
      <c r="N218">
        <v>1.38777878078144E-17</v>
      </c>
      <c r="O218">
        <v>-5.5511151231257802E-17</v>
      </c>
      <c r="P218">
        <v>-5.5511151231257802E-17</v>
      </c>
      <c r="Q218">
        <v>-1.38777878078144E-17</v>
      </c>
      <c r="R218">
        <v>0</v>
      </c>
      <c r="S218">
        <v>-1.7347234759768E-18</v>
      </c>
      <c r="T218">
        <v>-2.168404344971E-19</v>
      </c>
      <c r="U218">
        <v>-8.1315162936412796E-20</v>
      </c>
      <c r="V218">
        <v>8.2716744940686894E-5</v>
      </c>
      <c r="W218">
        <v>1.6422605859459099E-4</v>
      </c>
      <c r="X218">
        <v>2.4333813476781299E-4</v>
      </c>
      <c r="Y218">
        <v>3.1889816017555698E-4</v>
      </c>
      <c r="Z218">
        <v>3.8980317146047601E-4</v>
      </c>
      <c r="AA218">
        <v>3.4622199309849999E-3</v>
      </c>
      <c r="AB218">
        <v>9.6558607760293905E-3</v>
      </c>
      <c r="AC218">
        <v>2.2472418280302699E-2</v>
      </c>
      <c r="AD218">
        <v>3.7217528363192601E-2</v>
      </c>
      <c r="AE218">
        <v>5.2897914345862003E-2</v>
      </c>
      <c r="AF218">
        <v>6.4493878551186101E-2</v>
      </c>
      <c r="AG218">
        <v>7.38011497198586E-2</v>
      </c>
      <c r="AH218">
        <v>7.8978655562643801E-2</v>
      </c>
      <c r="AI218">
        <v>8.2376458488838095E-2</v>
      </c>
      <c r="AJ218">
        <v>8.3074988267912306E-2</v>
      </c>
      <c r="AK218">
        <v>8.02969443817238E-2</v>
      </c>
      <c r="AL218">
        <v>7.2876826880630893E-2</v>
      </c>
      <c r="AM218">
        <v>5.69669124396796E-2</v>
      </c>
      <c r="AN218">
        <v>3.9291845454341903E-2</v>
      </c>
      <c r="AO218">
        <v>1.6282844569897901E-2</v>
      </c>
      <c r="AP218">
        <v>-8.5869991196369996E-3</v>
      </c>
      <c r="AQ218">
        <v>-3.1948659660248097E-2</v>
      </c>
      <c r="AR218">
        <v>-4.2743771460734201E-2</v>
      </c>
      <c r="AS218">
        <v>-3.7769865050627897E-2</v>
      </c>
      <c r="AT218">
        <v>-1.9372467558373199E-2</v>
      </c>
      <c r="AU218">
        <v>7.2162937542389598E-3</v>
      </c>
      <c r="AV218">
        <v>3.6959558034351699E-2</v>
      </c>
      <c r="AW218">
        <v>6.3726674807700098E-2</v>
      </c>
      <c r="AX218">
        <v>7.8431698722463306E-2</v>
      </c>
      <c r="AY218">
        <v>7.6299408429802804E-2</v>
      </c>
      <c r="AZ218">
        <v>5.5141934269191201E-2</v>
      </c>
      <c r="BA218">
        <v>6.4847883736026896E-3</v>
      </c>
      <c r="BB218">
        <v>-5.13435492275848E-2</v>
      </c>
      <c r="BC218">
        <v>-0.104197784056879</v>
      </c>
      <c r="BD218">
        <v>-0.13380940769628999</v>
      </c>
      <c r="BE218">
        <v>-0.13262372395079</v>
      </c>
      <c r="BF218">
        <v>-0.108380037399784</v>
      </c>
      <c r="BG218">
        <v>-6.5259868636128898E-2</v>
      </c>
      <c r="BH218">
        <v>-8.9709414433032098E-3</v>
      </c>
      <c r="BI218">
        <v>5.0398379215681299E-2</v>
      </c>
      <c r="BJ218">
        <v>9.5140704474781901E-2</v>
      </c>
      <c r="BK218">
        <v>0.112084320231583</v>
      </c>
      <c r="BL218">
        <v>0.11020830945637899</v>
      </c>
      <c r="BM218">
        <v>9.0208921955058502E-2</v>
      </c>
      <c r="BN218">
        <v>5.1735292115265001E-2</v>
      </c>
      <c r="BO218">
        <v>1.00218751679874E-2</v>
      </c>
      <c r="BP218">
        <v>-2.6523611437966801E-2</v>
      </c>
      <c r="BQ218">
        <v>-5.8143217768724803E-2</v>
      </c>
      <c r="BR218">
        <v>-8.4521050853416796E-2</v>
      </c>
      <c r="BS218">
        <v>-0.12070242517686799</v>
      </c>
      <c r="BT218">
        <v>-0.13972737279661299</v>
      </c>
      <c r="BU218">
        <v>-0.14125262630225799</v>
      </c>
      <c r="BV218">
        <v>-0.144046491945966</v>
      </c>
      <c r="BW218">
        <v>-0.14338459033051501</v>
      </c>
      <c r="BX218">
        <v>-0.12815958257972901</v>
      </c>
      <c r="BY218">
        <v>-9.6904273397000099E-2</v>
      </c>
      <c r="BZ218">
        <v>-7.5593054573302898E-2</v>
      </c>
      <c r="CA218">
        <v>-6.5977360560866796E-2</v>
      </c>
      <c r="CB218">
        <v>-5.4398649004283997E-2</v>
      </c>
      <c r="CC218">
        <v>-5.47497356571503E-2</v>
      </c>
      <c r="CD218">
        <v>-3.1042344458874001E-2</v>
      </c>
      <c r="CE218">
        <v>-8.6703231006543605E-3</v>
      </c>
      <c r="CF218">
        <v>2.1341780416389299E-2</v>
      </c>
      <c r="CG218">
        <v>3.7853106248815403E-2</v>
      </c>
      <c r="CH218">
        <v>8.6206707172447397E-2</v>
      </c>
      <c r="CI218">
        <v>0.12559708568562</v>
      </c>
      <c r="CJ218">
        <v>0.14264480828202999</v>
      </c>
      <c r="CK218">
        <v>0.144183884989452</v>
      </c>
      <c r="CL218">
        <v>0.13717128236017301</v>
      </c>
      <c r="CM218">
        <v>0.11204333739511201</v>
      </c>
      <c r="CN218">
        <v>0.12810735902984499</v>
      </c>
      <c r="CO218">
        <v>0.120865896886841</v>
      </c>
      <c r="CP218">
        <v>0.11345321794475199</v>
      </c>
      <c r="CQ218">
        <v>8.9720824423089596E-2</v>
      </c>
      <c r="CR218">
        <v>3.4537603285361797E-2</v>
      </c>
      <c r="CS218">
        <v>1.0122895430590801E-2</v>
      </c>
      <c r="CT218">
        <v>-3.4749505734205398E-2</v>
      </c>
      <c r="CU218">
        <v>-8.8819854224114994E-2</v>
      </c>
      <c r="CV218">
        <v>-0.102024457718009</v>
      </c>
      <c r="CW218">
        <v>-0.101250479945294</v>
      </c>
      <c r="CX218">
        <v>-9.86551500692434E-2</v>
      </c>
      <c r="CY218">
        <v>-0.118914130366354</v>
      </c>
      <c r="CZ218">
        <v>-0.109753153618387</v>
      </c>
      <c r="DA218">
        <v>-6.7248861312373204E-2</v>
      </c>
      <c r="DB218">
        <v>-3.5109549672862297E-2</v>
      </c>
      <c r="DC218">
        <v>-2.24138914243972E-2</v>
      </c>
      <c r="DD218">
        <v>6.5315270886989402E-3</v>
      </c>
      <c r="DE218">
        <v>1.87168771355E-2</v>
      </c>
      <c r="DF218">
        <v>4.3940015504406502E-2</v>
      </c>
      <c r="DG218">
        <v>5.19424892436334E-2</v>
      </c>
      <c r="DH218">
        <v>7.1311478953296897E-2</v>
      </c>
      <c r="DI218">
        <v>8.71368776254135E-2</v>
      </c>
      <c r="DJ218">
        <v>9.8463030345573105E-2</v>
      </c>
      <c r="DK218">
        <v>0.117134971819306</v>
      </c>
      <c r="DL218">
        <v>0.11452441600437401</v>
      </c>
      <c r="DM218">
        <v>0.104284121039375</v>
      </c>
      <c r="DN218">
        <v>8.05827865623676E-2</v>
      </c>
      <c r="DO218">
        <v>1.1005048463240101E-2</v>
      </c>
      <c r="DP218">
        <v>-5.0793727317641799E-2</v>
      </c>
      <c r="DQ218">
        <v>-8.3780241278590406E-2</v>
      </c>
      <c r="DR218">
        <v>-8.0440756538348604E-2</v>
      </c>
      <c r="DS218">
        <v>-9.3928861912589895E-2</v>
      </c>
      <c r="DT218">
        <v>-0.105507573469172</v>
      </c>
      <c r="DU218">
        <v>-0.13058858592206099</v>
      </c>
      <c r="DV218">
        <v>-0.144932989621369</v>
      </c>
      <c r="DW218">
        <v>-0.12606165142429901</v>
      </c>
      <c r="DX218">
        <v>-0.133136652500463</v>
      </c>
      <c r="DY218">
        <v>-0.13350426793610601</v>
      </c>
      <c r="DZ218">
        <v>-0.13391258544420201</v>
      </c>
      <c r="EA218">
        <v>-0.12477487707379201</v>
      </c>
      <c r="EB218">
        <v>-0.10620116562502099</v>
      </c>
      <c r="EC218">
        <v>-7.8234337857591998E-2</v>
      </c>
      <c r="ED218">
        <v>-4.5787850775878498E-2</v>
      </c>
      <c r="EE218">
        <v>-7.4717373710584296E-3</v>
      </c>
      <c r="EF218">
        <v>3.7979842911306502E-2</v>
      </c>
      <c r="EG218">
        <v>7.3833787525825506E-2</v>
      </c>
      <c r="EH218">
        <v>0.10650897700466801</v>
      </c>
      <c r="EI218">
        <v>0.125046747921328</v>
      </c>
      <c r="EJ218">
        <v>0.10559643551046601</v>
      </c>
      <c r="EK218">
        <v>7.6899591657474994E-2</v>
      </c>
      <c r="EL218">
        <v>6.3812860419707601E-3</v>
      </c>
      <c r="EM218">
        <v>-3.8803348437319002E-2</v>
      </c>
      <c r="EN218">
        <v>-8.8113059227474699E-2</v>
      </c>
      <c r="EO218">
        <v>-0.13070720882742201</v>
      </c>
      <c r="EP218">
        <v>-0.13489314346726</v>
      </c>
      <c r="EQ218">
        <v>-0.12281841897243501</v>
      </c>
      <c r="ER218">
        <v>-6.7484658313284901E-2</v>
      </c>
      <c r="ES218">
        <v>-1.33782639090904E-2</v>
      </c>
      <c r="ET218">
        <v>4.0283409365256199E-2</v>
      </c>
      <c r="EU218">
        <v>7.6299408429802804E-2</v>
      </c>
      <c r="EV218">
        <v>8.2182473746508597E-2</v>
      </c>
      <c r="EW218">
        <v>6.9915170562571197E-2</v>
      </c>
      <c r="EX218">
        <v>3.6959558034351699E-2</v>
      </c>
      <c r="EY218">
        <v>1.2584418864550299E-2</v>
      </c>
      <c r="EZ218">
        <v>-1.8029872234515801E-2</v>
      </c>
      <c r="FA218">
        <v>-3.7769865050627897E-2</v>
      </c>
      <c r="FB218">
        <v>-4.3444031029823603E-2</v>
      </c>
      <c r="FC218">
        <v>-3.28374130873893E-2</v>
      </c>
      <c r="FD218">
        <v>-8.5869991196369996E-3</v>
      </c>
      <c r="FE218">
        <v>1.4660599693611999E-2</v>
      </c>
      <c r="FF218">
        <v>3.7316551466623903E-2</v>
      </c>
      <c r="FG218">
        <v>5.69669124396796E-2</v>
      </c>
      <c r="FH218">
        <v>6.8183519193442205E-2</v>
      </c>
      <c r="FI218">
        <v>7.4193174728193603E-2</v>
      </c>
      <c r="FJ218">
        <v>8.3074988267912306E-2</v>
      </c>
      <c r="FK218">
        <v>7.7767693572102795E-2</v>
      </c>
      <c r="FL218">
        <v>7.5380344593650894E-2</v>
      </c>
      <c r="FM218">
        <v>7.38011497198586E-2</v>
      </c>
      <c r="FN218">
        <v>6.4493878551186101E-2</v>
      </c>
      <c r="FO218">
        <v>5.2897914345862003E-2</v>
      </c>
      <c r="FP218">
        <v>3.7217528363192601E-2</v>
      </c>
      <c r="FQ218">
        <v>2.2472418280302699E-2</v>
      </c>
      <c r="FR218">
        <v>9.6558607760293905E-3</v>
      </c>
      <c r="FS218">
        <v>3.4622199309849999E-3</v>
      </c>
      <c r="FT218">
        <v>3.8980317146047601E-4</v>
      </c>
      <c r="FU218">
        <v>3.1889816017555698E-4</v>
      </c>
      <c r="FV218">
        <v>2.4333813476781299E-4</v>
      </c>
      <c r="FW218">
        <v>1.6422605859459099E-4</v>
      </c>
      <c r="FX218">
        <v>8.2716744940687003E-5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>
      <c r="A219">
        <v>-3.5029178053675803E-18</v>
      </c>
      <c r="B219">
        <v>1.52655665885959E-16</v>
      </c>
      <c r="C219">
        <v>1.6653345369377299E-16</v>
      </c>
      <c r="D219">
        <v>1.11022302462515E-16</v>
      </c>
      <c r="E219">
        <v>-8.3266726846886704E-17</v>
      </c>
      <c r="F219">
        <v>0</v>
      </c>
      <c r="G219">
        <v>1.38777878078144E-16</v>
      </c>
      <c r="H219">
        <v>5.5511151231257802E-17</v>
      </c>
      <c r="I219">
        <v>1.11022302462515E-16</v>
      </c>
      <c r="J219">
        <v>-1.38777878078144E-17</v>
      </c>
      <c r="K219">
        <v>1.6653345369377299E-16</v>
      </c>
      <c r="L219">
        <v>-2.7755575615628901E-17</v>
      </c>
      <c r="M219">
        <v>0</v>
      </c>
      <c r="N219">
        <v>-5.5511151231257802E-17</v>
      </c>
      <c r="O219">
        <v>5.5511151231257802E-17</v>
      </c>
      <c r="P219">
        <v>0</v>
      </c>
      <c r="Q219">
        <v>0</v>
      </c>
      <c r="R219">
        <v>-6.9388939039072199E-18</v>
      </c>
      <c r="S219">
        <v>-3.46944695195361E-18</v>
      </c>
      <c r="T219">
        <v>1.7347234759768E-18</v>
      </c>
      <c r="U219">
        <v>-1.0842021724855E-19</v>
      </c>
      <c r="V219">
        <v>4.2507739107013401E-3</v>
      </c>
      <c r="W219">
        <v>8.4306912981339799E-3</v>
      </c>
      <c r="X219">
        <v>1.2470076752632399E-2</v>
      </c>
      <c r="Y219">
        <v>1.6301597403650999E-2</v>
      </c>
      <c r="Z219">
        <v>1.9861385297291E-2</v>
      </c>
      <c r="AA219">
        <v>2.85993402307947E-2</v>
      </c>
      <c r="AB219">
        <v>3.7922653797552497E-2</v>
      </c>
      <c r="AC219">
        <v>4.7677860050099198E-2</v>
      </c>
      <c r="AD219">
        <v>5.8655494901030801E-2</v>
      </c>
      <c r="AE219">
        <v>6.8832831044815607E-2</v>
      </c>
      <c r="AF219">
        <v>9.3829321406564206E-2</v>
      </c>
      <c r="AG219">
        <v>0.114650447927219</v>
      </c>
      <c r="AH219">
        <v>0.121420037745864</v>
      </c>
      <c r="AI219">
        <v>0.119666291201302</v>
      </c>
      <c r="AJ219">
        <v>0.106309554600196</v>
      </c>
      <c r="AK219">
        <v>8.3194820416892495E-2</v>
      </c>
      <c r="AL219">
        <v>5.1103616591885101E-2</v>
      </c>
      <c r="AM219">
        <v>-1.1323943541091199E-2</v>
      </c>
      <c r="AN219">
        <v>-6.9806569014966804E-2</v>
      </c>
      <c r="AO219">
        <v>-0.115833116468881</v>
      </c>
      <c r="AP219">
        <v>-0.144954451456001</v>
      </c>
      <c r="AQ219">
        <v>-0.15372596473640199</v>
      </c>
      <c r="AR219">
        <v>-0.15230761415734501</v>
      </c>
      <c r="AS219">
        <v>-0.12813549730799001</v>
      </c>
      <c r="AT219">
        <v>-8.6712569191045599E-2</v>
      </c>
      <c r="AU219">
        <v>-3.5195873508130998E-2</v>
      </c>
      <c r="AV219">
        <v>9.3586501770186199E-3</v>
      </c>
      <c r="AW219">
        <v>4.4335262569185997E-2</v>
      </c>
      <c r="AX219">
        <v>6.7994190938275703E-2</v>
      </c>
      <c r="AY219">
        <v>8.0982032143033802E-2</v>
      </c>
      <c r="AZ219">
        <v>7.2431718320287802E-2</v>
      </c>
      <c r="BA219">
        <v>5.4824862370981102E-2</v>
      </c>
      <c r="BB219">
        <v>2.2232237156970001E-2</v>
      </c>
      <c r="BC219">
        <v>-9.9128172010319697E-3</v>
      </c>
      <c r="BD219">
        <v>-3.2088662069699E-2</v>
      </c>
      <c r="BE219">
        <v>-6.3109911172181093E-2</v>
      </c>
      <c r="BF219">
        <v>-8.0946349817069496E-2</v>
      </c>
      <c r="BG219">
        <v>-8.3116793672662004E-2</v>
      </c>
      <c r="BH219">
        <v>-7.3498979582683005E-2</v>
      </c>
      <c r="BI219">
        <v>-5.0919353419806801E-2</v>
      </c>
      <c r="BJ219">
        <v>-2.73231654106545E-2</v>
      </c>
      <c r="BK219">
        <v>-8.4374775462995998E-3</v>
      </c>
      <c r="BL219">
        <v>1.56692968947524E-2</v>
      </c>
      <c r="BM219">
        <v>3.7015059427535801E-2</v>
      </c>
      <c r="BN219">
        <v>5.3353210453264001E-2</v>
      </c>
      <c r="BO219">
        <v>6.6705641552371797E-2</v>
      </c>
      <c r="BP219">
        <v>6.4136023544187695E-2</v>
      </c>
      <c r="BQ219">
        <v>7.50625650537564E-2</v>
      </c>
      <c r="BR219">
        <v>8.6430274287766895E-2</v>
      </c>
      <c r="BS219">
        <v>8.2543332659326105E-2</v>
      </c>
      <c r="BT219">
        <v>7.8877847347169697E-2</v>
      </c>
      <c r="BU219">
        <v>8.0736937788793803E-2</v>
      </c>
      <c r="BV219">
        <v>7.7205406889188005E-2</v>
      </c>
      <c r="BW219">
        <v>6.9306620980874298E-2</v>
      </c>
      <c r="BX219">
        <v>7.0359286093609197E-2</v>
      </c>
      <c r="BY219">
        <v>7.2393312032146898E-2</v>
      </c>
      <c r="BZ219">
        <v>5.0842424181687197E-2</v>
      </c>
      <c r="CA219">
        <v>3.8351761079739199E-2</v>
      </c>
      <c r="CB219">
        <v>2.6876883257900001E-2</v>
      </c>
      <c r="CC219">
        <v>-4.8483476965944398E-2</v>
      </c>
      <c r="CD219">
        <v>-9.4448821274172701E-2</v>
      </c>
      <c r="CE219">
        <v>-0.10217799433854401</v>
      </c>
      <c r="CF219">
        <v>-0.115114084460396</v>
      </c>
      <c r="CG219">
        <v>-0.116804521302679</v>
      </c>
      <c r="CH219">
        <v>-0.13722714268821701</v>
      </c>
      <c r="CI219">
        <v>-0.154533053370323</v>
      </c>
      <c r="CJ219">
        <v>-0.16113019817968699</v>
      </c>
      <c r="CK219">
        <v>-0.16523882351656999</v>
      </c>
      <c r="CL219">
        <v>-0.15167870960956301</v>
      </c>
      <c r="CM219">
        <v>-0.122163070394117</v>
      </c>
      <c r="CN219">
        <v>-4.2085512848376298E-2</v>
      </c>
      <c r="CO219">
        <v>-4.4335872909175802E-2</v>
      </c>
      <c r="CP219">
        <v>-8.9044111435680307E-2</v>
      </c>
      <c r="CQ219">
        <v>-0.119102253058932</v>
      </c>
      <c r="CR219">
        <v>-0.121360931734654</v>
      </c>
      <c r="CS219">
        <v>-0.13385660848717501</v>
      </c>
      <c r="CT219">
        <v>-0.120044288122997</v>
      </c>
      <c r="CU219">
        <v>-8.3936860498152105E-2</v>
      </c>
      <c r="CV219">
        <v>-7.7407144209275303E-2</v>
      </c>
      <c r="CW219">
        <v>-7.3297613314058305E-2</v>
      </c>
      <c r="CX219">
        <v>-7.3247510400392596E-2</v>
      </c>
      <c r="CY219">
        <v>-7.1267897701972505E-2</v>
      </c>
      <c r="CZ219">
        <v>-2.6316464279825699E-2</v>
      </c>
      <c r="DA219">
        <v>1.4947926218402E-2</v>
      </c>
      <c r="DB219">
        <v>3.9420578958584099E-2</v>
      </c>
      <c r="DC219">
        <v>4.2039017000586598E-2</v>
      </c>
      <c r="DD219">
        <v>5.1538634003753699E-2</v>
      </c>
      <c r="DE219">
        <v>5.4773197945460997E-2</v>
      </c>
      <c r="DF219">
        <v>7.0076892768655696E-2</v>
      </c>
      <c r="DG219">
        <v>5.9540987970017799E-2</v>
      </c>
      <c r="DH219">
        <v>6.2915740486765306E-2</v>
      </c>
      <c r="DI219">
        <v>5.8047037800345799E-2</v>
      </c>
      <c r="DJ219">
        <v>5.4795650706327803E-2</v>
      </c>
      <c r="DK219">
        <v>5.7738149196431998E-2</v>
      </c>
      <c r="DL219">
        <v>5.1200009975967201E-2</v>
      </c>
      <c r="DM219">
        <v>8.5208799337355201E-2</v>
      </c>
      <c r="DN219">
        <v>9.5044487571097097E-2</v>
      </c>
      <c r="DO219">
        <v>4.0972566774596597E-2</v>
      </c>
      <c r="DP219">
        <v>1.1662405557628899E-3</v>
      </c>
      <c r="DQ219">
        <v>-1.9202418087504999E-2</v>
      </c>
      <c r="DR219">
        <v>-5.0966246721182697E-2</v>
      </c>
      <c r="DS219">
        <v>-4.0514736953828602E-2</v>
      </c>
      <c r="DT219">
        <v>-2.90398591319894E-2</v>
      </c>
      <c r="DU219">
        <v>7.3507624915595095E-4</v>
      </c>
      <c r="DV219">
        <v>3.5092970081557803E-2</v>
      </c>
      <c r="DW219">
        <v>9.6864927086730501E-2</v>
      </c>
      <c r="DX219">
        <v>0.106347574376042</v>
      </c>
      <c r="DY219">
        <v>0.11381170965882299</v>
      </c>
      <c r="DZ219">
        <v>0.11810672828964799</v>
      </c>
      <c r="EA219">
        <v>0.11364082921149</v>
      </c>
      <c r="EB219">
        <v>0.101555046500015</v>
      </c>
      <c r="EC219">
        <v>8.7156620235541299E-2</v>
      </c>
      <c r="ED219">
        <v>7.4402414573016495E-2</v>
      </c>
      <c r="EE219">
        <v>7.6681848353391202E-2</v>
      </c>
      <c r="EF219">
        <v>6.2978619428077004E-2</v>
      </c>
      <c r="EG219">
        <v>4.54523416736725E-2</v>
      </c>
      <c r="EH219">
        <v>1.839020344937E-2</v>
      </c>
      <c r="EI219">
        <v>-8.0845228754333007E-3</v>
      </c>
      <c r="EJ219">
        <v>-3.4666624122096701E-2</v>
      </c>
      <c r="EK219">
        <v>-5.3897194197299103E-2</v>
      </c>
      <c r="EL219">
        <v>-8.2859389970209807E-2</v>
      </c>
      <c r="EM219">
        <v>-9.0637331470145799E-2</v>
      </c>
      <c r="EN219">
        <v>-8.9407260189450499E-2</v>
      </c>
      <c r="EO219">
        <v>-6.8364917574583101E-2</v>
      </c>
      <c r="EP219">
        <v>-4.1614640953811698E-2</v>
      </c>
      <c r="EQ219">
        <v>-3.6353789219288201E-3</v>
      </c>
      <c r="ER219">
        <v>3.2113190246891E-2</v>
      </c>
      <c r="ES219">
        <v>6.0994255707561701E-2</v>
      </c>
      <c r="ET219">
        <v>7.9455960326629396E-2</v>
      </c>
      <c r="EU219">
        <v>8.0982032143033802E-2</v>
      </c>
      <c r="EV219">
        <v>7.0582174643988402E-2</v>
      </c>
      <c r="EW219">
        <v>5.0053349137575698E-2</v>
      </c>
      <c r="EX219">
        <v>9.3586501770186199E-3</v>
      </c>
      <c r="EY219">
        <v>-2.3493628850604398E-2</v>
      </c>
      <c r="EZ219">
        <v>-7.1406619222434603E-2</v>
      </c>
      <c r="FA219">
        <v>-0.12813549730799001</v>
      </c>
      <c r="FB219">
        <v>-0.14234663763701799</v>
      </c>
      <c r="FC219">
        <v>-0.148120156503426</v>
      </c>
      <c r="FD219">
        <v>-0.144954451456001</v>
      </c>
      <c r="FE219">
        <v>-0.119791099543452</v>
      </c>
      <c r="FF219">
        <v>-7.7842139087037202E-2</v>
      </c>
      <c r="FG219">
        <v>-1.1323943541091199E-2</v>
      </c>
      <c r="FH219">
        <v>3.8473612919920103E-2</v>
      </c>
      <c r="FI219">
        <v>7.1019453325482595E-2</v>
      </c>
      <c r="FJ219">
        <v>0.106309554600196</v>
      </c>
      <c r="FK219">
        <v>0.10909315998784599</v>
      </c>
      <c r="FL219">
        <v>0.112146827092772</v>
      </c>
      <c r="FM219">
        <v>0.114650447927219</v>
      </c>
      <c r="FN219">
        <v>9.3829321406564206E-2</v>
      </c>
      <c r="FO219">
        <v>6.8832831044815607E-2</v>
      </c>
      <c r="FP219">
        <v>5.8655494901030801E-2</v>
      </c>
      <c r="FQ219">
        <v>4.7677860050099198E-2</v>
      </c>
      <c r="FR219">
        <v>3.7922653797552497E-2</v>
      </c>
      <c r="FS219">
        <v>2.85993402307947E-2</v>
      </c>
      <c r="FT219">
        <v>1.9861385297291E-2</v>
      </c>
      <c r="FU219">
        <v>1.6301597403650999E-2</v>
      </c>
      <c r="FV219">
        <v>1.2470076752632399E-2</v>
      </c>
      <c r="FW219">
        <v>8.4306912981339903E-3</v>
      </c>
      <c r="FX219">
        <v>4.2507739107013401E-3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>
      <c r="A220">
        <v>-1.02333490842799E-18</v>
      </c>
      <c r="B220">
        <v>1.38777878078144E-17</v>
      </c>
      <c r="C220">
        <v>6.9388939039072197E-17</v>
      </c>
      <c r="D220">
        <v>-1.5959455978986601E-16</v>
      </c>
      <c r="E220">
        <v>-1.0408340855860799E-17</v>
      </c>
      <c r="F220">
        <v>5.5511151231257802E-17</v>
      </c>
      <c r="G220">
        <v>-1.38777878078144E-17</v>
      </c>
      <c r="H220">
        <v>-2.7755575615628901E-17</v>
      </c>
      <c r="I220">
        <v>1.6653345369377299E-16</v>
      </c>
      <c r="J220">
        <v>0</v>
      </c>
      <c r="K220">
        <v>-5.5511151231257802E-17</v>
      </c>
      <c r="L220">
        <v>2.7755575615628901E-17</v>
      </c>
      <c r="M220">
        <v>8.3266726846886704E-17</v>
      </c>
      <c r="N220">
        <v>1.38777878078144E-16</v>
      </c>
      <c r="O220">
        <v>-5.5511151231257802E-17</v>
      </c>
      <c r="P220">
        <v>0</v>
      </c>
      <c r="Q220">
        <v>1.11022302462515E-16</v>
      </c>
      <c r="R220">
        <v>0</v>
      </c>
      <c r="S220">
        <v>0</v>
      </c>
      <c r="T220">
        <v>0</v>
      </c>
      <c r="U220">
        <v>-1.7347234759768E-18</v>
      </c>
      <c r="V220">
        <v>1.1869649125167601E-3</v>
      </c>
      <c r="W220">
        <v>2.3494941569810902E-3</v>
      </c>
      <c r="X220">
        <v>3.4636551146445902E-3</v>
      </c>
      <c r="Y220">
        <v>4.5065109092513296E-3</v>
      </c>
      <c r="Z220">
        <v>5.4565926011934003E-3</v>
      </c>
      <c r="AA220">
        <v>1.5461388888498699E-2</v>
      </c>
      <c r="AB220">
        <v>3.5795890381518598E-2</v>
      </c>
      <c r="AC220">
        <v>5.6062562771903003E-2</v>
      </c>
      <c r="AD220">
        <v>7.4460872058534799E-2</v>
      </c>
      <c r="AE220">
        <v>8.8173035291494103E-2</v>
      </c>
      <c r="AF220">
        <v>9.8689555885149494E-2</v>
      </c>
      <c r="AG220">
        <v>9.98284655979296E-2</v>
      </c>
      <c r="AH220">
        <v>8.0692680352142401E-2</v>
      </c>
      <c r="AI220">
        <v>4.9995368358263403E-2</v>
      </c>
      <c r="AJ220">
        <v>8.2356397414660998E-3</v>
      </c>
      <c r="AK220">
        <v>-3.6649227709656798E-2</v>
      </c>
      <c r="AL220">
        <v>-8.1554505351294604E-2</v>
      </c>
      <c r="AM220">
        <v>-0.13604132064079999</v>
      </c>
      <c r="AN220">
        <v>-0.17188340273955899</v>
      </c>
      <c r="AO220">
        <v>-0.17983782554994299</v>
      </c>
      <c r="AP220">
        <v>-0.158736285651532</v>
      </c>
      <c r="AQ220">
        <v>-0.113394614431228</v>
      </c>
      <c r="AR220">
        <v>-4.5833098380805203E-2</v>
      </c>
      <c r="AS220">
        <v>2.1879265725085799E-2</v>
      </c>
      <c r="AT220">
        <v>8.0619389081507994E-2</v>
      </c>
      <c r="AU220">
        <v>0.118967752217773</v>
      </c>
      <c r="AV220">
        <v>0.12591996582016801</v>
      </c>
      <c r="AW220">
        <v>0.10600303965813999</v>
      </c>
      <c r="AX220">
        <v>6.5996306418505804E-2</v>
      </c>
      <c r="AY220">
        <v>4.8063689010014801E-3</v>
      </c>
      <c r="AZ220">
        <v>-5.0101902306873398E-2</v>
      </c>
      <c r="BA220">
        <v>-9.19920644520201E-2</v>
      </c>
      <c r="BB220">
        <v>-0.101834586491649</v>
      </c>
      <c r="BC220">
        <v>-7.9295896520113596E-2</v>
      </c>
      <c r="BD220">
        <v>-4.40871989143099E-2</v>
      </c>
      <c r="BE220">
        <v>1.3466448487925499E-2</v>
      </c>
      <c r="BF220">
        <v>7.2820338778022797E-2</v>
      </c>
      <c r="BG220">
        <v>0.122485532953669</v>
      </c>
      <c r="BH220">
        <v>0.14652478750209499</v>
      </c>
      <c r="BI220">
        <v>0.13461840286532101</v>
      </c>
      <c r="BJ220">
        <v>0.102179997589381</v>
      </c>
      <c r="BK220">
        <v>5.3193754120959003E-2</v>
      </c>
      <c r="BL220">
        <v>-1.27110928267178E-2</v>
      </c>
      <c r="BM220">
        <v>-7.6179104710031795E-2</v>
      </c>
      <c r="BN220">
        <v>-0.127477581517244</v>
      </c>
      <c r="BO220">
        <v>-0.151924696944265</v>
      </c>
      <c r="BP220">
        <v>-0.145571071223736</v>
      </c>
      <c r="BQ220">
        <v>-0.11613138345601801</v>
      </c>
      <c r="BR220">
        <v>-7.4814611375088005E-2</v>
      </c>
      <c r="BS220">
        <v>1.5863189485993399E-3</v>
      </c>
      <c r="BT220">
        <v>5.3748087324980397E-2</v>
      </c>
      <c r="BU220">
        <v>9.5163462689223599E-2</v>
      </c>
      <c r="BV220">
        <v>0.112709241978821</v>
      </c>
      <c r="BW220">
        <v>0.107142633919385</v>
      </c>
      <c r="BX220">
        <v>8.8769352576245103E-2</v>
      </c>
      <c r="BY220">
        <v>4.0215313361080099E-2</v>
      </c>
      <c r="BZ220">
        <v>2.50482168231934E-2</v>
      </c>
      <c r="CA220">
        <v>1.34731928999235E-2</v>
      </c>
      <c r="CB220">
        <v>2.3047245386668201E-3</v>
      </c>
      <c r="CC220">
        <v>-7.0496530070995201E-3</v>
      </c>
      <c r="CD220">
        <v>5.5952401438528398E-3</v>
      </c>
      <c r="CE220">
        <v>-2.62020610690189E-3</v>
      </c>
      <c r="CF220">
        <v>8.2439763068046807E-3</v>
      </c>
      <c r="CG220">
        <v>7.9195603032829499E-3</v>
      </c>
      <c r="CH220">
        <v>-2.47456195196477E-2</v>
      </c>
      <c r="CI220">
        <v>-2.3555982799254201E-2</v>
      </c>
      <c r="CJ220">
        <v>-4.0179196734785204E-3</v>
      </c>
      <c r="CK220">
        <v>2.40195112733507E-2</v>
      </c>
      <c r="CL220">
        <v>1.71663569926905E-2</v>
      </c>
      <c r="CM220">
        <v>2.0874424422538E-2</v>
      </c>
      <c r="CN220">
        <v>4.1539741317999299E-2</v>
      </c>
      <c r="CO220">
        <v>6.2571431592154295E-2</v>
      </c>
      <c r="CP220">
        <v>0.121960372382502</v>
      </c>
      <c r="CQ220">
        <v>9.5442493286738997E-2</v>
      </c>
      <c r="CR220">
        <v>5.63317693319869E-2</v>
      </c>
      <c r="CS220">
        <v>3.26711231602691E-2</v>
      </c>
      <c r="CT220">
        <v>8.0610127129123708E-3</v>
      </c>
      <c r="CU220">
        <v>4.3998418758955299E-2</v>
      </c>
      <c r="CV220">
        <v>5.2177769483233202E-2</v>
      </c>
      <c r="CW220">
        <v>4.8383915827335103E-2</v>
      </c>
      <c r="CX220">
        <v>5.8201322478347903E-2</v>
      </c>
      <c r="CY220">
        <v>5.1252518835517E-2</v>
      </c>
      <c r="CZ220">
        <v>3.2725165134386398E-2</v>
      </c>
      <c r="DA220">
        <v>1.6285226345022601E-2</v>
      </c>
      <c r="DB220">
        <v>6.3355416418827597E-3</v>
      </c>
      <c r="DC220">
        <v>3.91058245290128E-3</v>
      </c>
      <c r="DD220">
        <v>-1.4830679052034499E-2</v>
      </c>
      <c r="DE220">
        <v>-3.1162467858747399E-2</v>
      </c>
      <c r="DF220">
        <v>-4.8567139111188901E-2</v>
      </c>
      <c r="DG220">
        <v>-5.7320227399121897E-2</v>
      </c>
      <c r="DH220">
        <v>-7.2677715863464998E-2</v>
      </c>
      <c r="DI220">
        <v>-8.0732177141527403E-2</v>
      </c>
      <c r="DJ220">
        <v>-7.52066411778851E-2</v>
      </c>
      <c r="DK220">
        <v>-6.0374841771555901E-2</v>
      </c>
      <c r="DL220">
        <v>-3.2423684632842002E-2</v>
      </c>
      <c r="DM220">
        <v>5.5019517041263299E-3</v>
      </c>
      <c r="DN220">
        <v>-7.2837097853188301E-2</v>
      </c>
      <c r="DO220">
        <v>-9.8632911598357798E-2</v>
      </c>
      <c r="DP220">
        <v>-9.2143461597589196E-2</v>
      </c>
      <c r="DQ220">
        <v>-9.07657739996834E-2</v>
      </c>
      <c r="DR220">
        <v>-4.5758444656475397E-2</v>
      </c>
      <c r="DS220">
        <v>-3.5856715097680902E-2</v>
      </c>
      <c r="DT220">
        <v>-2.4688246736424099E-2</v>
      </c>
      <c r="DU220">
        <v>3.2772631431606599E-3</v>
      </c>
      <c r="DV220">
        <v>2.6373788233512701E-2</v>
      </c>
      <c r="DW220">
        <v>5.0775905428584803E-2</v>
      </c>
      <c r="DX220">
        <v>5.0028596455509201E-2</v>
      </c>
      <c r="DY220">
        <v>3.9109545674926402E-2</v>
      </c>
      <c r="DZ220">
        <v>1.6776140569493E-2</v>
      </c>
      <c r="EA220">
        <v>-1.7437576572184799E-2</v>
      </c>
      <c r="EB220">
        <v>-5.7629117971286302E-2</v>
      </c>
      <c r="EC220">
        <v>-0.101454655232107</v>
      </c>
      <c r="ED220">
        <v>-0.139902872124234</v>
      </c>
      <c r="EE220">
        <v>-0.15721433794210701</v>
      </c>
      <c r="EF220">
        <v>-0.143478584923422</v>
      </c>
      <c r="EG220">
        <v>-0.104910028359236</v>
      </c>
      <c r="EH220">
        <v>-4.4588164765960399E-2</v>
      </c>
      <c r="EI220">
        <v>3.0782789670348702E-2</v>
      </c>
      <c r="EJ220">
        <v>8.6326131407878703E-2</v>
      </c>
      <c r="EK220">
        <v>0.12529414468396199</v>
      </c>
      <c r="EL220">
        <v>0.151700839672892</v>
      </c>
      <c r="EM220">
        <v>0.13596579772333001</v>
      </c>
      <c r="EN220">
        <v>9.3684265229417807E-2</v>
      </c>
      <c r="EO220">
        <v>2.7329096005951199E-2</v>
      </c>
      <c r="EP220">
        <v>-2.5616735413134799E-2</v>
      </c>
      <c r="EQ220">
        <v>-7.4347253145597494E-2</v>
      </c>
      <c r="ER220">
        <v>-9.9993995444666403E-2</v>
      </c>
      <c r="ES220">
        <v>-0.10166046503810899</v>
      </c>
      <c r="ET220">
        <v>-6.8605137055197205E-2</v>
      </c>
      <c r="EU220">
        <v>4.8063689010014801E-3</v>
      </c>
      <c r="EV220">
        <v>4.9391909383624297E-2</v>
      </c>
      <c r="EW220">
        <v>9.38486554538637E-2</v>
      </c>
      <c r="EX220">
        <v>0.12591996582016801</v>
      </c>
      <c r="EY220">
        <v>0.119533376666923</v>
      </c>
      <c r="EZ220">
        <v>9.0700792562186203E-2</v>
      </c>
      <c r="FA220">
        <v>2.1879265725085799E-2</v>
      </c>
      <c r="FB220">
        <v>-2.8972798662256698E-2</v>
      </c>
      <c r="FC220">
        <v>-9.6508589738474093E-2</v>
      </c>
      <c r="FD220">
        <v>-0.158736285651532</v>
      </c>
      <c r="FE220">
        <v>-0.17070885725620799</v>
      </c>
      <c r="FF220">
        <v>-0.16864242783227501</v>
      </c>
      <c r="FG220">
        <v>-0.13604132064079999</v>
      </c>
      <c r="FH220">
        <v>-8.7568425204028702E-2</v>
      </c>
      <c r="FI220">
        <v>-4.5172837920178899E-2</v>
      </c>
      <c r="FJ220">
        <v>8.2356397414660998E-3</v>
      </c>
      <c r="FK220">
        <v>3.8978231545450298E-2</v>
      </c>
      <c r="FL220">
        <v>7.0175585510135197E-2</v>
      </c>
      <c r="FM220">
        <v>9.98284655979296E-2</v>
      </c>
      <c r="FN220">
        <v>9.8689555885149494E-2</v>
      </c>
      <c r="FO220">
        <v>8.8173035291494103E-2</v>
      </c>
      <c r="FP220">
        <v>7.4460872058534702E-2</v>
      </c>
      <c r="FQ220">
        <v>5.6062562771903003E-2</v>
      </c>
      <c r="FR220">
        <v>3.5795890381518598E-2</v>
      </c>
      <c r="FS220">
        <v>1.5461388888498699E-2</v>
      </c>
      <c r="FT220">
        <v>5.4565926011934003E-3</v>
      </c>
      <c r="FU220">
        <v>4.5065109092513296E-3</v>
      </c>
      <c r="FV220">
        <v>3.4636551146445902E-3</v>
      </c>
      <c r="FW220">
        <v>2.3494941569810902E-3</v>
      </c>
      <c r="FX220">
        <v>1.1869649125167601E-3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20AC-10CB-5945-903F-CDD1AFBEA023}">
  <dimension ref="A1:GR200"/>
  <sheetViews>
    <sheetView zoomScale="20" zoomScaleNormal="20" workbookViewId="0">
      <selection activeCell="DW50" sqref="DW50"/>
    </sheetView>
  </sheetViews>
  <sheetFormatPr baseColWidth="10" defaultRowHeight="16"/>
  <cols>
    <col min="1" max="200" width="2.83203125" customWidth="1"/>
  </cols>
  <sheetData>
    <row r="1" spans="1:200">
      <c r="A1" s="2">
        <f t="array" ref="A1:GR200">MMULT(Лист1!A1:J200,Лист2!A211:GR220)</f>
        <v>3.0838491271796317E-15</v>
      </c>
      <c r="B1" s="2">
        <v>9.8038911834976986E-14</v>
      </c>
      <c r="C1" s="2">
        <v>-3.478777184924107E-14</v>
      </c>
      <c r="D1" s="2">
        <v>-1.9055417668162539E-15</v>
      </c>
      <c r="E1" s="2">
        <v>1.5526115143320611E-15</v>
      </c>
      <c r="F1" s="2">
        <v>1.4390569084782168E-15</v>
      </c>
      <c r="G1" s="2">
        <v>1.1286074077544873E-16</v>
      </c>
      <c r="H1" s="2">
        <v>-2.3280422120346413E-15</v>
      </c>
      <c r="I1" s="2">
        <v>-5.521873694433026E-15</v>
      </c>
      <c r="J1" s="2">
        <v>2.2876857249647473E-15</v>
      </c>
      <c r="K1" s="2">
        <v>-7.3165996510695963E-16</v>
      </c>
      <c r="L1" s="2">
        <v>1.4955200179589008E-15</v>
      </c>
      <c r="M1" s="2">
        <v>2.3260149912025364E-15</v>
      </c>
      <c r="N1" s="2">
        <v>3.2419483109903644E-16</v>
      </c>
      <c r="O1" s="2">
        <v>-3.3623704273866034E-15</v>
      </c>
      <c r="P1" s="2">
        <v>-1.4541113251787553E-15</v>
      </c>
      <c r="Q1" s="2">
        <v>-8.4571120844699988E-16</v>
      </c>
      <c r="R1" s="2">
        <v>1.8732093468038586E-16</v>
      </c>
      <c r="S1" s="2">
        <v>5.0867101657605612E-17</v>
      </c>
      <c r="T1" s="2">
        <v>-4.7756719541752608E-17</v>
      </c>
      <c r="U1" s="2">
        <v>1.1125192951124758E-17</v>
      </c>
      <c r="V1" s="2">
        <v>3.7972788948045446</v>
      </c>
      <c r="W1" s="2">
        <v>7.585509172695879</v>
      </c>
      <c r="X1" s="2">
        <v>11.355655251600218</v>
      </c>
      <c r="Y1" s="2">
        <v>15.098707855403061</v>
      </c>
      <c r="Z1" s="2">
        <v>18.805697751200476</v>
      </c>
      <c r="AA1" s="2">
        <v>17.761964070986764</v>
      </c>
      <c r="AB1" s="2">
        <v>17.282415406707685</v>
      </c>
      <c r="AC1" s="2">
        <v>16.439132686920491</v>
      </c>
      <c r="AD1" s="2">
        <v>15.574509544110057</v>
      </c>
      <c r="AE1" s="2">
        <v>14.785199067735764</v>
      </c>
      <c r="AF1" s="2">
        <v>12.627044604127025</v>
      </c>
      <c r="AG1" s="2">
        <v>11.030357834136204</v>
      </c>
      <c r="AH1" s="2">
        <v>10.871558054597269</v>
      </c>
      <c r="AI1" s="2">
        <v>11.159036519311742</v>
      </c>
      <c r="AJ1" s="2">
        <v>11.964431915281013</v>
      </c>
      <c r="AK1" s="2">
        <v>13.180474902929827</v>
      </c>
      <c r="AL1" s="2">
        <v>14.825707586807241</v>
      </c>
      <c r="AM1" s="2">
        <v>18.344121861614262</v>
      </c>
      <c r="AN1" s="2">
        <v>21.400706806049705</v>
      </c>
      <c r="AO1" s="2">
        <v>23.981792724777488</v>
      </c>
      <c r="AP1" s="2">
        <v>25.945490344016864</v>
      </c>
      <c r="AQ1" s="2">
        <v>27.177837462901039</v>
      </c>
      <c r="AR1" s="2">
        <v>26.604867641953241</v>
      </c>
      <c r="AS1" s="2">
        <v>25.902985318361686</v>
      </c>
      <c r="AT1" s="2">
        <v>25.22799723303795</v>
      </c>
      <c r="AU1" s="2">
        <v>24.589265431834299</v>
      </c>
      <c r="AV1" s="2">
        <v>24.500540531427159</v>
      </c>
      <c r="AW1" s="2">
        <v>24.93193563423841</v>
      </c>
      <c r="AX1" s="2">
        <v>25.824396644982222</v>
      </c>
      <c r="AY1" s="2">
        <v>27.723004444735917</v>
      </c>
      <c r="AZ1" s="2">
        <v>29.372386359686352</v>
      </c>
      <c r="BA1" s="2">
        <v>30.975956894752766</v>
      </c>
      <c r="BB1" s="2">
        <v>32.390158929201192</v>
      </c>
      <c r="BC1" s="2">
        <v>33.073908185346397</v>
      </c>
      <c r="BD1" s="2">
        <v>33.111093673390407</v>
      </c>
      <c r="BE1" s="2">
        <v>32.425332449090732</v>
      </c>
      <c r="BF1" s="2">
        <v>31.641098307424404</v>
      </c>
      <c r="BG1" s="2">
        <v>30.80028303962289</v>
      </c>
      <c r="BH1" s="2">
        <v>30.137783049405996</v>
      </c>
      <c r="BI1" s="2">
        <v>29.385793220683439</v>
      </c>
      <c r="BJ1" s="2">
        <v>28.976538015010732</v>
      </c>
      <c r="BK1" s="2">
        <v>27.761425864214662</v>
      </c>
      <c r="BL1" s="2">
        <v>26.600477612251698</v>
      </c>
      <c r="BM1" s="2">
        <v>25.247781650943949</v>
      </c>
      <c r="BN1" s="2">
        <v>23.62363390365125</v>
      </c>
      <c r="BO1" s="2">
        <v>21.962664481646193</v>
      </c>
      <c r="BP1" s="2">
        <v>21.205599089095013</v>
      </c>
      <c r="BQ1" s="2">
        <v>19.33566517031333</v>
      </c>
      <c r="BR1" s="2">
        <v>17.64064070941593</v>
      </c>
      <c r="BS1" s="2">
        <v>19.41176937026475</v>
      </c>
      <c r="BT1" s="2">
        <v>20.190472672310385</v>
      </c>
      <c r="BU1" s="2">
        <v>20.082694625092934</v>
      </c>
      <c r="BV1" s="2">
        <v>19.905510155757518</v>
      </c>
      <c r="BW1" s="2">
        <v>17.970955875664945</v>
      </c>
      <c r="BX1" s="2">
        <v>15.122139415036017</v>
      </c>
      <c r="BY1" s="2">
        <v>11.598835455579321</v>
      </c>
      <c r="BZ1" s="2">
        <v>11.880652967561161</v>
      </c>
      <c r="CA1" s="2">
        <v>12.447943297968111</v>
      </c>
      <c r="CB1" s="2">
        <v>13.1299636030086</v>
      </c>
      <c r="CC1" s="2">
        <v>14.541075871131257</v>
      </c>
      <c r="CD1" s="2">
        <v>15.758958908527269</v>
      </c>
      <c r="CE1" s="2">
        <v>16.38419248859417</v>
      </c>
      <c r="CF1" s="2">
        <v>16.752884018648782</v>
      </c>
      <c r="CG1" s="2">
        <v>17.560568107693218</v>
      </c>
      <c r="CH1" s="2">
        <v>19.815355314021794</v>
      </c>
      <c r="CI1" s="2">
        <v>21.354165488152113</v>
      </c>
      <c r="CJ1" s="2">
        <v>21.930741845576545</v>
      </c>
      <c r="CK1" s="2">
        <v>22.387111446344942</v>
      </c>
      <c r="CL1" s="2">
        <v>22.465868911822152</v>
      </c>
      <c r="CM1" s="2">
        <v>21.579220166130199</v>
      </c>
      <c r="CN1" s="2">
        <v>24.247887294176916</v>
      </c>
      <c r="CO1" s="2">
        <v>29.787479570859116</v>
      </c>
      <c r="CP1" s="2">
        <v>42.994055476338133</v>
      </c>
      <c r="CQ1" s="2">
        <v>48.433435476764544</v>
      </c>
      <c r="CR1" s="2">
        <v>51.849560864565461</v>
      </c>
      <c r="CS1" s="2">
        <v>53.236056534851798</v>
      </c>
      <c r="CT1" s="2">
        <v>52.599350525121558</v>
      </c>
      <c r="CU1" s="2">
        <v>49.556875076419082</v>
      </c>
      <c r="CV1" s="2">
        <v>48.458417809552024</v>
      </c>
      <c r="CW1" s="2">
        <v>47.540237034221484</v>
      </c>
      <c r="CX1" s="2">
        <v>48.159117267683804</v>
      </c>
      <c r="CY1" s="2">
        <v>51.457625850551224</v>
      </c>
      <c r="CZ1" s="2">
        <v>55.677358257704505</v>
      </c>
      <c r="DA1" s="2">
        <v>58.662717145230012</v>
      </c>
      <c r="DB1" s="2">
        <v>60.102554499997524</v>
      </c>
      <c r="DC1" s="2">
        <v>60.623648415900391</v>
      </c>
      <c r="DD1" s="2">
        <v>62.243815454732591</v>
      </c>
      <c r="DE1" s="2">
        <v>61.862925369132292</v>
      </c>
      <c r="DF1" s="2">
        <v>61.625529965406628</v>
      </c>
      <c r="DG1" s="2">
        <v>62.217602858029444</v>
      </c>
      <c r="DH1" s="2">
        <v>62.092808984637401</v>
      </c>
      <c r="DI1" s="2">
        <v>61.802740211862833</v>
      </c>
      <c r="DJ1" s="2">
        <v>61.029767826038366</v>
      </c>
      <c r="DK1" s="2">
        <v>58.603369663077324</v>
      </c>
      <c r="DL1" s="2">
        <v>54.955336607380097</v>
      </c>
      <c r="DM1" s="2">
        <v>45.46202204774869</v>
      </c>
      <c r="DN1" s="2">
        <v>33.594595399679164</v>
      </c>
      <c r="DO1" s="2">
        <v>25.271679300222349</v>
      </c>
      <c r="DP1" s="2">
        <v>19.422161532768342</v>
      </c>
      <c r="DQ1" s="2">
        <v>15.913831182910787</v>
      </c>
      <c r="DR1" s="2">
        <v>8.3464060039569077</v>
      </c>
      <c r="DS1" s="2">
        <v>7.5490594641463451</v>
      </c>
      <c r="DT1" s="2">
        <v>6.8670391591059152</v>
      </c>
      <c r="DU1" s="2">
        <v>7.7025935980291838</v>
      </c>
      <c r="DV1" s="2">
        <v>8.7743633773046525</v>
      </c>
      <c r="DW1" s="2">
        <v>12.042589886451244</v>
      </c>
      <c r="DX1" s="2">
        <v>12.861476703517642</v>
      </c>
      <c r="DY1" s="2">
        <v>12.811902229298628</v>
      </c>
      <c r="DZ1" s="2">
        <v>13.577719307905772</v>
      </c>
      <c r="EA1" s="2">
        <v>14.756627008945969</v>
      </c>
      <c r="EB1" s="2">
        <v>16.251038120204473</v>
      </c>
      <c r="EC1" s="2">
        <v>18.334157062806518</v>
      </c>
      <c r="ED1" s="2">
        <v>20.445040428992328</v>
      </c>
      <c r="EE1" s="2">
        <v>21.388283648008802</v>
      </c>
      <c r="EF1" s="2">
        <v>23.272236378326138</v>
      </c>
      <c r="EG1" s="2">
        <v>24.911282933943674</v>
      </c>
      <c r="EH1" s="2">
        <v>26.975517068479018</v>
      </c>
      <c r="EI1" s="2">
        <v>28.669932536721074</v>
      </c>
      <c r="EJ1" s="2">
        <v>28.881323278435413</v>
      </c>
      <c r="EK1" s="2">
        <v>29.692932559994606</v>
      </c>
      <c r="EL1" s="2">
        <v>30.616358727145116</v>
      </c>
      <c r="EM1" s="2">
        <v>30.687670819406073</v>
      </c>
      <c r="EN1" s="2">
        <v>31.120835544491413</v>
      </c>
      <c r="EO1" s="2">
        <v>32.050150141334107</v>
      </c>
      <c r="EP1" s="2">
        <v>31.799295591013312</v>
      </c>
      <c r="EQ1" s="2">
        <v>32.154766426927125</v>
      </c>
      <c r="ER1" s="2">
        <v>32.404558189282241</v>
      </c>
      <c r="ES1" s="2">
        <v>30.171038609399279</v>
      </c>
      <c r="ET1" s="2">
        <v>28.628356922257925</v>
      </c>
      <c r="EU1" s="2">
        <v>27.723004444735917</v>
      </c>
      <c r="EV1" s="2">
        <v>24.805424755853963</v>
      </c>
      <c r="EW1" s="2">
        <v>23.907742548079817</v>
      </c>
      <c r="EX1" s="2">
        <v>24.500540531427159</v>
      </c>
      <c r="EY1" s="2">
        <v>23.413396485872891</v>
      </c>
      <c r="EZ1" s="2">
        <v>24.077366391408695</v>
      </c>
      <c r="FA1" s="2">
        <v>25.902985318361686</v>
      </c>
      <c r="FB1" s="2">
        <v>25.604593884275712</v>
      </c>
      <c r="FC1" s="2">
        <v>26.449334661464498</v>
      </c>
      <c r="FD1" s="2">
        <v>25.945490344016864</v>
      </c>
      <c r="FE1" s="2">
        <v>23.852696607849548</v>
      </c>
      <c r="FF1" s="2">
        <v>21.551051808411124</v>
      </c>
      <c r="FG1" s="2">
        <v>18.344121861614262</v>
      </c>
      <c r="FH1" s="2">
        <v>15.780128651654595</v>
      </c>
      <c r="FI1" s="2">
        <v>14.397193724650785</v>
      </c>
      <c r="FJ1" s="2">
        <v>11.964431915281013</v>
      </c>
      <c r="FK1" s="2">
        <v>12.313155143033628</v>
      </c>
      <c r="FL1" s="2">
        <v>11.969986952338626</v>
      </c>
      <c r="FM1" s="2">
        <v>11.030357834136204</v>
      </c>
      <c r="FN1" s="2">
        <v>12.627044604127025</v>
      </c>
      <c r="FO1" s="2">
        <v>14.785199067735764</v>
      </c>
      <c r="FP1" s="2">
        <v>15.574509544110057</v>
      </c>
      <c r="FQ1" s="2">
        <v>16.439132686920491</v>
      </c>
      <c r="FR1" s="2">
        <v>17.282415406707685</v>
      </c>
      <c r="FS1" s="2">
        <v>17.761964070986764</v>
      </c>
      <c r="FT1" s="2">
        <v>18.805697751200476</v>
      </c>
      <c r="FU1" s="2">
        <v>15.098707855403061</v>
      </c>
      <c r="FV1" s="2">
        <v>11.355655251600218</v>
      </c>
      <c r="FW1" s="2">
        <v>7.585509172695879</v>
      </c>
      <c r="FX1" s="2">
        <v>3.7972788948045446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</row>
    <row r="2" spans="1:200">
      <c r="A2" s="2">
        <v>3.0838491271796305E-15</v>
      </c>
      <c r="B2" s="2">
        <v>9.8038911834976949E-14</v>
      </c>
      <c r="C2" s="2">
        <v>-3.478777184924088E-14</v>
      </c>
      <c r="D2" s="2">
        <v>-1.9055417668162089E-15</v>
      </c>
      <c r="E2" s="2">
        <v>1.5526115143320592E-15</v>
      </c>
      <c r="F2" s="2">
        <v>1.4390569084782344E-15</v>
      </c>
      <c r="G2" s="2">
        <v>1.1286074077544037E-16</v>
      </c>
      <c r="H2" s="2">
        <v>-2.3280422120346102E-15</v>
      </c>
      <c r="I2" s="2">
        <v>-5.5218736944330244E-15</v>
      </c>
      <c r="J2" s="2">
        <v>2.2876857249646972E-15</v>
      </c>
      <c r="K2" s="2">
        <v>-7.3165996510699779E-16</v>
      </c>
      <c r="L2" s="2">
        <v>1.4955200179588976E-15</v>
      </c>
      <c r="M2" s="2">
        <v>2.3260149912025214E-15</v>
      </c>
      <c r="N2" s="2">
        <v>3.2419483109902816E-16</v>
      </c>
      <c r="O2" s="2">
        <v>-3.3623704273866192E-15</v>
      </c>
      <c r="P2" s="2">
        <v>-1.4541113251787393E-15</v>
      </c>
      <c r="Q2" s="2">
        <v>-8.4571120844698499E-16</v>
      </c>
      <c r="R2" s="2">
        <v>1.8732093468038586E-16</v>
      </c>
      <c r="S2" s="2">
        <v>5.0867101657606099E-17</v>
      </c>
      <c r="T2" s="2">
        <v>-4.775671954175254E-17</v>
      </c>
      <c r="U2" s="2">
        <v>1.1125192951124627E-17</v>
      </c>
      <c r="V2" s="2">
        <v>3.7972788948045442</v>
      </c>
      <c r="W2" s="2">
        <v>7.5855091726958781</v>
      </c>
      <c r="X2" s="2">
        <v>11.355655251600215</v>
      </c>
      <c r="Y2" s="2">
        <v>15.09870785540306</v>
      </c>
      <c r="Z2" s="2">
        <v>18.805697751200473</v>
      </c>
      <c r="AA2" s="2">
        <v>17.76196407098676</v>
      </c>
      <c r="AB2" s="2">
        <v>17.282415406707692</v>
      </c>
      <c r="AC2" s="2">
        <v>16.439132686920487</v>
      </c>
      <c r="AD2" s="2">
        <v>15.574509544110066</v>
      </c>
      <c r="AE2" s="2">
        <v>14.785199067735773</v>
      </c>
      <c r="AF2" s="2">
        <v>12.627044604127033</v>
      </c>
      <c r="AG2" s="2">
        <v>11.030357834136215</v>
      </c>
      <c r="AH2" s="2">
        <v>10.87155805459728</v>
      </c>
      <c r="AI2" s="2">
        <v>11.15903651931175</v>
      </c>
      <c r="AJ2" s="2">
        <v>11.964431915281018</v>
      </c>
      <c r="AK2" s="2">
        <v>13.180474902929834</v>
      </c>
      <c r="AL2" s="2">
        <v>14.825707586807246</v>
      </c>
      <c r="AM2" s="2">
        <v>18.344121861614269</v>
      </c>
      <c r="AN2" s="2">
        <v>21.400706806049715</v>
      </c>
      <c r="AO2" s="2">
        <v>23.981792724777495</v>
      </c>
      <c r="AP2" s="2">
        <v>25.945490344016878</v>
      </c>
      <c r="AQ2" s="2">
        <v>27.17783746290106</v>
      </c>
      <c r="AR2" s="2">
        <v>26.604867641953266</v>
      </c>
      <c r="AS2" s="2">
        <v>25.902985318361704</v>
      </c>
      <c r="AT2" s="2">
        <v>25.227997233037971</v>
      </c>
      <c r="AU2" s="2">
        <v>24.589265431834313</v>
      </c>
      <c r="AV2" s="2">
        <v>24.500540531427163</v>
      </c>
      <c r="AW2" s="2">
        <v>24.9319356342384</v>
      </c>
      <c r="AX2" s="2">
        <v>25.824396644982198</v>
      </c>
      <c r="AY2" s="2">
        <v>27.723004444735896</v>
      </c>
      <c r="AZ2" s="2">
        <v>29.372386359686331</v>
      </c>
      <c r="BA2" s="2">
        <v>30.975956894752755</v>
      </c>
      <c r="BB2" s="2">
        <v>32.390158929201192</v>
      </c>
      <c r="BC2" s="2">
        <v>33.073908185346426</v>
      </c>
      <c r="BD2" s="2">
        <v>33.111093673390457</v>
      </c>
      <c r="BE2" s="2">
        <v>32.425332449090796</v>
      </c>
      <c r="BF2" s="2">
        <v>31.641098307424453</v>
      </c>
      <c r="BG2" s="2">
        <v>30.800283039622929</v>
      </c>
      <c r="BH2" s="2">
        <v>30.137783049406025</v>
      </c>
      <c r="BI2" s="2">
        <v>29.385793220683443</v>
      </c>
      <c r="BJ2" s="2">
        <v>28.976538015010714</v>
      </c>
      <c r="BK2" s="2">
        <v>27.76142586421463</v>
      </c>
      <c r="BL2" s="2">
        <v>26.600477612251652</v>
      </c>
      <c r="BM2" s="2">
        <v>25.247781650943899</v>
      </c>
      <c r="BN2" s="2">
        <v>23.623633903651196</v>
      </c>
      <c r="BO2" s="2">
        <v>21.962664481646147</v>
      </c>
      <c r="BP2" s="2">
        <v>21.205599089094978</v>
      </c>
      <c r="BQ2" s="2">
        <v>19.335665170313309</v>
      </c>
      <c r="BR2" s="2">
        <v>17.640640709415919</v>
      </c>
      <c r="BS2" s="2">
        <v>19.411769370264757</v>
      </c>
      <c r="BT2" s="2">
        <v>20.190472672310399</v>
      </c>
      <c r="BU2" s="2">
        <v>20.082694625092962</v>
      </c>
      <c r="BV2" s="2">
        <v>19.905510155757554</v>
      </c>
      <c r="BW2" s="2">
        <v>17.970955875664981</v>
      </c>
      <c r="BX2" s="2">
        <v>15.122139415036054</v>
      </c>
      <c r="BY2" s="2">
        <v>11.598835455579344</v>
      </c>
      <c r="BZ2" s="2">
        <v>11.880652967561177</v>
      </c>
      <c r="CA2" s="2">
        <v>12.447943297968122</v>
      </c>
      <c r="CB2" s="2">
        <v>13.129963603008608</v>
      </c>
      <c r="CC2" s="2">
        <v>14.541075871131266</v>
      </c>
      <c r="CD2" s="2">
        <v>15.758958908527266</v>
      </c>
      <c r="CE2" s="2">
        <v>16.384192488594156</v>
      </c>
      <c r="CF2" s="2">
        <v>16.752884018648757</v>
      </c>
      <c r="CG2" s="2">
        <v>17.560568107693189</v>
      </c>
      <c r="CH2" s="2">
        <v>19.815355314021737</v>
      </c>
      <c r="CI2" s="2">
        <v>21.354165488152038</v>
      </c>
      <c r="CJ2" s="2">
        <v>21.930741845576463</v>
      </c>
      <c r="CK2" s="2">
        <v>22.387111446344857</v>
      </c>
      <c r="CL2" s="2">
        <v>22.465868911822064</v>
      </c>
      <c r="CM2" s="2">
        <v>21.579220166130124</v>
      </c>
      <c r="CN2" s="2">
        <v>24.247887294176849</v>
      </c>
      <c r="CO2" s="2">
        <v>29.787479570859041</v>
      </c>
      <c r="CP2" s="2">
        <v>42.994055476338062</v>
      </c>
      <c r="CQ2" s="2">
        <v>48.433435476764487</v>
      </c>
      <c r="CR2" s="2">
        <v>51.849560864565433</v>
      </c>
      <c r="CS2" s="2">
        <v>53.236056534851784</v>
      </c>
      <c r="CT2" s="2">
        <v>52.599350525121558</v>
      </c>
      <c r="CU2" s="2">
        <v>49.556875076419118</v>
      </c>
      <c r="CV2" s="2">
        <v>48.458417809552067</v>
      </c>
      <c r="CW2" s="2">
        <v>47.540237034221526</v>
      </c>
      <c r="CX2" s="2">
        <v>48.159117267683847</v>
      </c>
      <c r="CY2" s="2">
        <v>51.457625850551281</v>
      </c>
      <c r="CZ2" s="2">
        <v>55.67735825770454</v>
      </c>
      <c r="DA2" s="2">
        <v>58.66271714523004</v>
      </c>
      <c r="DB2" s="2">
        <v>60.102554499997538</v>
      </c>
      <c r="DC2" s="2">
        <v>60.623648415900412</v>
      </c>
      <c r="DD2" s="2">
        <v>62.243815454732591</v>
      </c>
      <c r="DE2" s="2">
        <v>61.862925369132277</v>
      </c>
      <c r="DF2" s="2">
        <v>61.625529965406614</v>
      </c>
      <c r="DG2" s="2">
        <v>62.217602858029416</v>
      </c>
      <c r="DH2" s="2">
        <v>62.092808984637358</v>
      </c>
      <c r="DI2" s="2">
        <v>61.80274021186279</v>
      </c>
      <c r="DJ2" s="2">
        <v>61.029767826038309</v>
      </c>
      <c r="DK2" s="2">
        <v>58.603369663077252</v>
      </c>
      <c r="DL2" s="2">
        <v>54.955336607380033</v>
      </c>
      <c r="DM2" s="2">
        <v>45.46202204774864</v>
      </c>
      <c r="DN2" s="2">
        <v>33.594595399679115</v>
      </c>
      <c r="DO2" s="2">
        <v>25.271679300222324</v>
      </c>
      <c r="DP2" s="2">
        <v>19.422161532768342</v>
      </c>
      <c r="DQ2" s="2">
        <v>15.913831182910803</v>
      </c>
      <c r="DR2" s="2">
        <v>8.3464060039569254</v>
      </c>
      <c r="DS2" s="2">
        <v>7.5490594641463682</v>
      </c>
      <c r="DT2" s="2">
        <v>6.8670391591059436</v>
      </c>
      <c r="DU2" s="2">
        <v>7.7025935980292193</v>
      </c>
      <c r="DV2" s="2">
        <v>8.7743633773046881</v>
      </c>
      <c r="DW2" s="2">
        <v>12.042589886451271</v>
      </c>
      <c r="DX2" s="2">
        <v>12.861476703517669</v>
      </c>
      <c r="DY2" s="2">
        <v>12.811902229298655</v>
      </c>
      <c r="DZ2" s="2">
        <v>13.577719307905795</v>
      </c>
      <c r="EA2" s="2">
        <v>14.75662700894598</v>
      </c>
      <c r="EB2" s="2">
        <v>16.251038120204473</v>
      </c>
      <c r="EC2" s="2">
        <v>18.334157062806511</v>
      </c>
      <c r="ED2" s="2">
        <v>20.445040428992304</v>
      </c>
      <c r="EE2" s="2">
        <v>21.388283648008763</v>
      </c>
      <c r="EF2" s="2">
        <v>23.272236378326085</v>
      </c>
      <c r="EG2" s="2">
        <v>24.911282933943621</v>
      </c>
      <c r="EH2" s="2">
        <v>26.975517068478968</v>
      </c>
      <c r="EI2" s="2">
        <v>28.669932536721031</v>
      </c>
      <c r="EJ2" s="2">
        <v>28.881323278435385</v>
      </c>
      <c r="EK2" s="2">
        <v>29.692932559994599</v>
      </c>
      <c r="EL2" s="2">
        <v>30.61635872714513</v>
      </c>
      <c r="EM2" s="2">
        <v>30.687670819406097</v>
      </c>
      <c r="EN2" s="2">
        <v>31.12083554449146</v>
      </c>
      <c r="EO2" s="2">
        <v>32.05015014133415</v>
      </c>
      <c r="EP2" s="2">
        <v>31.799295591013351</v>
      </c>
      <c r="EQ2" s="2">
        <v>32.154766426927154</v>
      </c>
      <c r="ER2" s="2">
        <v>32.404558189282263</v>
      </c>
      <c r="ES2" s="2">
        <v>30.171038609399272</v>
      </c>
      <c r="ET2" s="2">
        <v>28.628356922257904</v>
      </c>
      <c r="EU2" s="2">
        <v>27.723004444735896</v>
      </c>
      <c r="EV2" s="2">
        <v>24.805424755853942</v>
      </c>
      <c r="EW2" s="2">
        <v>23.90774254807981</v>
      </c>
      <c r="EX2" s="2">
        <v>24.500540531427163</v>
      </c>
      <c r="EY2" s="2">
        <v>23.413396485872902</v>
      </c>
      <c r="EZ2" s="2">
        <v>24.077366391408717</v>
      </c>
      <c r="FA2" s="2">
        <v>25.902985318361704</v>
      </c>
      <c r="FB2" s="2">
        <v>25.604593884275729</v>
      </c>
      <c r="FC2" s="2">
        <v>26.449334661464519</v>
      </c>
      <c r="FD2" s="2">
        <v>25.945490344016878</v>
      </c>
      <c r="FE2" s="2">
        <v>23.852696607849566</v>
      </c>
      <c r="FF2" s="2">
        <v>21.551051808411128</v>
      </c>
      <c r="FG2" s="2">
        <v>18.344121861614269</v>
      </c>
      <c r="FH2" s="2">
        <v>15.780128651654602</v>
      </c>
      <c r="FI2" s="2">
        <v>14.397193724650794</v>
      </c>
      <c r="FJ2" s="2">
        <v>11.964431915281018</v>
      </c>
      <c r="FK2" s="2">
        <v>12.313155143033637</v>
      </c>
      <c r="FL2" s="2">
        <v>11.969986952338633</v>
      </c>
      <c r="FM2" s="2">
        <v>11.030357834136215</v>
      </c>
      <c r="FN2" s="2">
        <v>12.627044604127033</v>
      </c>
      <c r="FO2" s="2">
        <v>14.785199067735773</v>
      </c>
      <c r="FP2" s="2">
        <v>15.574509544110068</v>
      </c>
      <c r="FQ2" s="2">
        <v>16.439132686920487</v>
      </c>
      <c r="FR2" s="2">
        <v>17.282415406707692</v>
      </c>
      <c r="FS2" s="2">
        <v>17.76196407098676</v>
      </c>
      <c r="FT2" s="2">
        <v>18.805697751200473</v>
      </c>
      <c r="FU2" s="2">
        <v>15.09870785540306</v>
      </c>
      <c r="FV2" s="2">
        <v>11.355655251600215</v>
      </c>
      <c r="FW2" s="2">
        <v>7.5855091726958781</v>
      </c>
      <c r="FX2" s="2">
        <v>3.7972788948045442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>
      <c r="A3" s="2">
        <v>3.0838491271796313E-15</v>
      </c>
      <c r="B3" s="2">
        <v>9.8038911834976974E-14</v>
      </c>
      <c r="C3" s="2">
        <v>-3.4787771849241947E-14</v>
      </c>
      <c r="D3" s="2">
        <v>-1.9055417668161537E-15</v>
      </c>
      <c r="E3" s="2">
        <v>1.5526115143320114E-15</v>
      </c>
      <c r="F3" s="2">
        <v>1.4390569084782091E-15</v>
      </c>
      <c r="G3" s="2">
        <v>1.1286074077545391E-16</v>
      </c>
      <c r="H3" s="2">
        <v>-2.3280422120346264E-15</v>
      </c>
      <c r="I3" s="2">
        <v>-5.5218736944329329E-15</v>
      </c>
      <c r="J3" s="2">
        <v>2.287685724964765E-15</v>
      </c>
      <c r="K3" s="2">
        <v>-7.3165996510690697E-16</v>
      </c>
      <c r="L3" s="2">
        <v>1.4955200179588681E-15</v>
      </c>
      <c r="M3" s="2">
        <v>2.3260149912025877E-15</v>
      </c>
      <c r="N3" s="2">
        <v>3.2419483109900528E-16</v>
      </c>
      <c r="O3" s="2">
        <v>-3.3623704273866424E-15</v>
      </c>
      <c r="P3" s="2">
        <v>-1.4541113251787616E-15</v>
      </c>
      <c r="Q3" s="2">
        <v>-8.4571120844699219E-16</v>
      </c>
      <c r="R3" s="2">
        <v>1.8732093468038291E-16</v>
      </c>
      <c r="S3" s="2">
        <v>5.0867101657603856E-17</v>
      </c>
      <c r="T3" s="2">
        <v>-4.7756719541751936E-17</v>
      </c>
      <c r="U3" s="2">
        <v>1.1125192951124559E-17</v>
      </c>
      <c r="V3" s="2">
        <v>3.7972788948045388</v>
      </c>
      <c r="W3" s="2">
        <v>7.5855091726958692</v>
      </c>
      <c r="X3" s="2">
        <v>11.355655251600197</v>
      </c>
      <c r="Y3" s="2">
        <v>15.09870785540304</v>
      </c>
      <c r="Z3" s="2">
        <v>18.805697751200444</v>
      </c>
      <c r="AA3" s="2">
        <v>17.761964070986739</v>
      </c>
      <c r="AB3" s="2">
        <v>17.28241540670766</v>
      </c>
      <c r="AC3" s="2">
        <v>16.439132686920445</v>
      </c>
      <c r="AD3" s="2">
        <v>15.574509544110009</v>
      </c>
      <c r="AE3" s="2">
        <v>14.785199067735718</v>
      </c>
      <c r="AF3" s="2">
        <v>12.627044604126983</v>
      </c>
      <c r="AG3" s="2">
        <v>11.030357834136179</v>
      </c>
      <c r="AH3" s="2">
        <v>10.871558054597246</v>
      </c>
      <c r="AI3" s="2">
        <v>11.159036519311721</v>
      </c>
      <c r="AJ3" s="2">
        <v>11.964431915280986</v>
      </c>
      <c r="AK3" s="2">
        <v>13.180474902929795</v>
      </c>
      <c r="AL3" s="2">
        <v>14.825707586807187</v>
      </c>
      <c r="AM3" s="2">
        <v>18.344121861614163</v>
      </c>
      <c r="AN3" s="2">
        <v>21.400706806049559</v>
      </c>
      <c r="AO3" s="2">
        <v>23.981792724777289</v>
      </c>
      <c r="AP3" s="2">
        <v>25.94549034401664</v>
      </c>
      <c r="AQ3" s="2">
        <v>27.177837462900793</v>
      </c>
      <c r="AR3" s="2">
        <v>26.604867641952975</v>
      </c>
      <c r="AS3" s="2">
        <v>25.902985318361424</v>
      </c>
      <c r="AT3" s="2">
        <v>25.227997233037705</v>
      </c>
      <c r="AU3" s="2">
        <v>24.589265431834075</v>
      </c>
      <c r="AV3" s="2">
        <v>24.500540531426957</v>
      </c>
      <c r="AW3" s="2">
        <v>24.931935634238226</v>
      </c>
      <c r="AX3" s="2">
        <v>25.824396644982055</v>
      </c>
      <c r="AY3" s="2">
        <v>27.723004444735782</v>
      </c>
      <c r="AZ3" s="2">
        <v>29.372386359686203</v>
      </c>
      <c r="BA3" s="2">
        <v>30.975956894752631</v>
      </c>
      <c r="BB3" s="2">
        <v>32.390158929201029</v>
      </c>
      <c r="BC3" s="2">
        <v>33.073908185346241</v>
      </c>
      <c r="BD3" s="2">
        <v>33.111093673390258</v>
      </c>
      <c r="BE3" s="2">
        <v>32.425332449090575</v>
      </c>
      <c r="BF3" s="2">
        <v>31.641098307424233</v>
      </c>
      <c r="BG3" s="2">
        <v>30.800283039622737</v>
      </c>
      <c r="BH3" s="2">
        <v>30.137783049405865</v>
      </c>
      <c r="BI3" s="2">
        <v>29.385793220683329</v>
      </c>
      <c r="BJ3" s="2">
        <v>28.976538015010632</v>
      </c>
      <c r="BK3" s="2">
        <v>27.761425864214583</v>
      </c>
      <c r="BL3" s="2">
        <v>26.600477612251648</v>
      </c>
      <c r="BM3" s="2">
        <v>25.24778165094391</v>
      </c>
      <c r="BN3" s="2">
        <v>23.623633903651214</v>
      </c>
      <c r="BO3" s="2">
        <v>21.962664481646158</v>
      </c>
      <c r="BP3" s="2">
        <v>21.205599089094971</v>
      </c>
      <c r="BQ3" s="2">
        <v>19.335665170313288</v>
      </c>
      <c r="BR3" s="2">
        <v>17.640640709415905</v>
      </c>
      <c r="BS3" s="2">
        <v>19.411769370264722</v>
      </c>
      <c r="BT3" s="2">
        <v>20.19047267231036</v>
      </c>
      <c r="BU3" s="2">
        <v>20.08269462509292</v>
      </c>
      <c r="BV3" s="2">
        <v>19.905510155757497</v>
      </c>
      <c r="BW3" s="2">
        <v>17.970955875664909</v>
      </c>
      <c r="BX3" s="2">
        <v>15.122139415035985</v>
      </c>
      <c r="BY3" s="2">
        <v>11.598835455579282</v>
      </c>
      <c r="BZ3" s="2">
        <v>11.880652967561115</v>
      </c>
      <c r="CA3" s="2">
        <v>12.447943297968056</v>
      </c>
      <c r="CB3" s="2">
        <v>13.129963603008543</v>
      </c>
      <c r="CC3" s="2">
        <v>14.541075871131161</v>
      </c>
      <c r="CD3" s="2">
        <v>15.758958908527157</v>
      </c>
      <c r="CE3" s="2">
        <v>16.38419248859406</v>
      </c>
      <c r="CF3" s="2">
        <v>16.752884018648665</v>
      </c>
      <c r="CG3" s="2">
        <v>17.560568107693111</v>
      </c>
      <c r="CH3" s="2">
        <v>19.815355314021701</v>
      </c>
      <c r="CI3" s="2">
        <v>21.354165488152042</v>
      </c>
      <c r="CJ3" s="2">
        <v>21.930741845576481</v>
      </c>
      <c r="CK3" s="2">
        <v>22.387111446344896</v>
      </c>
      <c r="CL3" s="2">
        <v>22.46586891182211</v>
      </c>
      <c r="CM3" s="2">
        <v>21.57922016613017</v>
      </c>
      <c r="CN3" s="2">
        <v>24.247887294176973</v>
      </c>
      <c r="CO3" s="2">
        <v>29.787479570859205</v>
      </c>
      <c r="CP3" s="2">
        <v>42.994055476338232</v>
      </c>
      <c r="CQ3" s="2">
        <v>48.433435476764686</v>
      </c>
      <c r="CR3" s="2">
        <v>51.849560864565632</v>
      </c>
      <c r="CS3" s="2">
        <v>53.236056534851997</v>
      </c>
      <c r="CT3" s="2">
        <v>52.599350525121714</v>
      </c>
      <c r="CU3" s="2">
        <v>49.556875076419232</v>
      </c>
      <c r="CV3" s="2">
        <v>48.458417809552166</v>
      </c>
      <c r="CW3" s="2">
        <v>47.54023703422164</v>
      </c>
      <c r="CX3" s="2">
        <v>48.159117267683953</v>
      </c>
      <c r="CY3" s="2">
        <v>51.457625850551374</v>
      </c>
      <c r="CZ3" s="2">
        <v>55.677358257704682</v>
      </c>
      <c r="DA3" s="2">
        <v>58.662717145230204</v>
      </c>
      <c r="DB3" s="2">
        <v>60.102554499997751</v>
      </c>
      <c r="DC3" s="2">
        <v>60.623648415900604</v>
      </c>
      <c r="DD3" s="2">
        <v>62.243815454732804</v>
      </c>
      <c r="DE3" s="2">
        <v>61.862925369132526</v>
      </c>
      <c r="DF3" s="2">
        <v>61.625529965406855</v>
      </c>
      <c r="DG3" s="2">
        <v>62.217602858029679</v>
      </c>
      <c r="DH3" s="2">
        <v>62.092808984637607</v>
      </c>
      <c r="DI3" s="2">
        <v>61.802740211863053</v>
      </c>
      <c r="DJ3" s="2">
        <v>61.029767826038558</v>
      </c>
      <c r="DK3" s="2">
        <v>58.603369663077508</v>
      </c>
      <c r="DL3" s="2">
        <v>54.955336607380232</v>
      </c>
      <c r="DM3" s="2">
        <v>45.462022047748789</v>
      </c>
      <c r="DN3" s="2">
        <v>33.594595399679214</v>
      </c>
      <c r="DO3" s="2">
        <v>25.271679300222285</v>
      </c>
      <c r="DP3" s="2">
        <v>19.422161532768222</v>
      </c>
      <c r="DQ3" s="2">
        <v>15.913831182910632</v>
      </c>
      <c r="DR3" s="2">
        <v>8.3464060039567389</v>
      </c>
      <c r="DS3" s="2">
        <v>7.549059464146179</v>
      </c>
      <c r="DT3" s="2">
        <v>6.8670391591057527</v>
      </c>
      <c r="DU3" s="2">
        <v>7.7025935980290443</v>
      </c>
      <c r="DV3" s="2">
        <v>8.7743633773045424</v>
      </c>
      <c r="DW3" s="2">
        <v>12.042589886451211</v>
      </c>
      <c r="DX3" s="2">
        <v>12.861476703517619</v>
      </c>
      <c r="DY3" s="2">
        <v>12.811902229298617</v>
      </c>
      <c r="DZ3" s="2">
        <v>13.577719307905754</v>
      </c>
      <c r="EA3" s="2">
        <v>14.756627008945951</v>
      </c>
      <c r="EB3" s="2">
        <v>16.251038120204438</v>
      </c>
      <c r="EC3" s="2">
        <v>18.334157062806483</v>
      </c>
      <c r="ED3" s="2">
        <v>20.445040428992282</v>
      </c>
      <c r="EE3" s="2">
        <v>21.388283648008759</v>
      </c>
      <c r="EF3" s="2">
        <v>23.272236378326106</v>
      </c>
      <c r="EG3" s="2">
        <v>24.911282933943646</v>
      </c>
      <c r="EH3" s="2">
        <v>26.975517068478979</v>
      </c>
      <c r="EI3" s="2">
        <v>28.669932536721003</v>
      </c>
      <c r="EJ3" s="2">
        <v>28.881323278435321</v>
      </c>
      <c r="EK3" s="2">
        <v>29.692932559994492</v>
      </c>
      <c r="EL3" s="2">
        <v>30.616358727144974</v>
      </c>
      <c r="EM3" s="2">
        <v>30.68767081940592</v>
      </c>
      <c r="EN3" s="2">
        <v>31.120835544491243</v>
      </c>
      <c r="EO3" s="2">
        <v>32.050150141333937</v>
      </c>
      <c r="EP3" s="2">
        <v>31.799295591013131</v>
      </c>
      <c r="EQ3" s="2">
        <v>32.154766426926969</v>
      </c>
      <c r="ER3" s="2">
        <v>32.404558189282099</v>
      </c>
      <c r="ES3" s="2">
        <v>30.171038609399133</v>
      </c>
      <c r="ET3" s="2">
        <v>28.62835692225778</v>
      </c>
      <c r="EU3" s="2">
        <v>27.723004444735782</v>
      </c>
      <c r="EV3" s="2">
        <v>24.805424755853799</v>
      </c>
      <c r="EW3" s="2">
        <v>23.90774254807965</v>
      </c>
      <c r="EX3" s="2">
        <v>24.500540531426957</v>
      </c>
      <c r="EY3" s="2">
        <v>23.413396485872674</v>
      </c>
      <c r="EZ3" s="2">
        <v>24.07736639140845</v>
      </c>
      <c r="FA3" s="2">
        <v>25.902985318361424</v>
      </c>
      <c r="FB3" s="2">
        <v>25.604593884275442</v>
      </c>
      <c r="FC3" s="2">
        <v>26.449334661464253</v>
      </c>
      <c r="FD3" s="2">
        <v>25.94549034401664</v>
      </c>
      <c r="FE3" s="2">
        <v>23.85269660784936</v>
      </c>
      <c r="FF3" s="2">
        <v>21.551051808410975</v>
      </c>
      <c r="FG3" s="2">
        <v>18.344121861614163</v>
      </c>
      <c r="FH3" s="2">
        <v>15.780128651654532</v>
      </c>
      <c r="FI3" s="2">
        <v>14.397193724650746</v>
      </c>
      <c r="FJ3" s="2">
        <v>11.964431915280986</v>
      </c>
      <c r="FK3" s="2">
        <v>12.313155143033605</v>
      </c>
      <c r="FL3" s="2">
        <v>11.969986952338598</v>
      </c>
      <c r="FM3" s="2">
        <v>11.030357834136179</v>
      </c>
      <c r="FN3" s="2">
        <v>12.627044604126983</v>
      </c>
      <c r="FO3" s="2">
        <v>14.785199067735718</v>
      </c>
      <c r="FP3" s="2">
        <v>15.574509544110009</v>
      </c>
      <c r="FQ3" s="2">
        <v>16.439132686920445</v>
      </c>
      <c r="FR3" s="2">
        <v>17.28241540670766</v>
      </c>
      <c r="FS3" s="2">
        <v>17.761964070986739</v>
      </c>
      <c r="FT3" s="2">
        <v>18.805697751200444</v>
      </c>
      <c r="FU3" s="2">
        <v>15.09870785540304</v>
      </c>
      <c r="FV3" s="2">
        <v>11.355655251600197</v>
      </c>
      <c r="FW3" s="2">
        <v>7.5855091726958692</v>
      </c>
      <c r="FX3" s="2">
        <v>3.7972788948045388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</row>
    <row r="4" spans="1:200">
      <c r="A4" s="2">
        <v>3.083849127179623E-15</v>
      </c>
      <c r="B4" s="2">
        <v>9.8038911834976684E-14</v>
      </c>
      <c r="C4" s="2">
        <v>-3.4787771849240186E-14</v>
      </c>
      <c r="D4" s="2">
        <v>-1.9055417668163355E-15</v>
      </c>
      <c r="E4" s="2">
        <v>1.552611514332069E-15</v>
      </c>
      <c r="F4" s="2">
        <v>1.4390569084781949E-15</v>
      </c>
      <c r="G4" s="2">
        <v>1.1286074077536151E-16</v>
      </c>
      <c r="H4" s="2">
        <v>-2.3280422120346745E-15</v>
      </c>
      <c r="I4" s="2">
        <v>-5.5218736944328596E-15</v>
      </c>
      <c r="J4" s="2">
        <v>2.2876857249647737E-15</v>
      </c>
      <c r="K4" s="2">
        <v>-7.3165996510702214E-16</v>
      </c>
      <c r="L4" s="2">
        <v>1.4955200179588886E-15</v>
      </c>
      <c r="M4" s="2">
        <v>2.3260149912025549E-15</v>
      </c>
      <c r="N4" s="2">
        <v>3.2419483109908664E-16</v>
      </c>
      <c r="O4" s="2">
        <v>-3.3623704273866026E-15</v>
      </c>
      <c r="P4" s="2">
        <v>-1.4541113251787512E-15</v>
      </c>
      <c r="Q4" s="2">
        <v>-8.4571120844697611E-16</v>
      </c>
      <c r="R4" s="2">
        <v>1.8732093468038621E-16</v>
      </c>
      <c r="S4" s="2">
        <v>5.0867101657605853E-17</v>
      </c>
      <c r="T4" s="2">
        <v>-4.7756719541752768E-17</v>
      </c>
      <c r="U4" s="2">
        <v>1.1125192951124362E-17</v>
      </c>
      <c r="V4" s="2">
        <v>3.7972788948045411</v>
      </c>
      <c r="W4" s="2">
        <v>7.585509172695871</v>
      </c>
      <c r="X4" s="2">
        <v>11.355655251600208</v>
      </c>
      <c r="Y4" s="2">
        <v>15.098707855403047</v>
      </c>
      <c r="Z4" s="2">
        <v>18.805697751200452</v>
      </c>
      <c r="AA4" s="2">
        <v>17.76196407098675</v>
      </c>
      <c r="AB4" s="2">
        <v>17.282415406707702</v>
      </c>
      <c r="AC4" s="2">
        <v>16.439132686920527</v>
      </c>
      <c r="AD4" s="2">
        <v>15.574509544110123</v>
      </c>
      <c r="AE4" s="2">
        <v>14.78519906773586</v>
      </c>
      <c r="AF4" s="2">
        <v>12.627044604127128</v>
      </c>
      <c r="AG4" s="2">
        <v>11.030357834136321</v>
      </c>
      <c r="AH4" s="2">
        <v>10.871558054597388</v>
      </c>
      <c r="AI4" s="2">
        <v>11.159036519311863</v>
      </c>
      <c r="AJ4" s="2">
        <v>11.964431915281128</v>
      </c>
      <c r="AK4" s="2">
        <v>13.180474902929941</v>
      </c>
      <c r="AL4" s="2">
        <v>14.825707586807344</v>
      </c>
      <c r="AM4" s="2">
        <v>18.344121861614358</v>
      </c>
      <c r="AN4" s="2">
        <v>21.400706806049804</v>
      </c>
      <c r="AO4" s="2">
        <v>23.981792724777584</v>
      </c>
      <c r="AP4" s="2">
        <v>25.945490344016971</v>
      </c>
      <c r="AQ4" s="2">
        <v>27.177837462901145</v>
      </c>
      <c r="AR4" s="2">
        <v>26.604867641953366</v>
      </c>
      <c r="AS4" s="2">
        <v>25.902985318361825</v>
      </c>
      <c r="AT4" s="2">
        <v>25.227997233038096</v>
      </c>
      <c r="AU4" s="2">
        <v>24.589265431834455</v>
      </c>
      <c r="AV4" s="2">
        <v>24.500540531427301</v>
      </c>
      <c r="AW4" s="2">
        <v>24.931935634238538</v>
      </c>
      <c r="AX4" s="2">
        <v>25.824396644982329</v>
      </c>
      <c r="AY4" s="2">
        <v>27.723004444735995</v>
      </c>
      <c r="AZ4" s="2">
        <v>29.372386359686384</v>
      </c>
      <c r="BA4" s="2">
        <v>30.975956894752777</v>
      </c>
      <c r="BB4" s="2">
        <v>32.390158929201149</v>
      </c>
      <c r="BC4" s="2">
        <v>33.07390818534634</v>
      </c>
      <c r="BD4" s="2">
        <v>33.111093673390364</v>
      </c>
      <c r="BE4" s="2">
        <v>32.425332449090703</v>
      </c>
      <c r="BF4" s="2">
        <v>31.641098307424372</v>
      </c>
      <c r="BG4" s="2">
        <v>30.800283039622869</v>
      </c>
      <c r="BH4" s="2">
        <v>30.137783049405986</v>
      </c>
      <c r="BI4" s="2">
        <v>29.385793220683432</v>
      </c>
      <c r="BJ4" s="2">
        <v>28.976538015010725</v>
      </c>
      <c r="BK4" s="2">
        <v>27.761425864214637</v>
      </c>
      <c r="BL4" s="2">
        <v>26.600477612251652</v>
      </c>
      <c r="BM4" s="2">
        <v>25.247781650943875</v>
      </c>
      <c r="BN4" s="2">
        <v>23.623633903651161</v>
      </c>
      <c r="BO4" s="2">
        <v>21.962664481646101</v>
      </c>
      <c r="BP4" s="2">
        <v>21.205599089094932</v>
      </c>
      <c r="BQ4" s="2">
        <v>19.335665170313256</v>
      </c>
      <c r="BR4" s="2">
        <v>17.640640709415859</v>
      </c>
      <c r="BS4" s="2">
        <v>19.41176937026469</v>
      </c>
      <c r="BT4" s="2">
        <v>20.190472672310332</v>
      </c>
      <c r="BU4" s="2">
        <v>20.082694625092888</v>
      </c>
      <c r="BV4" s="2">
        <v>19.905510155757487</v>
      </c>
      <c r="BW4" s="2">
        <v>17.970955875664917</v>
      </c>
      <c r="BX4" s="2">
        <v>15.122139415035992</v>
      </c>
      <c r="BY4" s="2">
        <v>11.598835455579302</v>
      </c>
      <c r="BZ4" s="2">
        <v>11.880652967561145</v>
      </c>
      <c r="CA4" s="2">
        <v>12.447943297968093</v>
      </c>
      <c r="CB4" s="2">
        <v>13.12996360300858</v>
      </c>
      <c r="CC4" s="2">
        <v>14.54107587113123</v>
      </c>
      <c r="CD4" s="2">
        <v>15.758958908527244</v>
      </c>
      <c r="CE4" s="2">
        <v>16.384192488594149</v>
      </c>
      <c r="CF4" s="2">
        <v>16.752884018648761</v>
      </c>
      <c r="CG4" s="2">
        <v>17.5605681076932</v>
      </c>
      <c r="CH4" s="2">
        <v>19.815355314021755</v>
      </c>
      <c r="CI4" s="2">
        <v>21.354165488152073</v>
      </c>
      <c r="CJ4" s="2">
        <v>21.930741845576499</v>
      </c>
      <c r="CK4" s="2">
        <v>22.387111446344896</v>
      </c>
      <c r="CL4" s="2">
        <v>22.465868911822099</v>
      </c>
      <c r="CM4" s="2">
        <v>21.579220166130149</v>
      </c>
      <c r="CN4" s="2">
        <v>24.247887294176852</v>
      </c>
      <c r="CO4" s="2">
        <v>29.787479570859023</v>
      </c>
      <c r="CP4" s="2">
        <v>42.994055476338012</v>
      </c>
      <c r="CQ4" s="2">
        <v>48.433435476764402</v>
      </c>
      <c r="CR4" s="2">
        <v>51.849560864565305</v>
      </c>
      <c r="CS4" s="2">
        <v>53.236056534851635</v>
      </c>
      <c r="CT4" s="2">
        <v>52.599350525121388</v>
      </c>
      <c r="CU4" s="2">
        <v>49.556875076418947</v>
      </c>
      <c r="CV4" s="2">
        <v>48.458417809551875</v>
      </c>
      <c r="CW4" s="2">
        <v>47.540237034221342</v>
      </c>
      <c r="CX4" s="2">
        <v>48.159117267683683</v>
      </c>
      <c r="CY4" s="2">
        <v>51.457625850551089</v>
      </c>
      <c r="CZ4" s="2">
        <v>55.677358257704299</v>
      </c>
      <c r="DA4" s="2">
        <v>58.662717145229777</v>
      </c>
      <c r="DB4" s="2">
        <v>60.102554499997254</v>
      </c>
      <c r="DC4" s="2">
        <v>60.623648415900128</v>
      </c>
      <c r="DD4" s="2">
        <v>62.243815454732321</v>
      </c>
      <c r="DE4" s="2">
        <v>61.862925369131986</v>
      </c>
      <c r="DF4" s="2">
        <v>61.625529965406315</v>
      </c>
      <c r="DG4" s="2">
        <v>62.217602858029139</v>
      </c>
      <c r="DH4" s="2">
        <v>62.092808984637081</v>
      </c>
      <c r="DI4" s="2">
        <v>61.802740211862535</v>
      </c>
      <c r="DJ4" s="2">
        <v>61.029767826038054</v>
      </c>
      <c r="DK4" s="2">
        <v>58.603369663077025</v>
      </c>
      <c r="DL4" s="2">
        <v>54.95533660737982</v>
      </c>
      <c r="DM4" s="2">
        <v>45.462022047748469</v>
      </c>
      <c r="DN4" s="2">
        <v>33.594595399678951</v>
      </c>
      <c r="DO4" s="2">
        <v>25.271679300222207</v>
      </c>
      <c r="DP4" s="2">
        <v>19.422161532768257</v>
      </c>
      <c r="DQ4" s="2">
        <v>15.913831182910734</v>
      </c>
      <c r="DR4" s="2">
        <v>8.3464060039569485</v>
      </c>
      <c r="DS4" s="2">
        <v>7.549059464146386</v>
      </c>
      <c r="DT4" s="2">
        <v>6.8670391591059596</v>
      </c>
      <c r="DU4" s="2">
        <v>7.7025935980292095</v>
      </c>
      <c r="DV4" s="2">
        <v>8.7743633773046579</v>
      </c>
      <c r="DW4" s="2">
        <v>12.042589886451212</v>
      </c>
      <c r="DX4" s="2">
        <v>12.861476703517594</v>
      </c>
      <c r="DY4" s="2">
        <v>12.811902229298585</v>
      </c>
      <c r="DZ4" s="2">
        <v>13.577719307905713</v>
      </c>
      <c r="EA4" s="2">
        <v>14.756627008945909</v>
      </c>
      <c r="EB4" s="2">
        <v>16.251038120204409</v>
      </c>
      <c r="EC4" s="2">
        <v>18.334157062806447</v>
      </c>
      <c r="ED4" s="2">
        <v>20.445040428992254</v>
      </c>
      <c r="EE4" s="2">
        <v>21.388283648008709</v>
      </c>
      <c r="EF4" s="2">
        <v>23.272236378326042</v>
      </c>
      <c r="EG4" s="2">
        <v>24.911282933943582</v>
      </c>
      <c r="EH4" s="2">
        <v>26.975517068478954</v>
      </c>
      <c r="EI4" s="2">
        <v>28.669932536721038</v>
      </c>
      <c r="EJ4" s="2">
        <v>28.881323278435385</v>
      </c>
      <c r="EK4" s="2">
        <v>29.692932559994603</v>
      </c>
      <c r="EL4" s="2">
        <v>30.616358727145101</v>
      </c>
      <c r="EM4" s="2">
        <v>30.687670819406055</v>
      </c>
      <c r="EN4" s="2">
        <v>31.120835544491385</v>
      </c>
      <c r="EO4" s="2">
        <v>32.050150141334051</v>
      </c>
      <c r="EP4" s="2">
        <v>31.799295591013262</v>
      </c>
      <c r="EQ4" s="2">
        <v>32.154766426927075</v>
      </c>
      <c r="ER4" s="2">
        <v>32.40455818928222</v>
      </c>
      <c r="ES4" s="2">
        <v>30.171038609399272</v>
      </c>
      <c r="ET4" s="2">
        <v>28.62835692225795</v>
      </c>
      <c r="EU4" s="2">
        <v>27.723004444735995</v>
      </c>
      <c r="EV4" s="2">
        <v>24.805424755854073</v>
      </c>
      <c r="EW4" s="2">
        <v>23.907742548079952</v>
      </c>
      <c r="EX4" s="2">
        <v>24.500540531427301</v>
      </c>
      <c r="EY4" s="2">
        <v>23.413396485873047</v>
      </c>
      <c r="EZ4" s="2">
        <v>24.077366391408834</v>
      </c>
      <c r="FA4" s="2">
        <v>25.902985318361825</v>
      </c>
      <c r="FB4" s="2">
        <v>25.604593884275832</v>
      </c>
      <c r="FC4" s="2">
        <v>26.449334661464601</v>
      </c>
      <c r="FD4" s="2">
        <v>25.945490344016971</v>
      </c>
      <c r="FE4" s="2">
        <v>23.852696607849644</v>
      </c>
      <c r="FF4" s="2">
        <v>21.551051808411223</v>
      </c>
      <c r="FG4" s="2">
        <v>18.344121861614358</v>
      </c>
      <c r="FH4" s="2">
        <v>15.780128651654696</v>
      </c>
      <c r="FI4" s="2">
        <v>14.39719372465089</v>
      </c>
      <c r="FJ4" s="2">
        <v>11.964431915281128</v>
      </c>
      <c r="FK4" s="2">
        <v>12.313155143033738</v>
      </c>
      <c r="FL4" s="2">
        <v>11.969986952338736</v>
      </c>
      <c r="FM4" s="2">
        <v>11.030357834136321</v>
      </c>
      <c r="FN4" s="2">
        <v>12.627044604127128</v>
      </c>
      <c r="FO4" s="2">
        <v>14.78519906773586</v>
      </c>
      <c r="FP4" s="2">
        <v>15.574509544110125</v>
      </c>
      <c r="FQ4" s="2">
        <v>16.439132686920527</v>
      </c>
      <c r="FR4" s="2">
        <v>17.282415406707702</v>
      </c>
      <c r="FS4" s="2">
        <v>17.76196407098675</v>
      </c>
      <c r="FT4" s="2">
        <v>18.805697751200452</v>
      </c>
      <c r="FU4" s="2">
        <v>15.098707855403047</v>
      </c>
      <c r="FV4" s="2">
        <v>11.355655251600208</v>
      </c>
      <c r="FW4" s="2">
        <v>7.585509172695871</v>
      </c>
      <c r="FX4" s="2">
        <v>3.7972788948045411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</row>
    <row r="5" spans="1:200">
      <c r="A5" s="2">
        <v>3.0838491271796337E-15</v>
      </c>
      <c r="B5" s="2">
        <v>9.80389118349771E-14</v>
      </c>
      <c r="C5" s="2">
        <v>-3.4787771849241518E-14</v>
      </c>
      <c r="D5" s="2">
        <v>-1.905541766816306E-15</v>
      </c>
      <c r="E5" s="2">
        <v>1.5526115143320369E-15</v>
      </c>
      <c r="F5" s="2">
        <v>1.439056908478207E-15</v>
      </c>
      <c r="G5" s="2">
        <v>1.1286074077544735E-16</v>
      </c>
      <c r="H5" s="2">
        <v>-2.3280422120346287E-15</v>
      </c>
      <c r="I5" s="2">
        <v>-5.5218736944329889E-15</v>
      </c>
      <c r="J5" s="2">
        <v>2.2876857249647705E-15</v>
      </c>
      <c r="K5" s="2">
        <v>-7.316599651068697E-16</v>
      </c>
      <c r="L5" s="2">
        <v>1.4955200179589079E-15</v>
      </c>
      <c r="M5" s="2">
        <v>2.3260149912025502E-15</v>
      </c>
      <c r="N5" s="2">
        <v>3.2419483109902224E-16</v>
      </c>
      <c r="O5" s="2">
        <v>-3.3623704273866018E-15</v>
      </c>
      <c r="P5" s="2">
        <v>-1.4541113251787672E-15</v>
      </c>
      <c r="Q5" s="2">
        <v>-8.4571120844699386E-16</v>
      </c>
      <c r="R5" s="2">
        <v>1.8732093468038394E-16</v>
      </c>
      <c r="S5" s="2">
        <v>5.0867101657604343E-17</v>
      </c>
      <c r="T5" s="2">
        <v>-4.7756719541752121E-17</v>
      </c>
      <c r="U5" s="2">
        <v>1.1125192951124594E-17</v>
      </c>
      <c r="V5" s="2">
        <v>3.7972788948045486</v>
      </c>
      <c r="W5" s="2">
        <v>7.5855091726958879</v>
      </c>
      <c r="X5" s="2">
        <v>11.355655251600227</v>
      </c>
      <c r="Y5" s="2">
        <v>15.098707855403077</v>
      </c>
      <c r="Z5" s="2">
        <v>18.805697751200487</v>
      </c>
      <c r="AA5" s="2">
        <v>17.761964070986782</v>
      </c>
      <c r="AB5" s="2">
        <v>17.282415406707695</v>
      </c>
      <c r="AC5" s="2">
        <v>16.439132686920487</v>
      </c>
      <c r="AD5" s="2">
        <v>15.574509544110052</v>
      </c>
      <c r="AE5" s="2">
        <v>14.78519906773575</v>
      </c>
      <c r="AF5" s="2">
        <v>12.627044604127011</v>
      </c>
      <c r="AG5" s="2">
        <v>11.030357834136185</v>
      </c>
      <c r="AH5" s="2">
        <v>10.871558054597246</v>
      </c>
      <c r="AI5" s="2">
        <v>11.159036519311714</v>
      </c>
      <c r="AJ5" s="2">
        <v>11.96443191528097</v>
      </c>
      <c r="AK5" s="2">
        <v>13.180474902929776</v>
      </c>
      <c r="AL5" s="2">
        <v>14.825707586807171</v>
      </c>
      <c r="AM5" s="2">
        <v>18.344121861614166</v>
      </c>
      <c r="AN5" s="2">
        <v>21.400706806049595</v>
      </c>
      <c r="AO5" s="2">
        <v>23.98179272477736</v>
      </c>
      <c r="AP5" s="2">
        <v>25.94549034401674</v>
      </c>
      <c r="AQ5" s="2">
        <v>27.177837462900918</v>
      </c>
      <c r="AR5" s="2">
        <v>26.604867641953117</v>
      </c>
      <c r="AS5" s="2">
        <v>25.902985318361573</v>
      </c>
      <c r="AT5" s="2">
        <v>25.227997233037851</v>
      </c>
      <c r="AU5" s="2">
        <v>24.589265431834225</v>
      </c>
      <c r="AV5" s="2">
        <v>24.500540531427088</v>
      </c>
      <c r="AW5" s="2">
        <v>24.931935634238343</v>
      </c>
      <c r="AX5" s="2">
        <v>25.824396644982151</v>
      </c>
      <c r="AY5" s="2">
        <v>27.723004444735849</v>
      </c>
      <c r="AZ5" s="2">
        <v>29.372386359686274</v>
      </c>
      <c r="BA5" s="2">
        <v>30.975956894752702</v>
      </c>
      <c r="BB5" s="2">
        <v>32.390158929201114</v>
      </c>
      <c r="BC5" s="2">
        <v>33.073908185346347</v>
      </c>
      <c r="BD5" s="2">
        <v>33.111093673390371</v>
      </c>
      <c r="BE5" s="2">
        <v>32.425332449090718</v>
      </c>
      <c r="BF5" s="2">
        <v>31.641098307424386</v>
      </c>
      <c r="BG5" s="2">
        <v>30.800283039622901</v>
      </c>
      <c r="BH5" s="2">
        <v>30.137783049406046</v>
      </c>
      <c r="BI5" s="2">
        <v>29.38579322068351</v>
      </c>
      <c r="BJ5" s="2">
        <v>28.976538015010831</v>
      </c>
      <c r="BK5" s="2">
        <v>27.761425864214786</v>
      </c>
      <c r="BL5" s="2">
        <v>26.60047761225184</v>
      </c>
      <c r="BM5" s="2">
        <v>25.247781650944106</v>
      </c>
      <c r="BN5" s="2">
        <v>23.623633903651402</v>
      </c>
      <c r="BO5" s="2">
        <v>21.962664481646343</v>
      </c>
      <c r="BP5" s="2">
        <v>21.205599089095148</v>
      </c>
      <c r="BQ5" s="2">
        <v>19.335665170313462</v>
      </c>
      <c r="BR5" s="2">
        <v>17.640640709416054</v>
      </c>
      <c r="BS5" s="2">
        <v>19.411769370264871</v>
      </c>
      <c r="BT5" s="2">
        <v>20.190472672310491</v>
      </c>
      <c r="BU5" s="2">
        <v>20.08269462509303</v>
      </c>
      <c r="BV5" s="2">
        <v>19.9055101557576</v>
      </c>
      <c r="BW5" s="2">
        <v>17.970955875665005</v>
      </c>
      <c r="BX5" s="2">
        <v>15.12213941503607</v>
      </c>
      <c r="BY5" s="2">
        <v>11.598835455579357</v>
      </c>
      <c r="BZ5" s="2">
        <v>11.880652967561176</v>
      </c>
      <c r="CA5" s="2">
        <v>12.44794329796812</v>
      </c>
      <c r="CB5" s="2">
        <v>13.129963603008607</v>
      </c>
      <c r="CC5" s="2">
        <v>14.54107587113123</v>
      </c>
      <c r="CD5" s="2">
        <v>15.758958908527234</v>
      </c>
      <c r="CE5" s="2">
        <v>16.384192488594131</v>
      </c>
      <c r="CF5" s="2">
        <v>16.752884018648739</v>
      </c>
      <c r="CG5" s="2">
        <v>17.560568107693182</v>
      </c>
      <c r="CH5" s="2">
        <v>19.81535531402179</v>
      </c>
      <c r="CI5" s="2">
        <v>21.354165488152137</v>
      </c>
      <c r="CJ5" s="2">
        <v>21.930741845576584</v>
      </c>
      <c r="CK5" s="2">
        <v>22.387111446344999</v>
      </c>
      <c r="CL5" s="2">
        <v>22.465868911822213</v>
      </c>
      <c r="CM5" s="2">
        <v>21.57922016613027</v>
      </c>
      <c r="CN5" s="2">
        <v>24.24788729417704</v>
      </c>
      <c r="CO5" s="2">
        <v>29.787479570859251</v>
      </c>
      <c r="CP5" s="2">
        <v>42.994055476338247</v>
      </c>
      <c r="CQ5" s="2">
        <v>48.43343547676465</v>
      </c>
      <c r="CR5" s="2">
        <v>51.849560864565547</v>
      </c>
      <c r="CS5" s="2">
        <v>53.236056534851855</v>
      </c>
      <c r="CT5" s="2">
        <v>52.599350525121594</v>
      </c>
      <c r="CU5" s="2">
        <v>49.556875076419061</v>
      </c>
      <c r="CV5" s="2">
        <v>48.458417809551996</v>
      </c>
      <c r="CW5" s="2">
        <v>47.540237034221455</v>
      </c>
      <c r="CX5" s="2">
        <v>48.159117267683762</v>
      </c>
      <c r="CY5" s="2">
        <v>51.457625850551196</v>
      </c>
      <c r="CZ5" s="2">
        <v>55.677358257704483</v>
      </c>
      <c r="DA5" s="2">
        <v>58.662717145230005</v>
      </c>
      <c r="DB5" s="2">
        <v>60.102554499997531</v>
      </c>
      <c r="DC5" s="2">
        <v>60.623648415900398</v>
      </c>
      <c r="DD5" s="2">
        <v>62.243815454732612</v>
      </c>
      <c r="DE5" s="2">
        <v>61.862925369132341</v>
      </c>
      <c r="DF5" s="2">
        <v>61.625529965406677</v>
      </c>
      <c r="DG5" s="2">
        <v>62.217602858029508</v>
      </c>
      <c r="DH5" s="2">
        <v>62.092808984637458</v>
      </c>
      <c r="DI5" s="2">
        <v>61.802740211862911</v>
      </c>
      <c r="DJ5" s="2">
        <v>61.02976782603843</v>
      </c>
      <c r="DK5" s="2">
        <v>58.603369663077395</v>
      </c>
      <c r="DL5" s="2">
        <v>54.955336607380154</v>
      </c>
      <c r="DM5" s="2">
        <v>45.462022047748768</v>
      </c>
      <c r="DN5" s="2">
        <v>33.594595399679235</v>
      </c>
      <c r="DO5" s="2">
        <v>25.271679300222349</v>
      </c>
      <c r="DP5" s="2">
        <v>19.422161532768314</v>
      </c>
      <c r="DQ5" s="2">
        <v>15.913831182910732</v>
      </c>
      <c r="DR5" s="2">
        <v>8.3464060039568473</v>
      </c>
      <c r="DS5" s="2">
        <v>7.5490594641462847</v>
      </c>
      <c r="DT5" s="2">
        <v>6.8670391591058593</v>
      </c>
      <c r="DU5" s="2">
        <v>7.7025935980291589</v>
      </c>
      <c r="DV5" s="2">
        <v>8.7743633773046597</v>
      </c>
      <c r="DW5" s="2">
        <v>12.04258988645131</v>
      </c>
      <c r="DX5" s="2">
        <v>12.861476703517717</v>
      </c>
      <c r="DY5" s="2">
        <v>12.811902229298719</v>
      </c>
      <c r="DZ5" s="2">
        <v>13.577719307905875</v>
      </c>
      <c r="EA5" s="2">
        <v>14.75662700894609</v>
      </c>
      <c r="EB5" s="2">
        <v>16.251038120204598</v>
      </c>
      <c r="EC5" s="2">
        <v>18.33415706280665</v>
      </c>
      <c r="ED5" s="2">
        <v>20.445040428992471</v>
      </c>
      <c r="EE5" s="2">
        <v>21.388283648008951</v>
      </c>
      <c r="EF5" s="2">
        <v>23.272236378326298</v>
      </c>
      <c r="EG5" s="2">
        <v>24.911282933943841</v>
      </c>
      <c r="EH5" s="2">
        <v>26.975517068479185</v>
      </c>
      <c r="EI5" s="2">
        <v>28.669932536721202</v>
      </c>
      <c r="EJ5" s="2">
        <v>28.881323278435527</v>
      </c>
      <c r="EK5" s="2">
        <v>29.692932559994695</v>
      </c>
      <c r="EL5" s="2">
        <v>30.616358727145162</v>
      </c>
      <c r="EM5" s="2">
        <v>30.68767081940609</v>
      </c>
      <c r="EN5" s="2">
        <v>31.12083554449141</v>
      </c>
      <c r="EO5" s="2">
        <v>32.050150141334072</v>
      </c>
      <c r="EP5" s="2">
        <v>31.799295591013255</v>
      </c>
      <c r="EQ5" s="2">
        <v>32.154766426927068</v>
      </c>
      <c r="ER5" s="2">
        <v>32.404558189282191</v>
      </c>
      <c r="ES5" s="2">
        <v>30.171038609399218</v>
      </c>
      <c r="ET5" s="2">
        <v>28.628356922257854</v>
      </c>
      <c r="EU5" s="2">
        <v>27.723004444735849</v>
      </c>
      <c r="EV5" s="2">
        <v>24.805424755853895</v>
      </c>
      <c r="EW5" s="2">
        <v>23.907742548079757</v>
      </c>
      <c r="EX5" s="2">
        <v>24.500540531427088</v>
      </c>
      <c r="EY5" s="2">
        <v>23.413396485872806</v>
      </c>
      <c r="EZ5" s="2">
        <v>24.077366391408606</v>
      </c>
      <c r="FA5" s="2">
        <v>25.902985318361573</v>
      </c>
      <c r="FB5" s="2">
        <v>25.604593884275591</v>
      </c>
      <c r="FC5" s="2">
        <v>26.449334661464381</v>
      </c>
      <c r="FD5" s="2">
        <v>25.94549034401674</v>
      </c>
      <c r="FE5" s="2">
        <v>23.852696607849431</v>
      </c>
      <c r="FF5" s="2">
        <v>21.55105180841101</v>
      </c>
      <c r="FG5" s="2">
        <v>18.344121861614166</v>
      </c>
      <c r="FH5" s="2">
        <v>15.780128651654527</v>
      </c>
      <c r="FI5" s="2">
        <v>14.39719372465073</v>
      </c>
      <c r="FJ5" s="2">
        <v>11.96443191528097</v>
      </c>
      <c r="FK5" s="2">
        <v>12.313155143033597</v>
      </c>
      <c r="FL5" s="2">
        <v>11.969986952338605</v>
      </c>
      <c r="FM5" s="2">
        <v>11.030357834136185</v>
      </c>
      <c r="FN5" s="2">
        <v>12.627044604127011</v>
      </c>
      <c r="FO5" s="2">
        <v>14.78519906773575</v>
      </c>
      <c r="FP5" s="2">
        <v>15.574509544110052</v>
      </c>
      <c r="FQ5" s="2">
        <v>16.439132686920487</v>
      </c>
      <c r="FR5" s="2">
        <v>17.282415406707695</v>
      </c>
      <c r="FS5" s="2">
        <v>17.761964070986782</v>
      </c>
      <c r="FT5" s="2">
        <v>18.805697751200487</v>
      </c>
      <c r="FU5" s="2">
        <v>15.098707855403077</v>
      </c>
      <c r="FV5" s="2">
        <v>11.355655251600227</v>
      </c>
      <c r="FW5" s="2">
        <v>7.5855091726958879</v>
      </c>
      <c r="FX5" s="2">
        <v>3.7972788948045486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</row>
    <row r="6" spans="1:200">
      <c r="A6" s="2">
        <v>3.0838491271796337E-15</v>
      </c>
      <c r="B6" s="2">
        <v>9.8038911834976949E-14</v>
      </c>
      <c r="C6" s="2">
        <v>-3.4787771849241215E-14</v>
      </c>
      <c r="D6" s="2">
        <v>-1.9055417668162886E-15</v>
      </c>
      <c r="E6" s="2">
        <v>1.5526115143321051E-15</v>
      </c>
      <c r="F6" s="2">
        <v>1.4390569084782302E-15</v>
      </c>
      <c r="G6" s="2">
        <v>1.1286074077535357E-16</v>
      </c>
      <c r="H6" s="2">
        <v>-2.3280422120346634E-15</v>
      </c>
      <c r="I6" s="2">
        <v>-5.5218736944330323E-15</v>
      </c>
      <c r="J6" s="2">
        <v>2.2876857249647508E-15</v>
      </c>
      <c r="K6" s="2">
        <v>-7.3165996510701524E-16</v>
      </c>
      <c r="L6" s="2">
        <v>1.4955200179589406E-15</v>
      </c>
      <c r="M6" s="2">
        <v>2.3260149912025368E-15</v>
      </c>
      <c r="N6" s="2">
        <v>3.241948310990611E-16</v>
      </c>
      <c r="O6" s="2">
        <v>-3.3623704273866507E-15</v>
      </c>
      <c r="P6" s="2">
        <v>-1.4541113251787616E-15</v>
      </c>
      <c r="Q6" s="2">
        <v>-8.4571120844698548E-16</v>
      </c>
      <c r="R6" s="2">
        <v>1.8732093468038966E-16</v>
      </c>
      <c r="S6" s="2">
        <v>5.0867101657607418E-17</v>
      </c>
      <c r="T6" s="2">
        <v>-4.7756719541753483E-17</v>
      </c>
      <c r="U6" s="2">
        <v>1.1125192951124611E-17</v>
      </c>
      <c r="V6" s="2">
        <v>3.7972788948045455</v>
      </c>
      <c r="W6" s="2">
        <v>7.5855091726958799</v>
      </c>
      <c r="X6" s="2">
        <v>11.355655251600217</v>
      </c>
      <c r="Y6" s="2">
        <v>15.098707855403063</v>
      </c>
      <c r="Z6" s="2">
        <v>18.805697751200473</v>
      </c>
      <c r="AA6" s="2">
        <v>17.761964070986764</v>
      </c>
      <c r="AB6" s="2">
        <v>17.282415406707678</v>
      </c>
      <c r="AC6" s="2">
        <v>16.439132686920473</v>
      </c>
      <c r="AD6" s="2">
        <v>15.574509544110034</v>
      </c>
      <c r="AE6" s="2">
        <v>14.785199067735734</v>
      </c>
      <c r="AF6" s="2">
        <v>12.627044604126974</v>
      </c>
      <c r="AG6" s="2">
        <v>11.030357834136144</v>
      </c>
      <c r="AH6" s="2">
        <v>10.871558054597202</v>
      </c>
      <c r="AI6" s="2">
        <v>11.159036519311666</v>
      </c>
      <c r="AJ6" s="2">
        <v>11.964431915280938</v>
      </c>
      <c r="AK6" s="2">
        <v>13.180474902929763</v>
      </c>
      <c r="AL6" s="2">
        <v>14.825707586807191</v>
      </c>
      <c r="AM6" s="2">
        <v>18.344121861614241</v>
      </c>
      <c r="AN6" s="2">
        <v>21.400706806049719</v>
      </c>
      <c r="AO6" s="2">
        <v>23.981792724777524</v>
      </c>
      <c r="AP6" s="2">
        <v>25.945490344016932</v>
      </c>
      <c r="AQ6" s="2">
        <v>27.177837462901124</v>
      </c>
      <c r="AR6" s="2">
        <v>26.60486764195333</v>
      </c>
      <c r="AS6" s="2">
        <v>25.902985318361768</v>
      </c>
      <c r="AT6" s="2">
        <v>25.227997233038018</v>
      </c>
      <c r="AU6" s="2">
        <v>24.589265431834342</v>
      </c>
      <c r="AV6" s="2">
        <v>24.500540531427152</v>
      </c>
      <c r="AW6" s="2">
        <v>24.931935634238371</v>
      </c>
      <c r="AX6" s="2">
        <v>25.824396644982148</v>
      </c>
      <c r="AY6" s="2">
        <v>27.723004444735817</v>
      </c>
      <c r="AZ6" s="2">
        <v>29.372386359686235</v>
      </c>
      <c r="BA6" s="2">
        <v>30.975956894752656</v>
      </c>
      <c r="BB6" s="2">
        <v>32.390158929201093</v>
      </c>
      <c r="BC6" s="2">
        <v>33.073908185346333</v>
      </c>
      <c r="BD6" s="2">
        <v>33.111093673390386</v>
      </c>
      <c r="BE6" s="2">
        <v>32.425332449090753</v>
      </c>
      <c r="BF6" s="2">
        <v>31.641098307424432</v>
      </c>
      <c r="BG6" s="2">
        <v>30.80028303962294</v>
      </c>
      <c r="BH6" s="2">
        <v>30.137783049406057</v>
      </c>
      <c r="BI6" s="2">
        <v>29.385793220683496</v>
      </c>
      <c r="BJ6" s="2">
        <v>28.976538015010775</v>
      </c>
      <c r="BK6" s="2">
        <v>27.761425864214694</v>
      </c>
      <c r="BL6" s="2">
        <v>26.600477612251723</v>
      </c>
      <c r="BM6" s="2">
        <v>25.247781650943963</v>
      </c>
      <c r="BN6" s="2">
        <v>23.62363390365125</v>
      </c>
      <c r="BO6" s="2">
        <v>21.962664481646179</v>
      </c>
      <c r="BP6" s="2">
        <v>21.205599089095003</v>
      </c>
      <c r="BQ6" s="2">
        <v>19.335665170313316</v>
      </c>
      <c r="BR6" s="2">
        <v>17.640640709415919</v>
      </c>
      <c r="BS6" s="2">
        <v>19.411769370264761</v>
      </c>
      <c r="BT6" s="2">
        <v>20.190472672310396</v>
      </c>
      <c r="BU6" s="2">
        <v>20.082694625092959</v>
      </c>
      <c r="BV6" s="2">
        <v>19.90551015575754</v>
      </c>
      <c r="BW6" s="2">
        <v>17.970955875664977</v>
      </c>
      <c r="BX6" s="2">
        <v>15.122139415036038</v>
      </c>
      <c r="BY6" s="2">
        <v>11.598835455579323</v>
      </c>
      <c r="BZ6" s="2">
        <v>11.880652967561163</v>
      </c>
      <c r="CA6" s="2">
        <v>12.447943297968116</v>
      </c>
      <c r="CB6" s="2">
        <v>13.12996360300861</v>
      </c>
      <c r="CC6" s="2">
        <v>14.541075871131286</v>
      </c>
      <c r="CD6" s="2">
        <v>15.75895890852731</v>
      </c>
      <c r="CE6" s="2">
        <v>16.384192488594209</v>
      </c>
      <c r="CF6" s="2">
        <v>16.752884018648814</v>
      </c>
      <c r="CG6" s="2">
        <v>17.560568107693257</v>
      </c>
      <c r="CH6" s="2">
        <v>19.815355314021836</v>
      </c>
      <c r="CI6" s="2">
        <v>21.354165488152169</v>
      </c>
      <c r="CJ6" s="2">
        <v>21.930741845576605</v>
      </c>
      <c r="CK6" s="2">
        <v>22.387111446345017</v>
      </c>
      <c r="CL6" s="2">
        <v>22.465868911822216</v>
      </c>
      <c r="CM6" s="2">
        <v>21.579220166130256</v>
      </c>
      <c r="CN6" s="2">
        <v>24.247887294176969</v>
      </c>
      <c r="CO6" s="2">
        <v>29.78747957085918</v>
      </c>
      <c r="CP6" s="2">
        <v>42.994055476338225</v>
      </c>
      <c r="CQ6" s="2">
        <v>48.433435476764636</v>
      </c>
      <c r="CR6" s="2">
        <v>51.849560864565568</v>
      </c>
      <c r="CS6" s="2">
        <v>53.236056534851897</v>
      </c>
      <c r="CT6" s="2">
        <v>52.599350525121643</v>
      </c>
      <c r="CU6" s="2">
        <v>49.556875076419139</v>
      </c>
      <c r="CV6" s="2">
        <v>48.458417809552067</v>
      </c>
      <c r="CW6" s="2">
        <v>47.540237034221533</v>
      </c>
      <c r="CX6" s="2">
        <v>48.159117267683847</v>
      </c>
      <c r="CY6" s="2">
        <v>51.457625850551281</v>
      </c>
      <c r="CZ6" s="2">
        <v>55.677358257704519</v>
      </c>
      <c r="DA6" s="2">
        <v>58.662717145230005</v>
      </c>
      <c r="DB6" s="2">
        <v>60.102554499997503</v>
      </c>
      <c r="DC6" s="2">
        <v>60.623648415900369</v>
      </c>
      <c r="DD6" s="2">
        <v>62.243815454732562</v>
      </c>
      <c r="DE6" s="2">
        <v>61.862925369132256</v>
      </c>
      <c r="DF6" s="2">
        <v>61.625529965406585</v>
      </c>
      <c r="DG6" s="2">
        <v>62.217602858029416</v>
      </c>
      <c r="DH6" s="2">
        <v>62.092808984637351</v>
      </c>
      <c r="DI6" s="2">
        <v>61.802740211862798</v>
      </c>
      <c r="DJ6" s="2">
        <v>61.029767826038324</v>
      </c>
      <c r="DK6" s="2">
        <v>58.603369663077295</v>
      </c>
      <c r="DL6" s="2">
        <v>54.955336607380076</v>
      </c>
      <c r="DM6" s="2">
        <v>45.462022047748675</v>
      </c>
      <c r="DN6" s="2">
        <v>33.594595399679115</v>
      </c>
      <c r="DO6" s="2">
        <v>25.271679300222335</v>
      </c>
      <c r="DP6" s="2">
        <v>19.42216153276836</v>
      </c>
      <c r="DQ6" s="2">
        <v>15.913831182910819</v>
      </c>
      <c r="DR6" s="2">
        <v>8.3464060039569681</v>
      </c>
      <c r="DS6" s="2">
        <v>7.5490594641464046</v>
      </c>
      <c r="DT6" s="2">
        <v>6.8670391591059712</v>
      </c>
      <c r="DU6" s="2">
        <v>7.7025935980292326</v>
      </c>
      <c r="DV6" s="2">
        <v>8.7743633773046863</v>
      </c>
      <c r="DW6" s="2">
        <v>12.042589886451241</v>
      </c>
      <c r="DX6" s="2">
        <v>12.861476703517631</v>
      </c>
      <c r="DY6" s="2">
        <v>12.811902229298623</v>
      </c>
      <c r="DZ6" s="2">
        <v>13.577719307905758</v>
      </c>
      <c r="EA6" s="2">
        <v>14.75662700894595</v>
      </c>
      <c r="EB6" s="2">
        <v>16.251038120204459</v>
      </c>
      <c r="EC6" s="2">
        <v>18.334157062806508</v>
      </c>
      <c r="ED6" s="2">
        <v>20.445040428992314</v>
      </c>
      <c r="EE6" s="2">
        <v>21.388283648008787</v>
      </c>
      <c r="EF6" s="2">
        <v>23.272236378326134</v>
      </c>
      <c r="EG6" s="2">
        <v>24.911282933943681</v>
      </c>
      <c r="EH6" s="2">
        <v>26.97551706847905</v>
      </c>
      <c r="EI6" s="2">
        <v>28.669932536721106</v>
      </c>
      <c r="EJ6" s="2">
        <v>28.88132327843546</v>
      </c>
      <c r="EK6" s="2">
        <v>29.692932559994667</v>
      </c>
      <c r="EL6" s="2">
        <v>30.616358727145172</v>
      </c>
      <c r="EM6" s="2">
        <v>30.687670819406129</v>
      </c>
      <c r="EN6" s="2">
        <v>31.120835544491452</v>
      </c>
      <c r="EO6" s="2">
        <v>32.050150141334107</v>
      </c>
      <c r="EP6" s="2">
        <v>31.799295591013276</v>
      </c>
      <c r="EQ6" s="2">
        <v>32.154766426927075</v>
      </c>
      <c r="ER6" s="2">
        <v>32.404558189282156</v>
      </c>
      <c r="ES6" s="2">
        <v>30.171038609399165</v>
      </c>
      <c r="ET6" s="2">
        <v>28.628356922257804</v>
      </c>
      <c r="EU6" s="2">
        <v>27.723004444735817</v>
      </c>
      <c r="EV6" s="2">
        <v>24.805424755853888</v>
      </c>
      <c r="EW6" s="2">
        <v>23.907742548079771</v>
      </c>
      <c r="EX6" s="2">
        <v>24.500540531427152</v>
      </c>
      <c r="EY6" s="2">
        <v>23.413396485872916</v>
      </c>
      <c r="EZ6" s="2">
        <v>24.077366391408756</v>
      </c>
      <c r="FA6" s="2">
        <v>25.902985318361768</v>
      </c>
      <c r="FB6" s="2">
        <v>25.604593884275797</v>
      </c>
      <c r="FC6" s="2">
        <v>26.449334661464572</v>
      </c>
      <c r="FD6" s="2">
        <v>25.945490344016932</v>
      </c>
      <c r="FE6" s="2">
        <v>23.852696607849602</v>
      </c>
      <c r="FF6" s="2">
        <v>21.551051808411138</v>
      </c>
      <c r="FG6" s="2">
        <v>18.344121861614241</v>
      </c>
      <c r="FH6" s="2">
        <v>15.78012865165455</v>
      </c>
      <c r="FI6" s="2">
        <v>14.397193724650727</v>
      </c>
      <c r="FJ6" s="2">
        <v>11.964431915280938</v>
      </c>
      <c r="FK6" s="2">
        <v>12.313155143033558</v>
      </c>
      <c r="FL6" s="2">
        <v>11.969986952338559</v>
      </c>
      <c r="FM6" s="2">
        <v>11.030357834136144</v>
      </c>
      <c r="FN6" s="2">
        <v>12.627044604126974</v>
      </c>
      <c r="FO6" s="2">
        <v>14.785199067735734</v>
      </c>
      <c r="FP6" s="2">
        <v>15.574509544110034</v>
      </c>
      <c r="FQ6" s="2">
        <v>16.439132686920473</v>
      </c>
      <c r="FR6" s="2">
        <v>17.282415406707678</v>
      </c>
      <c r="FS6" s="2">
        <v>17.761964070986764</v>
      </c>
      <c r="FT6" s="2">
        <v>18.805697751200473</v>
      </c>
      <c r="FU6" s="2">
        <v>15.098707855403063</v>
      </c>
      <c r="FV6" s="2">
        <v>11.355655251600217</v>
      </c>
      <c r="FW6" s="2">
        <v>7.5855091726958799</v>
      </c>
      <c r="FX6" s="2">
        <v>3.7972788948045455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</row>
    <row r="7" spans="1:200">
      <c r="A7" s="2">
        <v>3.0838491271796317E-15</v>
      </c>
      <c r="B7" s="2">
        <v>9.80389118349771E-14</v>
      </c>
      <c r="C7" s="2">
        <v>-3.478777184924107E-14</v>
      </c>
      <c r="D7" s="2">
        <v>-1.90554176681622E-15</v>
      </c>
      <c r="E7" s="2">
        <v>1.5526115143320588E-15</v>
      </c>
      <c r="F7" s="2">
        <v>1.4390569084783172E-15</v>
      </c>
      <c r="G7" s="2">
        <v>1.1286074077567849E-16</v>
      </c>
      <c r="H7" s="2">
        <v>-2.3280422120346078E-15</v>
      </c>
      <c r="I7" s="2">
        <v>-5.5218736944330804E-15</v>
      </c>
      <c r="J7" s="2">
        <v>2.2876857249646534E-15</v>
      </c>
      <c r="K7" s="2">
        <v>-7.3165996510702707E-16</v>
      </c>
      <c r="L7" s="2">
        <v>1.4955200179589043E-15</v>
      </c>
      <c r="M7" s="2">
        <v>2.3260149912025033E-15</v>
      </c>
      <c r="N7" s="2">
        <v>3.2419483109908575E-16</v>
      </c>
      <c r="O7" s="2">
        <v>-3.3623704273865316E-15</v>
      </c>
      <c r="P7" s="2">
        <v>-1.454111325178733E-15</v>
      </c>
      <c r="Q7" s="2">
        <v>-8.4571120844698814E-16</v>
      </c>
      <c r="R7" s="2">
        <v>1.8732093468038517E-16</v>
      </c>
      <c r="S7" s="2">
        <v>5.0867101657605933E-17</v>
      </c>
      <c r="T7" s="2">
        <v>-4.7756719541752374E-17</v>
      </c>
      <c r="U7" s="2">
        <v>1.112519295112465E-17</v>
      </c>
      <c r="V7" s="2">
        <v>3.7972788948045491</v>
      </c>
      <c r="W7" s="2">
        <v>7.5855091726958888</v>
      </c>
      <c r="X7" s="2">
        <v>11.355655251600229</v>
      </c>
      <c r="Y7" s="2">
        <v>15.098707855403077</v>
      </c>
      <c r="Z7" s="2">
        <v>18.805697751200494</v>
      </c>
      <c r="AA7" s="2">
        <v>17.761964070986782</v>
      </c>
      <c r="AB7" s="2">
        <v>17.282415406707706</v>
      </c>
      <c r="AC7" s="2">
        <v>16.439132686920502</v>
      </c>
      <c r="AD7" s="2">
        <v>15.574509544110063</v>
      </c>
      <c r="AE7" s="2">
        <v>14.785199067735764</v>
      </c>
      <c r="AF7" s="2">
        <v>12.627044604127017</v>
      </c>
      <c r="AG7" s="2">
        <v>11.030357834136188</v>
      </c>
      <c r="AH7" s="2">
        <v>10.871558054597244</v>
      </c>
      <c r="AI7" s="2">
        <v>11.159036519311703</v>
      </c>
      <c r="AJ7" s="2">
        <v>11.96443191528096</v>
      </c>
      <c r="AK7" s="2">
        <v>13.180474902929763</v>
      </c>
      <c r="AL7" s="2">
        <v>14.825707586807162</v>
      </c>
      <c r="AM7" s="2">
        <v>18.344121861614177</v>
      </c>
      <c r="AN7" s="2">
        <v>21.400706806049609</v>
      </c>
      <c r="AO7" s="2">
        <v>23.981792724777389</v>
      </c>
      <c r="AP7" s="2">
        <v>25.945490344016772</v>
      </c>
      <c r="AQ7" s="2">
        <v>27.17783746290096</v>
      </c>
      <c r="AR7" s="2">
        <v>26.604867641953181</v>
      </c>
      <c r="AS7" s="2">
        <v>25.902985318361647</v>
      </c>
      <c r="AT7" s="2">
        <v>25.227997233037932</v>
      </c>
      <c r="AU7" s="2">
        <v>24.589265431834303</v>
      </c>
      <c r="AV7" s="2">
        <v>24.500540531427184</v>
      </c>
      <c r="AW7" s="2">
        <v>24.931935634238457</v>
      </c>
      <c r="AX7" s="2">
        <v>25.824396644982286</v>
      </c>
      <c r="AY7" s="2">
        <v>27.723004444736009</v>
      </c>
      <c r="AZ7" s="2">
        <v>29.372386359686462</v>
      </c>
      <c r="BA7" s="2">
        <v>30.975956894752894</v>
      </c>
      <c r="BB7" s="2">
        <v>32.390158929201327</v>
      </c>
      <c r="BC7" s="2">
        <v>33.073908185346525</v>
      </c>
      <c r="BD7" s="2">
        <v>33.111093673390528</v>
      </c>
      <c r="BE7" s="2">
        <v>32.425332449090831</v>
      </c>
      <c r="BF7" s="2">
        <v>31.641098307424443</v>
      </c>
      <c r="BG7" s="2">
        <v>30.800283039622897</v>
      </c>
      <c r="BH7" s="2">
        <v>30.137783049405954</v>
      </c>
      <c r="BI7" s="2">
        <v>29.385793220683347</v>
      </c>
      <c r="BJ7" s="2">
        <v>28.976538015010604</v>
      </c>
      <c r="BK7" s="2">
        <v>27.76142586421452</v>
      </c>
      <c r="BL7" s="2">
        <v>26.600477612251542</v>
      </c>
      <c r="BM7" s="2">
        <v>25.2477816509438</v>
      </c>
      <c r="BN7" s="2">
        <v>23.623633903651118</v>
      </c>
      <c r="BO7" s="2">
        <v>21.962664481646094</v>
      </c>
      <c r="BP7" s="2">
        <v>21.205599089094935</v>
      </c>
      <c r="BQ7" s="2">
        <v>19.335665170313284</v>
      </c>
      <c r="BR7" s="2">
        <v>17.640640709415905</v>
      </c>
      <c r="BS7" s="2">
        <v>19.41176937026475</v>
      </c>
      <c r="BT7" s="2">
        <v>20.190472672310396</v>
      </c>
      <c r="BU7" s="2">
        <v>20.082694625092966</v>
      </c>
      <c r="BV7" s="2">
        <v>19.905510155757561</v>
      </c>
      <c r="BW7" s="2">
        <v>17.970955875664991</v>
      </c>
      <c r="BX7" s="2">
        <v>15.12213941503607</v>
      </c>
      <c r="BY7" s="2">
        <v>11.598835455579383</v>
      </c>
      <c r="BZ7" s="2">
        <v>11.880652967561224</v>
      </c>
      <c r="CA7" s="2">
        <v>12.447943297968175</v>
      </c>
      <c r="CB7" s="2">
        <v>13.129963603008667</v>
      </c>
      <c r="CC7" s="2">
        <v>14.54107587113138</v>
      </c>
      <c r="CD7" s="2">
        <v>15.758958908527402</v>
      </c>
      <c r="CE7" s="2">
        <v>16.384192488594316</v>
      </c>
      <c r="CF7" s="2">
        <v>16.752884018648924</v>
      </c>
      <c r="CG7" s="2">
        <v>17.56056810769336</v>
      </c>
      <c r="CH7" s="2">
        <v>19.815355314021904</v>
      </c>
      <c r="CI7" s="2">
        <v>21.354165488152194</v>
      </c>
      <c r="CJ7" s="2">
        <v>21.930741845576609</v>
      </c>
      <c r="CK7" s="2">
        <v>22.387111446344981</v>
      </c>
      <c r="CL7" s="2">
        <v>22.465868911822188</v>
      </c>
      <c r="CM7" s="2">
        <v>21.579220166130227</v>
      </c>
      <c r="CN7" s="2">
        <v>24.24788729417687</v>
      </c>
      <c r="CO7" s="2">
        <v>29.787479570859059</v>
      </c>
      <c r="CP7" s="2">
        <v>42.994055476338062</v>
      </c>
      <c r="CQ7" s="2">
        <v>48.433435476764437</v>
      </c>
      <c r="CR7" s="2">
        <v>51.849560864565383</v>
      </c>
      <c r="CS7" s="2">
        <v>53.236056534851706</v>
      </c>
      <c r="CT7" s="2">
        <v>52.59935052512148</v>
      </c>
      <c r="CU7" s="2">
        <v>49.55687507641904</v>
      </c>
      <c r="CV7" s="2">
        <v>48.458417809551982</v>
      </c>
      <c r="CW7" s="2">
        <v>47.540237034221434</v>
      </c>
      <c r="CX7" s="2">
        <v>48.159117267683754</v>
      </c>
      <c r="CY7" s="2">
        <v>51.45762585055121</v>
      </c>
      <c r="CZ7" s="2">
        <v>55.677358257704505</v>
      </c>
      <c r="DA7" s="2">
        <v>58.662717145230026</v>
      </c>
      <c r="DB7" s="2">
        <v>60.102554499997517</v>
      </c>
      <c r="DC7" s="2">
        <v>60.623648415900398</v>
      </c>
      <c r="DD7" s="2">
        <v>62.243815454732584</v>
      </c>
      <c r="DE7" s="2">
        <v>61.862925369132299</v>
      </c>
      <c r="DF7" s="2">
        <v>61.625529965406642</v>
      </c>
      <c r="DG7" s="2">
        <v>62.217602858029451</v>
      </c>
      <c r="DH7" s="2">
        <v>62.092808984637408</v>
      </c>
      <c r="DI7" s="2">
        <v>61.802740211862861</v>
      </c>
      <c r="DJ7" s="2">
        <v>61.029767826038388</v>
      </c>
      <c r="DK7" s="2">
        <v>58.603369663077359</v>
      </c>
      <c r="DL7" s="2">
        <v>54.955336607380154</v>
      </c>
      <c r="DM7" s="2">
        <v>45.462022047748782</v>
      </c>
      <c r="DN7" s="2">
        <v>33.594595399679271</v>
      </c>
      <c r="DO7" s="2">
        <v>25.271679300222463</v>
      </c>
      <c r="DP7" s="2">
        <v>19.422161532768477</v>
      </c>
      <c r="DQ7" s="2">
        <v>15.913831182910917</v>
      </c>
      <c r="DR7" s="2">
        <v>8.3464060039569858</v>
      </c>
      <c r="DS7" s="2">
        <v>7.5490594641464215</v>
      </c>
      <c r="DT7" s="2">
        <v>6.8670391591059898</v>
      </c>
      <c r="DU7" s="2">
        <v>7.7025935980292548</v>
      </c>
      <c r="DV7" s="2">
        <v>8.7743633773047165</v>
      </c>
      <c r="DW7" s="2">
        <v>12.042589886451298</v>
      </c>
      <c r="DX7" s="2">
        <v>12.861476703517685</v>
      </c>
      <c r="DY7" s="2">
        <v>12.811902229298672</v>
      </c>
      <c r="DZ7" s="2">
        <v>13.577719307905797</v>
      </c>
      <c r="EA7" s="2">
        <v>14.756627008945985</v>
      </c>
      <c r="EB7" s="2">
        <v>16.251038120204466</v>
      </c>
      <c r="EC7" s="2">
        <v>18.334157062806483</v>
      </c>
      <c r="ED7" s="2">
        <v>20.445040428992272</v>
      </c>
      <c r="EE7" s="2">
        <v>21.388283648008709</v>
      </c>
      <c r="EF7" s="2">
        <v>23.272236378326024</v>
      </c>
      <c r="EG7" s="2">
        <v>24.911282933943536</v>
      </c>
      <c r="EH7" s="2">
        <v>26.975517068478876</v>
      </c>
      <c r="EI7" s="2">
        <v>28.669932536720925</v>
      </c>
      <c r="EJ7" s="2">
        <v>28.881323278435275</v>
      </c>
      <c r="EK7" s="2">
        <v>29.692932559994503</v>
      </c>
      <c r="EL7" s="2">
        <v>30.616358727145055</v>
      </c>
      <c r="EM7" s="2">
        <v>30.687670819406058</v>
      </c>
      <c r="EN7" s="2">
        <v>31.120835544491456</v>
      </c>
      <c r="EO7" s="2">
        <v>32.050150141334186</v>
      </c>
      <c r="EP7" s="2">
        <v>31.799295591013408</v>
      </c>
      <c r="EQ7" s="2">
        <v>32.154766426927239</v>
      </c>
      <c r="ER7" s="2">
        <v>32.404558189282376</v>
      </c>
      <c r="ES7" s="2">
        <v>30.171038609399403</v>
      </c>
      <c r="ET7" s="2">
        <v>28.628356922258032</v>
      </c>
      <c r="EU7" s="2">
        <v>27.723004444736009</v>
      </c>
      <c r="EV7" s="2">
        <v>24.80542475585403</v>
      </c>
      <c r="EW7" s="2">
        <v>23.907742548079867</v>
      </c>
      <c r="EX7" s="2">
        <v>24.500540531427184</v>
      </c>
      <c r="EY7" s="2">
        <v>23.413396485872894</v>
      </c>
      <c r="EZ7" s="2">
        <v>24.077366391408681</v>
      </c>
      <c r="FA7" s="2">
        <v>25.902985318361647</v>
      </c>
      <c r="FB7" s="2">
        <v>25.604593884275658</v>
      </c>
      <c r="FC7" s="2">
        <v>26.44933466146443</v>
      </c>
      <c r="FD7" s="2">
        <v>25.945490344016772</v>
      </c>
      <c r="FE7" s="2">
        <v>23.85269660784946</v>
      </c>
      <c r="FF7" s="2">
        <v>21.551051808411032</v>
      </c>
      <c r="FG7" s="2">
        <v>18.344121861614177</v>
      </c>
      <c r="FH7" s="2">
        <v>15.780128651654522</v>
      </c>
      <c r="FI7" s="2">
        <v>14.397193724650721</v>
      </c>
      <c r="FJ7" s="2">
        <v>11.96443191528096</v>
      </c>
      <c r="FK7" s="2">
        <v>12.313155143033594</v>
      </c>
      <c r="FL7" s="2">
        <v>11.9699869523386</v>
      </c>
      <c r="FM7" s="2">
        <v>11.030357834136188</v>
      </c>
      <c r="FN7" s="2">
        <v>12.627044604127017</v>
      </c>
      <c r="FO7" s="2">
        <v>14.785199067735764</v>
      </c>
      <c r="FP7" s="2">
        <v>15.574509544110063</v>
      </c>
      <c r="FQ7" s="2">
        <v>16.439132686920502</v>
      </c>
      <c r="FR7" s="2">
        <v>17.282415406707706</v>
      </c>
      <c r="FS7" s="2">
        <v>17.761964070986782</v>
      </c>
      <c r="FT7" s="2">
        <v>18.805697751200494</v>
      </c>
      <c r="FU7" s="2">
        <v>15.098707855403077</v>
      </c>
      <c r="FV7" s="2">
        <v>11.355655251600229</v>
      </c>
      <c r="FW7" s="2">
        <v>7.5855091726958888</v>
      </c>
      <c r="FX7" s="2">
        <v>3.7972788948045491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</row>
    <row r="8" spans="1:200">
      <c r="A8" s="2">
        <v>3.0838491271796321E-15</v>
      </c>
      <c r="B8" s="2">
        <v>9.8038911834977075E-14</v>
      </c>
      <c r="C8" s="2">
        <v>-3.4787771849241183E-14</v>
      </c>
      <c r="D8" s="2">
        <v>-1.9055417668162452E-15</v>
      </c>
      <c r="E8" s="2">
        <v>1.552611514332045E-15</v>
      </c>
      <c r="F8" s="2">
        <v>1.4390569084782397E-15</v>
      </c>
      <c r="G8" s="2">
        <v>1.1286074077549281E-16</v>
      </c>
      <c r="H8" s="2">
        <v>-2.3280422120346473E-15</v>
      </c>
      <c r="I8" s="2">
        <v>-5.5218736944329487E-15</v>
      </c>
      <c r="J8" s="2">
        <v>2.2876857249647642E-15</v>
      </c>
      <c r="K8" s="2">
        <v>-7.3165996510688981E-16</v>
      </c>
      <c r="L8" s="2">
        <v>1.4955200179589229E-15</v>
      </c>
      <c r="M8" s="2">
        <v>2.3260149912025565E-15</v>
      </c>
      <c r="N8" s="2">
        <v>3.2419483109903822E-16</v>
      </c>
      <c r="O8" s="2">
        <v>-3.3623704273866081E-15</v>
      </c>
      <c r="P8" s="2">
        <v>-1.4541113251787713E-15</v>
      </c>
      <c r="Q8" s="2">
        <v>-8.4571120844698834E-16</v>
      </c>
      <c r="R8" s="2">
        <v>1.873209346803848E-16</v>
      </c>
      <c r="S8" s="2">
        <v>5.0867101657604682E-17</v>
      </c>
      <c r="T8" s="2">
        <v>-4.7756719541752312E-17</v>
      </c>
      <c r="U8" s="2">
        <v>1.1125192951124519E-17</v>
      </c>
      <c r="V8" s="2">
        <v>3.7972788948045495</v>
      </c>
      <c r="W8" s="2">
        <v>7.5855091726958879</v>
      </c>
      <c r="X8" s="2">
        <v>11.355655251600229</v>
      </c>
      <c r="Y8" s="2">
        <v>15.098707855403079</v>
      </c>
      <c r="Z8" s="2">
        <v>18.805697751200494</v>
      </c>
      <c r="AA8" s="2">
        <v>17.761964070986789</v>
      </c>
      <c r="AB8" s="2">
        <v>17.28241540670771</v>
      </c>
      <c r="AC8" s="2">
        <v>16.439132686920512</v>
      </c>
      <c r="AD8" s="2">
        <v>15.57450954411008</v>
      </c>
      <c r="AE8" s="2">
        <v>14.785199067735789</v>
      </c>
      <c r="AF8" s="2">
        <v>12.627044604127052</v>
      </c>
      <c r="AG8" s="2">
        <v>11.030357834136232</v>
      </c>
      <c r="AH8" s="2">
        <v>10.871558054597296</v>
      </c>
      <c r="AI8" s="2">
        <v>11.159036519311758</v>
      </c>
      <c r="AJ8" s="2">
        <v>11.964431915281018</v>
      </c>
      <c r="AK8" s="2">
        <v>13.180474902929824</v>
      </c>
      <c r="AL8" s="2">
        <v>14.825707586807225</v>
      </c>
      <c r="AM8" s="2">
        <v>18.344121861614223</v>
      </c>
      <c r="AN8" s="2">
        <v>21.400706806049659</v>
      </c>
      <c r="AO8" s="2">
        <v>23.981792724777428</v>
      </c>
      <c r="AP8" s="2">
        <v>25.945490344016815</v>
      </c>
      <c r="AQ8" s="2">
        <v>27.177837462900989</v>
      </c>
      <c r="AR8" s="2">
        <v>26.604867641953209</v>
      </c>
      <c r="AS8" s="2">
        <v>25.902985318361662</v>
      </c>
      <c r="AT8" s="2">
        <v>25.22799723303795</v>
      </c>
      <c r="AU8" s="2">
        <v>24.589265431834313</v>
      </c>
      <c r="AV8" s="2">
        <v>24.50054053142717</v>
      </c>
      <c r="AW8" s="2">
        <v>24.931935634238418</v>
      </c>
      <c r="AX8" s="2">
        <v>25.824396644982222</v>
      </c>
      <c r="AY8" s="2">
        <v>27.72300444473591</v>
      </c>
      <c r="AZ8" s="2">
        <v>29.37238635968632</v>
      </c>
      <c r="BA8" s="2">
        <v>30.975956894752724</v>
      </c>
      <c r="BB8" s="2">
        <v>32.390158929201121</v>
      </c>
      <c r="BC8" s="2">
        <v>33.073908185346326</v>
      </c>
      <c r="BD8" s="2">
        <v>33.11109367339035</v>
      </c>
      <c r="BE8" s="2">
        <v>32.425332449090696</v>
      </c>
      <c r="BF8" s="2">
        <v>31.641098307424354</v>
      </c>
      <c r="BG8" s="2">
        <v>30.800283039622862</v>
      </c>
      <c r="BH8" s="2">
        <v>30.137783049405989</v>
      </c>
      <c r="BI8" s="2">
        <v>29.38579322068345</v>
      </c>
      <c r="BJ8" s="2">
        <v>28.976538015010753</v>
      </c>
      <c r="BK8" s="2">
        <v>27.761425864214686</v>
      </c>
      <c r="BL8" s="2">
        <v>26.600477612251733</v>
      </c>
      <c r="BM8" s="2">
        <v>25.247781650943981</v>
      </c>
      <c r="BN8" s="2">
        <v>23.623633903651282</v>
      </c>
      <c r="BO8" s="2">
        <v>21.962664481646218</v>
      </c>
      <c r="BP8" s="2">
        <v>21.205599089095035</v>
      </c>
      <c r="BQ8" s="2">
        <v>19.335665170313352</v>
      </c>
      <c r="BR8" s="2">
        <v>17.640640709415965</v>
      </c>
      <c r="BS8" s="2">
        <v>19.411769370264793</v>
      </c>
      <c r="BT8" s="2">
        <v>20.190472672310431</v>
      </c>
      <c r="BU8" s="2">
        <v>20.082694625092987</v>
      </c>
      <c r="BV8" s="2">
        <v>19.905510155757572</v>
      </c>
      <c r="BW8" s="2">
        <v>17.970955875664998</v>
      </c>
      <c r="BX8" s="2">
        <v>15.122139415036067</v>
      </c>
      <c r="BY8" s="2">
        <v>11.598835455579364</v>
      </c>
      <c r="BZ8" s="2">
        <v>11.880652967561197</v>
      </c>
      <c r="CA8" s="2">
        <v>12.447943297968145</v>
      </c>
      <c r="CB8" s="2">
        <v>13.129963603008633</v>
      </c>
      <c r="CC8" s="2">
        <v>14.541075871131268</v>
      </c>
      <c r="CD8" s="2">
        <v>15.758958908527271</v>
      </c>
      <c r="CE8" s="2">
        <v>16.384192488594174</v>
      </c>
      <c r="CF8" s="2">
        <v>16.752884018648778</v>
      </c>
      <c r="CG8" s="2">
        <v>17.560568107693225</v>
      </c>
      <c r="CH8" s="2">
        <v>19.815355314021797</v>
      </c>
      <c r="CI8" s="2">
        <v>21.354165488152127</v>
      </c>
      <c r="CJ8" s="2">
        <v>21.930741845576563</v>
      </c>
      <c r="CK8" s="2">
        <v>22.38711144634496</v>
      </c>
      <c r="CL8" s="2">
        <v>22.46586891182217</v>
      </c>
      <c r="CM8" s="2">
        <v>21.57922016613022</v>
      </c>
      <c r="CN8" s="2">
        <v>24.247887294176977</v>
      </c>
      <c r="CO8" s="2">
        <v>29.787479570859176</v>
      </c>
      <c r="CP8" s="2">
        <v>42.994055476338183</v>
      </c>
      <c r="CQ8" s="2">
        <v>48.433435476764572</v>
      </c>
      <c r="CR8" s="2">
        <v>51.849560864565483</v>
      </c>
      <c r="CS8" s="2">
        <v>53.236056534851791</v>
      </c>
      <c r="CT8" s="2">
        <v>52.599350525121537</v>
      </c>
      <c r="CU8" s="2">
        <v>49.556875076419061</v>
      </c>
      <c r="CV8" s="2">
        <v>48.458417809551975</v>
      </c>
      <c r="CW8" s="2">
        <v>47.540237034221448</v>
      </c>
      <c r="CX8" s="2">
        <v>48.159117267683769</v>
      </c>
      <c r="CY8" s="2">
        <v>51.457625850551189</v>
      </c>
      <c r="CZ8" s="2">
        <v>55.677358257704469</v>
      </c>
      <c r="DA8" s="2">
        <v>58.66271714522999</v>
      </c>
      <c r="DB8" s="2">
        <v>60.102554499997517</v>
      </c>
      <c r="DC8" s="2">
        <v>60.623648415900377</v>
      </c>
      <c r="DD8" s="2">
        <v>62.243815454732591</v>
      </c>
      <c r="DE8" s="2">
        <v>61.862925369132306</v>
      </c>
      <c r="DF8" s="2">
        <v>61.625529965406649</v>
      </c>
      <c r="DG8" s="2">
        <v>62.217602858029466</v>
      </c>
      <c r="DH8" s="2">
        <v>62.092808984637415</v>
      </c>
      <c r="DI8" s="2">
        <v>61.802740211862869</v>
      </c>
      <c r="DJ8" s="2">
        <v>61.029767826038395</v>
      </c>
      <c r="DK8" s="2">
        <v>58.603369663077373</v>
      </c>
      <c r="DL8" s="2">
        <v>54.955336607380154</v>
      </c>
      <c r="DM8" s="2">
        <v>45.462022047748782</v>
      </c>
      <c r="DN8" s="2">
        <v>33.594595399679221</v>
      </c>
      <c r="DO8" s="2">
        <v>25.271679300222392</v>
      </c>
      <c r="DP8" s="2">
        <v>19.422161532768378</v>
      </c>
      <c r="DQ8" s="2">
        <v>15.913831182910815</v>
      </c>
      <c r="DR8" s="2">
        <v>8.3464060039569343</v>
      </c>
      <c r="DS8" s="2">
        <v>7.5490594641463709</v>
      </c>
      <c r="DT8" s="2">
        <v>6.8670391591059436</v>
      </c>
      <c r="DU8" s="2">
        <v>7.7025935980292184</v>
      </c>
      <c r="DV8" s="2">
        <v>8.7743633773046916</v>
      </c>
      <c r="DW8" s="2">
        <v>12.042589886451291</v>
      </c>
      <c r="DX8" s="2">
        <v>12.861476703517685</v>
      </c>
      <c r="DY8" s="2">
        <v>12.81190222929868</v>
      </c>
      <c r="DZ8" s="2">
        <v>13.577719307905813</v>
      </c>
      <c r="EA8" s="2">
        <v>14.756627008946008</v>
      </c>
      <c r="EB8" s="2">
        <v>16.251038120204502</v>
      </c>
      <c r="EC8" s="2">
        <v>18.334157062806543</v>
      </c>
      <c r="ED8" s="2">
        <v>20.44504042899235</v>
      </c>
      <c r="EE8" s="2">
        <v>21.388283648008827</v>
      </c>
      <c r="EF8" s="2">
        <v>23.272236378326166</v>
      </c>
      <c r="EG8" s="2">
        <v>24.91128293394371</v>
      </c>
      <c r="EH8" s="2">
        <v>26.975517068479061</v>
      </c>
      <c r="EI8" s="2">
        <v>28.669932536721102</v>
      </c>
      <c r="EJ8" s="2">
        <v>28.881323278435435</v>
      </c>
      <c r="EK8" s="2">
        <v>29.69293255999462</v>
      </c>
      <c r="EL8" s="2">
        <v>30.616358727145105</v>
      </c>
      <c r="EM8" s="2">
        <v>30.687670819406051</v>
      </c>
      <c r="EN8" s="2">
        <v>31.120835544491374</v>
      </c>
      <c r="EO8" s="2">
        <v>32.050150141334043</v>
      </c>
      <c r="EP8" s="2">
        <v>31.799295591013234</v>
      </c>
      <c r="EQ8" s="2">
        <v>32.154766426927061</v>
      </c>
      <c r="ER8" s="2">
        <v>32.404558189282184</v>
      </c>
      <c r="ES8" s="2">
        <v>30.171038609399233</v>
      </c>
      <c r="ET8" s="2">
        <v>28.628356922257893</v>
      </c>
      <c r="EU8" s="2">
        <v>27.72300444473591</v>
      </c>
      <c r="EV8" s="2">
        <v>24.805424755853966</v>
      </c>
      <c r="EW8" s="2">
        <v>23.907742548079828</v>
      </c>
      <c r="EX8" s="2">
        <v>24.50054053142717</v>
      </c>
      <c r="EY8" s="2">
        <v>23.413396485872898</v>
      </c>
      <c r="EZ8" s="2">
        <v>24.077366391408695</v>
      </c>
      <c r="FA8" s="2">
        <v>25.902985318361662</v>
      </c>
      <c r="FB8" s="2">
        <v>25.604593884275673</v>
      </c>
      <c r="FC8" s="2">
        <v>26.449334661464448</v>
      </c>
      <c r="FD8" s="2">
        <v>25.945490344016815</v>
      </c>
      <c r="FE8" s="2">
        <v>23.852696607849495</v>
      </c>
      <c r="FF8" s="2">
        <v>21.551051808411074</v>
      </c>
      <c r="FG8" s="2">
        <v>18.344121861614223</v>
      </c>
      <c r="FH8" s="2">
        <v>15.780128651654575</v>
      </c>
      <c r="FI8" s="2">
        <v>14.39719372465078</v>
      </c>
      <c r="FJ8" s="2">
        <v>11.964431915281018</v>
      </c>
      <c r="FK8" s="2">
        <v>12.313155143033637</v>
      </c>
      <c r="FL8" s="2">
        <v>11.969986952338648</v>
      </c>
      <c r="FM8" s="2">
        <v>11.030357834136232</v>
      </c>
      <c r="FN8" s="2">
        <v>12.627044604127052</v>
      </c>
      <c r="FO8" s="2">
        <v>14.785199067735789</v>
      </c>
      <c r="FP8" s="2">
        <v>15.57450954411008</v>
      </c>
      <c r="FQ8" s="2">
        <v>16.439132686920512</v>
      </c>
      <c r="FR8" s="2">
        <v>17.28241540670771</v>
      </c>
      <c r="FS8" s="2">
        <v>17.761964070986789</v>
      </c>
      <c r="FT8" s="2">
        <v>18.805697751200494</v>
      </c>
      <c r="FU8" s="2">
        <v>15.098707855403079</v>
      </c>
      <c r="FV8" s="2">
        <v>11.355655251600229</v>
      </c>
      <c r="FW8" s="2">
        <v>7.5855091726958879</v>
      </c>
      <c r="FX8" s="2">
        <v>3.7972788948045495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</row>
    <row r="9" spans="1:200">
      <c r="A9" s="2">
        <v>3.0838491271796329E-15</v>
      </c>
      <c r="B9" s="2">
        <v>9.8038911834976797E-14</v>
      </c>
      <c r="C9" s="2">
        <v>-3.4787771849241114E-14</v>
      </c>
      <c r="D9" s="2">
        <v>-1.9055417668164109E-15</v>
      </c>
      <c r="E9" s="2">
        <v>1.5526115143320592E-15</v>
      </c>
      <c r="F9" s="2">
        <v>1.4390569084781342E-15</v>
      </c>
      <c r="G9" s="2">
        <v>1.1286074077541575E-16</v>
      </c>
      <c r="H9" s="2">
        <v>-2.3280422120346674E-15</v>
      </c>
      <c r="I9" s="2">
        <v>-5.5218736944333747E-15</v>
      </c>
      <c r="J9" s="2">
        <v>2.2876857249648104E-15</v>
      </c>
      <c r="K9" s="2">
        <v>-7.3165996510684228E-16</v>
      </c>
      <c r="L9" s="2">
        <v>1.4955200179589146E-15</v>
      </c>
      <c r="M9" s="2">
        <v>2.3260149912025652E-15</v>
      </c>
      <c r="N9" s="2">
        <v>3.241948310990399E-16</v>
      </c>
      <c r="O9" s="2">
        <v>-3.362370427386642E-15</v>
      </c>
      <c r="P9" s="2">
        <v>-1.4541113251787699E-15</v>
      </c>
      <c r="Q9" s="2">
        <v>-8.4571120844698518E-16</v>
      </c>
      <c r="R9" s="2">
        <v>1.8732093468038586E-16</v>
      </c>
      <c r="S9" s="2">
        <v>5.0867101657605193E-17</v>
      </c>
      <c r="T9" s="2">
        <v>-4.7756719541752645E-17</v>
      </c>
      <c r="U9" s="2">
        <v>1.1125192951124464E-17</v>
      </c>
      <c r="V9" s="2">
        <v>3.7972788948045313</v>
      </c>
      <c r="W9" s="2">
        <v>7.5855091726958532</v>
      </c>
      <c r="X9" s="2">
        <v>11.355655251600176</v>
      </c>
      <c r="Y9" s="2">
        <v>15.098707855403006</v>
      </c>
      <c r="Z9" s="2">
        <v>18.805697751200409</v>
      </c>
      <c r="AA9" s="2">
        <v>17.761964070986693</v>
      </c>
      <c r="AB9" s="2">
        <v>17.282415406707617</v>
      </c>
      <c r="AC9" s="2">
        <v>16.43913268692042</v>
      </c>
      <c r="AD9" s="2">
        <v>15.574509544110004</v>
      </c>
      <c r="AE9" s="2">
        <v>14.785199067735718</v>
      </c>
      <c r="AF9" s="2">
        <v>12.627044604126974</v>
      </c>
      <c r="AG9" s="2">
        <v>11.030357834136149</v>
      </c>
      <c r="AH9" s="2">
        <v>10.871558054597211</v>
      </c>
      <c r="AI9" s="2">
        <v>11.159036519311675</v>
      </c>
      <c r="AJ9" s="2">
        <v>11.964431915280938</v>
      </c>
      <c r="AK9" s="2">
        <v>13.180474902929751</v>
      </c>
      <c r="AL9" s="2">
        <v>14.82570758680715</v>
      </c>
      <c r="AM9" s="2">
        <v>18.34412186161417</v>
      </c>
      <c r="AN9" s="2">
        <v>21.40070680604962</v>
      </c>
      <c r="AO9" s="2">
        <v>23.981792724777399</v>
      </c>
      <c r="AP9" s="2">
        <v>25.945490344016786</v>
      </c>
      <c r="AQ9" s="2">
        <v>27.177837462900975</v>
      </c>
      <c r="AR9" s="2">
        <v>26.604867641953177</v>
      </c>
      <c r="AS9" s="2">
        <v>25.902985318361633</v>
      </c>
      <c r="AT9" s="2">
        <v>25.227997233037918</v>
      </c>
      <c r="AU9" s="2">
        <v>24.589265431834292</v>
      </c>
      <c r="AV9" s="2">
        <v>24.500540531427163</v>
      </c>
      <c r="AW9" s="2">
        <v>24.931935634238428</v>
      </c>
      <c r="AX9" s="2">
        <v>25.824396644982247</v>
      </c>
      <c r="AY9" s="2">
        <v>27.723004444735956</v>
      </c>
      <c r="AZ9" s="2">
        <v>29.372386359686395</v>
      </c>
      <c r="BA9" s="2">
        <v>30.975956894752827</v>
      </c>
      <c r="BB9" s="2">
        <v>32.390158929201256</v>
      </c>
      <c r="BC9" s="2">
        <v>33.07390818534649</v>
      </c>
      <c r="BD9" s="2">
        <v>33.111093673390521</v>
      </c>
      <c r="BE9" s="2">
        <v>32.425332449090881</v>
      </c>
      <c r="BF9" s="2">
        <v>31.641098307424564</v>
      </c>
      <c r="BG9" s="2">
        <v>30.800283039623082</v>
      </c>
      <c r="BH9" s="2">
        <v>30.137783049406202</v>
      </c>
      <c r="BI9" s="2">
        <v>29.385793220683649</v>
      </c>
      <c r="BJ9" s="2">
        <v>28.976538015010924</v>
      </c>
      <c r="BK9" s="2">
        <v>27.761425864214843</v>
      </c>
      <c r="BL9" s="2">
        <v>26.600477612251833</v>
      </c>
      <c r="BM9" s="2">
        <v>25.247781650944038</v>
      </c>
      <c r="BN9" s="2">
        <v>23.623633903651278</v>
      </c>
      <c r="BO9" s="2">
        <v>21.962664481646186</v>
      </c>
      <c r="BP9" s="2">
        <v>21.205599089094971</v>
      </c>
      <c r="BQ9" s="2">
        <v>19.335665170313266</v>
      </c>
      <c r="BR9" s="2">
        <v>17.640640709415845</v>
      </c>
      <c r="BS9" s="2">
        <v>19.41176937026464</v>
      </c>
      <c r="BT9" s="2">
        <v>20.190472672310261</v>
      </c>
      <c r="BU9" s="2">
        <v>20.082694625092813</v>
      </c>
      <c r="BV9" s="2">
        <v>19.905510155757408</v>
      </c>
      <c r="BW9" s="2">
        <v>17.970955875664824</v>
      </c>
      <c r="BX9" s="2">
        <v>15.122139415035896</v>
      </c>
      <c r="BY9" s="2">
        <v>11.598835455579199</v>
      </c>
      <c r="BZ9" s="2">
        <v>11.880652967561035</v>
      </c>
      <c r="CA9" s="2">
        <v>12.447943297967983</v>
      </c>
      <c r="CB9" s="2">
        <v>13.129963603008475</v>
      </c>
      <c r="CC9" s="2">
        <v>14.541075871131133</v>
      </c>
      <c r="CD9" s="2">
        <v>15.758958908527159</v>
      </c>
      <c r="CE9" s="2">
        <v>16.384192488594067</v>
      </c>
      <c r="CF9" s="2">
        <v>16.75288401864869</v>
      </c>
      <c r="CG9" s="2">
        <v>17.56056810769314</v>
      </c>
      <c r="CH9" s="2">
        <v>19.815355314021691</v>
      </c>
      <c r="CI9" s="2">
        <v>21.354165488152006</v>
      </c>
      <c r="CJ9" s="2">
        <v>21.930741845576438</v>
      </c>
      <c r="CK9" s="2">
        <v>22.387111446344839</v>
      </c>
      <c r="CL9" s="2">
        <v>22.465868911822042</v>
      </c>
      <c r="CM9" s="2">
        <v>21.579220166130078</v>
      </c>
      <c r="CN9" s="2">
        <v>24.24788729417681</v>
      </c>
      <c r="CO9" s="2">
        <v>29.787479570858999</v>
      </c>
      <c r="CP9" s="2">
        <v>42.994055476338033</v>
      </c>
      <c r="CQ9" s="2">
        <v>48.43343547676443</v>
      </c>
      <c r="CR9" s="2">
        <v>51.849560864565369</v>
      </c>
      <c r="CS9" s="2">
        <v>53.23605653485172</v>
      </c>
      <c r="CT9" s="2">
        <v>52.599350525121473</v>
      </c>
      <c r="CU9" s="2">
        <v>49.556875076419033</v>
      </c>
      <c r="CV9" s="2">
        <v>48.458417809551968</v>
      </c>
      <c r="CW9" s="2">
        <v>47.540237034221427</v>
      </c>
      <c r="CX9" s="2">
        <v>48.159117267683762</v>
      </c>
      <c r="CY9" s="2">
        <v>51.457625850551203</v>
      </c>
      <c r="CZ9" s="2">
        <v>55.677358257704533</v>
      </c>
      <c r="DA9" s="2">
        <v>58.662717145230069</v>
      </c>
      <c r="DB9" s="2">
        <v>60.102554499997595</v>
      </c>
      <c r="DC9" s="2">
        <v>60.623648415900476</v>
      </c>
      <c r="DD9" s="2">
        <v>62.243815454732676</v>
      </c>
      <c r="DE9" s="2">
        <v>61.862925369132377</v>
      </c>
      <c r="DF9" s="2">
        <v>61.625529965406727</v>
      </c>
      <c r="DG9" s="2">
        <v>62.21760285802953</v>
      </c>
      <c r="DH9" s="2">
        <v>62.092808984637465</v>
      </c>
      <c r="DI9" s="2">
        <v>61.802740211862904</v>
      </c>
      <c r="DJ9" s="2">
        <v>61.02976782603843</v>
      </c>
      <c r="DK9" s="2">
        <v>58.60336966307738</v>
      </c>
      <c r="DL9" s="2">
        <v>54.95533660738014</v>
      </c>
      <c r="DM9" s="2">
        <v>45.462022047748732</v>
      </c>
      <c r="DN9" s="2">
        <v>33.594595399679172</v>
      </c>
      <c r="DO9" s="2">
        <v>25.271679300222313</v>
      </c>
      <c r="DP9" s="2">
        <v>19.422161532768271</v>
      </c>
      <c r="DQ9" s="2">
        <v>15.91383118291068</v>
      </c>
      <c r="DR9" s="2">
        <v>8.34640600395673</v>
      </c>
      <c r="DS9" s="2">
        <v>7.5490594641461639</v>
      </c>
      <c r="DT9" s="2">
        <v>6.8670391591057331</v>
      </c>
      <c r="DU9" s="2">
        <v>7.7025935980290168</v>
      </c>
      <c r="DV9" s="2">
        <v>8.7743633773045016</v>
      </c>
      <c r="DW9" s="2">
        <v>12.042589886451129</v>
      </c>
      <c r="DX9" s="2">
        <v>12.861476703517535</v>
      </c>
      <c r="DY9" s="2">
        <v>12.81190222929852</v>
      </c>
      <c r="DZ9" s="2">
        <v>13.577719307905664</v>
      </c>
      <c r="EA9" s="2">
        <v>14.756627008945875</v>
      </c>
      <c r="EB9" s="2">
        <v>16.251038120204381</v>
      </c>
      <c r="EC9" s="2">
        <v>18.334157062806447</v>
      </c>
      <c r="ED9" s="2">
        <v>20.445040428992286</v>
      </c>
      <c r="EE9" s="2">
        <v>21.38828364800878</v>
      </c>
      <c r="EF9" s="2">
        <v>23.272236378326152</v>
      </c>
      <c r="EG9" s="2">
        <v>24.911282933943731</v>
      </c>
      <c r="EH9" s="2">
        <v>26.975517068479135</v>
      </c>
      <c r="EI9" s="2">
        <v>28.669932536721241</v>
      </c>
      <c r="EJ9" s="2">
        <v>28.881323278435602</v>
      </c>
      <c r="EK9" s="2">
        <v>29.692932559994812</v>
      </c>
      <c r="EL9" s="2">
        <v>30.616358727145325</v>
      </c>
      <c r="EM9" s="2">
        <v>30.687670819406261</v>
      </c>
      <c r="EN9" s="2">
        <v>31.120835544491584</v>
      </c>
      <c r="EO9" s="2">
        <v>32.050150141334235</v>
      </c>
      <c r="EP9" s="2">
        <v>31.799295591013422</v>
      </c>
      <c r="EQ9" s="2">
        <v>32.154766426927218</v>
      </c>
      <c r="ER9" s="2">
        <v>32.404558189282319</v>
      </c>
      <c r="ES9" s="2">
        <v>30.171038609399336</v>
      </c>
      <c r="ET9" s="2">
        <v>28.628356922257971</v>
      </c>
      <c r="EU9" s="2">
        <v>27.723004444735956</v>
      </c>
      <c r="EV9" s="2">
        <v>24.805424755853998</v>
      </c>
      <c r="EW9" s="2">
        <v>23.907742548079845</v>
      </c>
      <c r="EX9" s="2">
        <v>24.500540531427163</v>
      </c>
      <c r="EY9" s="2">
        <v>23.413396485872877</v>
      </c>
      <c r="EZ9" s="2">
        <v>24.077366391408656</v>
      </c>
      <c r="FA9" s="2">
        <v>25.902985318361633</v>
      </c>
      <c r="FB9" s="2">
        <v>25.604593884275644</v>
      </c>
      <c r="FC9" s="2">
        <v>26.44933466146443</v>
      </c>
      <c r="FD9" s="2">
        <v>25.945490344016786</v>
      </c>
      <c r="FE9" s="2">
        <v>23.852696607849474</v>
      </c>
      <c r="FF9" s="2">
        <v>21.551051808411039</v>
      </c>
      <c r="FG9" s="2">
        <v>18.34412186161417</v>
      </c>
      <c r="FH9" s="2">
        <v>15.780128651654509</v>
      </c>
      <c r="FI9" s="2">
        <v>14.397193724650707</v>
      </c>
      <c r="FJ9" s="2">
        <v>11.964431915280938</v>
      </c>
      <c r="FK9" s="2">
        <v>12.313155143033564</v>
      </c>
      <c r="FL9" s="2">
        <v>11.969986952338568</v>
      </c>
      <c r="FM9" s="2">
        <v>11.030357834136149</v>
      </c>
      <c r="FN9" s="2">
        <v>12.627044604126974</v>
      </c>
      <c r="FO9" s="2">
        <v>14.785199067735718</v>
      </c>
      <c r="FP9" s="2">
        <v>15.574509544110006</v>
      </c>
      <c r="FQ9" s="2">
        <v>16.43913268692042</v>
      </c>
      <c r="FR9" s="2">
        <v>17.282415406707617</v>
      </c>
      <c r="FS9" s="2">
        <v>17.761964070986693</v>
      </c>
      <c r="FT9" s="2">
        <v>18.805697751200409</v>
      </c>
      <c r="FU9" s="2">
        <v>15.098707855403006</v>
      </c>
      <c r="FV9" s="2">
        <v>11.355655251600176</v>
      </c>
      <c r="FW9" s="2">
        <v>7.5855091726958532</v>
      </c>
      <c r="FX9" s="2">
        <v>3.7972788948045313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</row>
    <row r="10" spans="1:200">
      <c r="A10" s="2">
        <v>3.0838491271796309E-15</v>
      </c>
      <c r="B10" s="2">
        <v>9.8038911834977012E-14</v>
      </c>
      <c r="C10" s="2">
        <v>-3.4787771849241089E-14</v>
      </c>
      <c r="D10" s="2">
        <v>-1.9055417668162267E-15</v>
      </c>
      <c r="E10" s="2">
        <v>1.5526115143320432E-15</v>
      </c>
      <c r="F10" s="2">
        <v>1.4390569084782087E-15</v>
      </c>
      <c r="G10" s="2">
        <v>1.1286074077549362E-16</v>
      </c>
      <c r="H10" s="2">
        <v>-2.3280422120346477E-15</v>
      </c>
      <c r="I10" s="2">
        <v>-5.521873694433056E-15</v>
      </c>
      <c r="J10" s="2">
        <v>2.2876857249647828E-15</v>
      </c>
      <c r="K10" s="2">
        <v>-7.3165996510681083E-16</v>
      </c>
      <c r="L10" s="2">
        <v>1.4955200179589379E-15</v>
      </c>
      <c r="M10" s="2">
        <v>2.3260149912025439E-15</v>
      </c>
      <c r="N10" s="2">
        <v>3.2419483109902185E-16</v>
      </c>
      <c r="O10" s="2">
        <v>-3.3623704273865986E-15</v>
      </c>
      <c r="P10" s="2">
        <v>-1.4541113251787782E-15</v>
      </c>
      <c r="Q10" s="2">
        <v>-8.4571120844699248E-16</v>
      </c>
      <c r="R10" s="2">
        <v>1.8732093468038429E-16</v>
      </c>
      <c r="S10" s="2">
        <v>5.0867101657604281E-17</v>
      </c>
      <c r="T10" s="2">
        <v>-4.7756719541752152E-17</v>
      </c>
      <c r="U10" s="2">
        <v>1.1125192951124561E-17</v>
      </c>
      <c r="V10" s="2">
        <v>3.7972788948045455</v>
      </c>
      <c r="W10" s="2">
        <v>7.5855091726958817</v>
      </c>
      <c r="X10" s="2">
        <v>11.35565525160022</v>
      </c>
      <c r="Y10" s="2">
        <v>15.098707855403067</v>
      </c>
      <c r="Z10" s="2">
        <v>18.805697751200476</v>
      </c>
      <c r="AA10" s="2">
        <v>17.761964070986771</v>
      </c>
      <c r="AB10" s="2">
        <v>17.282415406707695</v>
      </c>
      <c r="AC10" s="2">
        <v>16.439132686920491</v>
      </c>
      <c r="AD10" s="2">
        <v>15.574509544110066</v>
      </c>
      <c r="AE10" s="2">
        <v>14.785199067735773</v>
      </c>
      <c r="AF10" s="2">
        <v>12.627044604127036</v>
      </c>
      <c r="AG10" s="2">
        <v>11.030357834136218</v>
      </c>
      <c r="AH10" s="2">
        <v>10.871558054597276</v>
      </c>
      <c r="AI10" s="2">
        <v>11.159036519311744</v>
      </c>
      <c r="AJ10" s="2">
        <v>11.964431915281002</v>
      </c>
      <c r="AK10" s="2">
        <v>13.180474902929809</v>
      </c>
      <c r="AL10" s="2">
        <v>14.825707586807209</v>
      </c>
      <c r="AM10" s="2">
        <v>18.344121861614216</v>
      </c>
      <c r="AN10" s="2">
        <v>21.400706806049651</v>
      </c>
      <c r="AO10" s="2">
        <v>23.981792724777424</v>
      </c>
      <c r="AP10" s="2">
        <v>25.945490344016804</v>
      </c>
      <c r="AQ10" s="2">
        <v>27.177837462901</v>
      </c>
      <c r="AR10" s="2">
        <v>26.604867641953213</v>
      </c>
      <c r="AS10" s="2">
        <v>25.902985318361672</v>
      </c>
      <c r="AT10" s="2">
        <v>25.227997233037964</v>
      </c>
      <c r="AU10" s="2">
        <v>24.589265431834342</v>
      </c>
      <c r="AV10" s="2">
        <v>24.500540531427198</v>
      </c>
      <c r="AW10" s="2">
        <v>24.931935634238446</v>
      </c>
      <c r="AX10" s="2">
        <v>25.824396644982247</v>
      </c>
      <c r="AY10" s="2">
        <v>27.723004444735928</v>
      </c>
      <c r="AZ10" s="2">
        <v>29.372386359686338</v>
      </c>
      <c r="BA10" s="2">
        <v>30.975956894752738</v>
      </c>
      <c r="BB10" s="2">
        <v>32.390158929201128</v>
      </c>
      <c r="BC10" s="2">
        <v>33.073908185346347</v>
      </c>
      <c r="BD10" s="2">
        <v>33.11109367339035</v>
      </c>
      <c r="BE10" s="2">
        <v>32.425332449090696</v>
      </c>
      <c r="BF10" s="2">
        <v>31.641098307424368</v>
      </c>
      <c r="BG10" s="2">
        <v>30.800283039622879</v>
      </c>
      <c r="BH10" s="2">
        <v>30.137783049406021</v>
      </c>
      <c r="BI10" s="2">
        <v>29.385793220683482</v>
      </c>
      <c r="BJ10" s="2">
        <v>28.976538015010789</v>
      </c>
      <c r="BK10" s="2">
        <v>27.761425864214729</v>
      </c>
      <c r="BL10" s="2">
        <v>26.600477612251765</v>
      </c>
      <c r="BM10" s="2">
        <v>25.24778165094401</v>
      </c>
      <c r="BN10" s="2">
        <v>23.623633903651303</v>
      </c>
      <c r="BO10" s="2">
        <v>21.962664481646222</v>
      </c>
      <c r="BP10" s="2">
        <v>21.205599089095031</v>
      </c>
      <c r="BQ10" s="2">
        <v>19.335665170313341</v>
      </c>
      <c r="BR10" s="2">
        <v>17.640640709415937</v>
      </c>
      <c r="BS10" s="2">
        <v>19.411769370264764</v>
      </c>
      <c r="BT10" s="2">
        <v>20.190472672310403</v>
      </c>
      <c r="BU10" s="2">
        <v>20.082694625092962</v>
      </c>
      <c r="BV10" s="2">
        <v>19.90551015575755</v>
      </c>
      <c r="BW10" s="2">
        <v>17.970955875664973</v>
      </c>
      <c r="BX10" s="2">
        <v>15.122139415036047</v>
      </c>
      <c r="BY10" s="2">
        <v>11.598835455579339</v>
      </c>
      <c r="BZ10" s="2">
        <v>11.880652967561172</v>
      </c>
      <c r="CA10" s="2">
        <v>12.447943297968116</v>
      </c>
      <c r="CB10" s="2">
        <v>13.129963603008607</v>
      </c>
      <c r="CC10" s="2">
        <v>14.54107587113122</v>
      </c>
      <c r="CD10" s="2">
        <v>15.758958908527218</v>
      </c>
      <c r="CE10" s="2">
        <v>16.384192488594113</v>
      </c>
      <c r="CF10" s="2">
        <v>16.752884018648718</v>
      </c>
      <c r="CG10" s="2">
        <v>17.560568107693157</v>
      </c>
      <c r="CH10" s="2">
        <v>19.815355314021723</v>
      </c>
      <c r="CI10" s="2">
        <v>21.354165488152038</v>
      </c>
      <c r="CJ10" s="2">
        <v>21.930741845576474</v>
      </c>
      <c r="CK10" s="2">
        <v>22.387111446344864</v>
      </c>
      <c r="CL10" s="2">
        <v>22.465868911822074</v>
      </c>
      <c r="CM10" s="2">
        <v>21.579220166130138</v>
      </c>
      <c r="CN10" s="2">
        <v>24.247887294176913</v>
      </c>
      <c r="CO10" s="2">
        <v>29.787479570859112</v>
      </c>
      <c r="CP10" s="2">
        <v>42.994055476338133</v>
      </c>
      <c r="CQ10" s="2">
        <v>48.433435476764522</v>
      </c>
      <c r="CR10" s="2">
        <v>51.849560864565426</v>
      </c>
      <c r="CS10" s="2">
        <v>53.236056534851741</v>
      </c>
      <c r="CT10" s="2">
        <v>52.599350525121494</v>
      </c>
      <c r="CU10" s="2">
        <v>49.556875076419018</v>
      </c>
      <c r="CV10" s="2">
        <v>48.458417809551953</v>
      </c>
      <c r="CW10" s="2">
        <v>47.540237034221427</v>
      </c>
      <c r="CX10" s="2">
        <v>48.159117267683733</v>
      </c>
      <c r="CY10" s="2">
        <v>51.457625850551175</v>
      </c>
      <c r="CZ10" s="2">
        <v>55.677358257704469</v>
      </c>
      <c r="DA10" s="2">
        <v>58.662717145230005</v>
      </c>
      <c r="DB10" s="2">
        <v>60.102554499997531</v>
      </c>
      <c r="DC10" s="2">
        <v>60.623648415900391</v>
      </c>
      <c r="DD10" s="2">
        <v>62.243815454732619</v>
      </c>
      <c r="DE10" s="2">
        <v>61.862925369132341</v>
      </c>
      <c r="DF10" s="2">
        <v>61.625529965406677</v>
      </c>
      <c r="DG10" s="2">
        <v>62.217602858029501</v>
      </c>
      <c r="DH10" s="2">
        <v>62.09280898463745</v>
      </c>
      <c r="DI10" s="2">
        <v>61.802740211862897</v>
      </c>
      <c r="DJ10" s="2">
        <v>61.029767826038437</v>
      </c>
      <c r="DK10" s="2">
        <v>58.603369663077395</v>
      </c>
      <c r="DL10" s="2">
        <v>54.955336607380183</v>
      </c>
      <c r="DM10" s="2">
        <v>45.462022047748789</v>
      </c>
      <c r="DN10" s="2">
        <v>33.594595399679235</v>
      </c>
      <c r="DO10" s="2">
        <v>25.271679300222416</v>
      </c>
      <c r="DP10" s="2">
        <v>19.422161532768385</v>
      </c>
      <c r="DQ10" s="2">
        <v>15.913831182910812</v>
      </c>
      <c r="DR10" s="2">
        <v>8.3464060039569112</v>
      </c>
      <c r="DS10" s="2">
        <v>7.5490594641463478</v>
      </c>
      <c r="DT10" s="2">
        <v>6.8670391591059232</v>
      </c>
      <c r="DU10" s="2">
        <v>7.7025935980291997</v>
      </c>
      <c r="DV10" s="2">
        <v>8.7743633773046739</v>
      </c>
      <c r="DW10" s="2">
        <v>12.042589886451269</v>
      </c>
      <c r="DX10" s="2">
        <v>12.861476703517665</v>
      </c>
      <c r="DY10" s="2">
        <v>12.811902229298653</v>
      </c>
      <c r="DZ10" s="2">
        <v>13.577719307905792</v>
      </c>
      <c r="EA10" s="2">
        <v>14.756627008945994</v>
      </c>
      <c r="EB10" s="2">
        <v>16.251038120204491</v>
      </c>
      <c r="EC10" s="2">
        <v>18.334157062806536</v>
      </c>
      <c r="ED10" s="2">
        <v>20.445040428992346</v>
      </c>
      <c r="EE10" s="2">
        <v>21.388283648008834</v>
      </c>
      <c r="EF10" s="2">
        <v>23.272236378326181</v>
      </c>
      <c r="EG10" s="2">
        <v>24.911282933943728</v>
      </c>
      <c r="EH10" s="2">
        <v>26.975517068479085</v>
      </c>
      <c r="EI10" s="2">
        <v>28.669932536721134</v>
      </c>
      <c r="EJ10" s="2">
        <v>28.88132327843547</v>
      </c>
      <c r="EK10" s="2">
        <v>29.692932559994659</v>
      </c>
      <c r="EL10" s="2">
        <v>30.616358727145137</v>
      </c>
      <c r="EM10" s="2">
        <v>30.687670819406073</v>
      </c>
      <c r="EN10" s="2">
        <v>31.120835544491392</v>
      </c>
      <c r="EO10" s="2">
        <v>32.050150141334051</v>
      </c>
      <c r="EP10" s="2">
        <v>31.799295591013248</v>
      </c>
      <c r="EQ10" s="2">
        <v>32.154766426927068</v>
      </c>
      <c r="ER10" s="2">
        <v>32.404558189282213</v>
      </c>
      <c r="ES10" s="2">
        <v>30.171038609399243</v>
      </c>
      <c r="ET10" s="2">
        <v>28.628356922257911</v>
      </c>
      <c r="EU10" s="2">
        <v>27.723004444735928</v>
      </c>
      <c r="EV10" s="2">
        <v>24.805424755853988</v>
      </c>
      <c r="EW10" s="2">
        <v>23.90774254807986</v>
      </c>
      <c r="EX10" s="2">
        <v>24.500540531427198</v>
      </c>
      <c r="EY10" s="2">
        <v>23.413396485872919</v>
      </c>
      <c r="EZ10" s="2">
        <v>24.077366391408713</v>
      </c>
      <c r="FA10" s="2">
        <v>25.902985318361672</v>
      </c>
      <c r="FB10" s="2">
        <v>25.60459388427568</v>
      </c>
      <c r="FC10" s="2">
        <v>26.449334661464459</v>
      </c>
      <c r="FD10" s="2">
        <v>25.945490344016804</v>
      </c>
      <c r="FE10" s="2">
        <v>23.852696607849495</v>
      </c>
      <c r="FF10" s="2">
        <v>21.551051808411064</v>
      </c>
      <c r="FG10" s="2">
        <v>18.344121861614216</v>
      </c>
      <c r="FH10" s="2">
        <v>15.780128651654561</v>
      </c>
      <c r="FI10" s="2">
        <v>14.397193724650764</v>
      </c>
      <c r="FJ10" s="2">
        <v>11.964431915281002</v>
      </c>
      <c r="FK10" s="2">
        <v>12.313155143033622</v>
      </c>
      <c r="FL10" s="2">
        <v>11.969986952338632</v>
      </c>
      <c r="FM10" s="2">
        <v>11.030357834136218</v>
      </c>
      <c r="FN10" s="2">
        <v>12.627044604127036</v>
      </c>
      <c r="FO10" s="2">
        <v>14.785199067735773</v>
      </c>
      <c r="FP10" s="2">
        <v>15.574509544110068</v>
      </c>
      <c r="FQ10" s="2">
        <v>16.439132686920491</v>
      </c>
      <c r="FR10" s="2">
        <v>17.282415406707695</v>
      </c>
      <c r="FS10" s="2">
        <v>17.761964070986771</v>
      </c>
      <c r="FT10" s="2">
        <v>18.805697751200476</v>
      </c>
      <c r="FU10" s="2">
        <v>15.098707855403067</v>
      </c>
      <c r="FV10" s="2">
        <v>11.35565525160022</v>
      </c>
      <c r="FW10" s="2">
        <v>7.5855091726958817</v>
      </c>
      <c r="FX10" s="2">
        <v>3.7972788948045455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</row>
    <row r="11" spans="1:200">
      <c r="A11" s="2">
        <v>3.0838491271796325E-15</v>
      </c>
      <c r="B11" s="2">
        <v>9.8038911834977024E-14</v>
      </c>
      <c r="C11" s="2">
        <v>-3.4787771849241171E-14</v>
      </c>
      <c r="D11" s="2">
        <v>-1.9055417668162188E-15</v>
      </c>
      <c r="E11" s="2">
        <v>1.5526115143320584E-15</v>
      </c>
      <c r="F11" s="2">
        <v>1.4390569084782235E-15</v>
      </c>
      <c r="G11" s="2">
        <v>1.1286074077545504E-16</v>
      </c>
      <c r="H11" s="2">
        <v>-2.3280422120346626E-15</v>
      </c>
      <c r="I11" s="2">
        <v>-5.5218736944331175E-15</v>
      </c>
      <c r="J11" s="2">
        <v>2.2876857249647899E-15</v>
      </c>
      <c r="K11" s="2">
        <v>-7.3165996510679712E-16</v>
      </c>
      <c r="L11" s="2">
        <v>1.4955200179589663E-15</v>
      </c>
      <c r="M11" s="2">
        <v>2.3260149912025672E-15</v>
      </c>
      <c r="N11" s="2">
        <v>3.2419483109897373E-16</v>
      </c>
      <c r="O11" s="2">
        <v>-3.3623704273866933E-15</v>
      </c>
      <c r="P11" s="2">
        <v>-1.4541113251787956E-15</v>
      </c>
      <c r="Q11" s="2">
        <v>-8.4571120844700106E-16</v>
      </c>
      <c r="R11" s="2">
        <v>1.873209346803869E-16</v>
      </c>
      <c r="S11" s="2">
        <v>5.0867101657605144E-17</v>
      </c>
      <c r="T11" s="2">
        <v>-4.7756719541752725E-17</v>
      </c>
      <c r="U11" s="2">
        <v>1.1125192951124747E-17</v>
      </c>
      <c r="V11" s="2">
        <v>3.7972788948045459</v>
      </c>
      <c r="W11" s="2">
        <v>7.5855091726958817</v>
      </c>
      <c r="X11" s="2">
        <v>11.355655251600222</v>
      </c>
      <c r="Y11" s="2">
        <v>15.098707855403065</v>
      </c>
      <c r="Z11" s="2">
        <v>18.805697751200476</v>
      </c>
      <c r="AA11" s="2">
        <v>17.761964070986764</v>
      </c>
      <c r="AB11" s="2">
        <v>17.282415406707681</v>
      </c>
      <c r="AC11" s="2">
        <v>16.43913268692048</v>
      </c>
      <c r="AD11" s="2">
        <v>15.57450954411005</v>
      </c>
      <c r="AE11" s="2">
        <v>14.78519906773575</v>
      </c>
      <c r="AF11" s="2">
        <v>12.627044604127008</v>
      </c>
      <c r="AG11" s="2">
        <v>11.030357834136185</v>
      </c>
      <c r="AH11" s="2">
        <v>10.871558054597246</v>
      </c>
      <c r="AI11" s="2">
        <v>11.159036519311723</v>
      </c>
      <c r="AJ11" s="2">
        <v>11.96443191528099</v>
      </c>
      <c r="AK11" s="2">
        <v>13.180474902929806</v>
      </c>
      <c r="AL11" s="2">
        <v>14.825707586807225</v>
      </c>
      <c r="AM11" s="2">
        <v>18.344121861614255</v>
      </c>
      <c r="AN11" s="2">
        <v>21.400706806049712</v>
      </c>
      <c r="AO11" s="2">
        <v>23.981792724777502</v>
      </c>
      <c r="AP11" s="2">
        <v>25.945490344016886</v>
      </c>
      <c r="AQ11" s="2">
        <v>27.177837462901071</v>
      </c>
      <c r="AR11" s="2">
        <v>26.604867641953277</v>
      </c>
      <c r="AS11" s="2">
        <v>25.902985318361718</v>
      </c>
      <c r="AT11" s="2">
        <v>25.227997233037975</v>
      </c>
      <c r="AU11" s="2">
        <v>24.58926543183432</v>
      </c>
      <c r="AV11" s="2">
        <v>24.500540531427148</v>
      </c>
      <c r="AW11" s="2">
        <v>24.931935634238368</v>
      </c>
      <c r="AX11" s="2">
        <v>25.824396644982162</v>
      </c>
      <c r="AY11" s="2">
        <v>27.723004444735835</v>
      </c>
      <c r="AZ11" s="2">
        <v>29.372386359686249</v>
      </c>
      <c r="BA11" s="2">
        <v>30.975956894752663</v>
      </c>
      <c r="BB11" s="2">
        <v>32.390158929201085</v>
      </c>
      <c r="BC11" s="2">
        <v>33.073908185346319</v>
      </c>
      <c r="BD11" s="2">
        <v>33.111093673390343</v>
      </c>
      <c r="BE11" s="2">
        <v>32.425332449090718</v>
      </c>
      <c r="BF11" s="2">
        <v>31.641098307424404</v>
      </c>
      <c r="BG11" s="2">
        <v>30.800283039622933</v>
      </c>
      <c r="BH11" s="2">
        <v>30.137783049406078</v>
      </c>
      <c r="BI11" s="2">
        <v>29.385793220683539</v>
      </c>
      <c r="BJ11" s="2">
        <v>28.976538015010838</v>
      </c>
      <c r="BK11" s="2">
        <v>27.761425864214772</v>
      </c>
      <c r="BL11" s="2">
        <v>26.600477612251787</v>
      </c>
      <c r="BM11" s="2">
        <v>25.247781650944017</v>
      </c>
      <c r="BN11" s="2">
        <v>23.623633903651289</v>
      </c>
      <c r="BO11" s="2">
        <v>21.962664481646211</v>
      </c>
      <c r="BP11" s="2">
        <v>21.205599089094999</v>
      </c>
      <c r="BQ11" s="2">
        <v>19.335665170313305</v>
      </c>
      <c r="BR11" s="2">
        <v>17.640640709415891</v>
      </c>
      <c r="BS11" s="2">
        <v>19.411769370264718</v>
      </c>
      <c r="BT11" s="2">
        <v>20.19047267231036</v>
      </c>
      <c r="BU11" s="2">
        <v>20.082694625092916</v>
      </c>
      <c r="BV11" s="2">
        <v>19.905510155757518</v>
      </c>
      <c r="BW11" s="2">
        <v>17.970955875664952</v>
      </c>
      <c r="BX11" s="2">
        <v>15.122139415036028</v>
      </c>
      <c r="BY11" s="2">
        <v>11.598835455579334</v>
      </c>
      <c r="BZ11" s="2">
        <v>11.880652967561174</v>
      </c>
      <c r="CA11" s="2">
        <v>12.447943297968129</v>
      </c>
      <c r="CB11" s="2">
        <v>13.129963603008621</v>
      </c>
      <c r="CC11" s="2">
        <v>14.541075871131245</v>
      </c>
      <c r="CD11" s="2">
        <v>15.758958908527251</v>
      </c>
      <c r="CE11" s="2">
        <v>16.384192488594142</v>
      </c>
      <c r="CF11" s="2">
        <v>16.75288401864875</v>
      </c>
      <c r="CG11" s="2">
        <v>17.560568107693186</v>
      </c>
      <c r="CH11" s="2">
        <v>19.81535531402174</v>
      </c>
      <c r="CI11" s="2">
        <v>21.354165488152056</v>
      </c>
      <c r="CJ11" s="2">
        <v>21.930741845576485</v>
      </c>
      <c r="CK11" s="2">
        <v>22.387111446344885</v>
      </c>
      <c r="CL11" s="2">
        <v>22.465868911822088</v>
      </c>
      <c r="CM11" s="2">
        <v>21.579220166130138</v>
      </c>
      <c r="CN11" s="2">
        <v>24.247887294176909</v>
      </c>
      <c r="CO11" s="2">
        <v>29.787479570859109</v>
      </c>
      <c r="CP11" s="2">
        <v>42.994055476338112</v>
      </c>
      <c r="CQ11" s="2">
        <v>48.433435476764508</v>
      </c>
      <c r="CR11" s="2">
        <v>51.849560864565412</v>
      </c>
      <c r="CS11" s="2">
        <v>53.236056534851734</v>
      </c>
      <c r="CT11" s="2">
        <v>52.599350525121501</v>
      </c>
      <c r="CU11" s="2">
        <v>49.556875076419026</v>
      </c>
      <c r="CV11" s="2">
        <v>48.45841780955196</v>
      </c>
      <c r="CW11" s="2">
        <v>47.54023703422142</v>
      </c>
      <c r="CX11" s="2">
        <v>48.159117267683733</v>
      </c>
      <c r="CY11" s="2">
        <v>51.457625850551182</v>
      </c>
      <c r="CZ11" s="2">
        <v>55.677358257704491</v>
      </c>
      <c r="DA11" s="2">
        <v>58.662717145230019</v>
      </c>
      <c r="DB11" s="2">
        <v>60.102554499997545</v>
      </c>
      <c r="DC11" s="2">
        <v>60.623648415900412</v>
      </c>
      <c r="DD11" s="2">
        <v>62.243815454732619</v>
      </c>
      <c r="DE11" s="2">
        <v>61.862925369132334</v>
      </c>
      <c r="DF11" s="2">
        <v>61.625529965406685</v>
      </c>
      <c r="DG11" s="2">
        <v>62.217602858029501</v>
      </c>
      <c r="DH11" s="2">
        <v>62.092808984637458</v>
      </c>
      <c r="DI11" s="2">
        <v>61.802740211862911</v>
      </c>
      <c r="DJ11" s="2">
        <v>61.029767826038452</v>
      </c>
      <c r="DK11" s="2">
        <v>58.603369663077402</v>
      </c>
      <c r="DL11" s="2">
        <v>54.955336607380204</v>
      </c>
      <c r="DM11" s="2">
        <v>45.462022047748803</v>
      </c>
      <c r="DN11" s="2">
        <v>33.594595399679264</v>
      </c>
      <c r="DO11" s="2">
        <v>25.271679300222477</v>
      </c>
      <c r="DP11" s="2">
        <v>19.42216153276846</v>
      </c>
      <c r="DQ11" s="2">
        <v>15.913831182910888</v>
      </c>
      <c r="DR11" s="2">
        <v>8.3464060039569645</v>
      </c>
      <c r="DS11" s="2">
        <v>7.5490594641463993</v>
      </c>
      <c r="DT11" s="2">
        <v>6.8670391591059676</v>
      </c>
      <c r="DU11" s="2">
        <v>7.7025935980292335</v>
      </c>
      <c r="DV11" s="2">
        <v>8.7743633773046934</v>
      </c>
      <c r="DW11" s="2">
        <v>12.042589886451248</v>
      </c>
      <c r="DX11" s="2">
        <v>12.861476703517638</v>
      </c>
      <c r="DY11" s="2">
        <v>12.811902229298619</v>
      </c>
      <c r="DZ11" s="2">
        <v>13.577719307905747</v>
      </c>
      <c r="EA11" s="2">
        <v>14.756627008945941</v>
      </c>
      <c r="EB11" s="2">
        <v>16.251038120204438</v>
      </c>
      <c r="EC11" s="2">
        <v>18.33415706280649</v>
      </c>
      <c r="ED11" s="2">
        <v>20.445040428992314</v>
      </c>
      <c r="EE11" s="2">
        <v>21.388283648008805</v>
      </c>
      <c r="EF11" s="2">
        <v>23.27223637832617</v>
      </c>
      <c r="EG11" s="2">
        <v>24.911282933943728</v>
      </c>
      <c r="EH11" s="2">
        <v>26.975517068479107</v>
      </c>
      <c r="EI11" s="2">
        <v>28.669932536721173</v>
      </c>
      <c r="EJ11" s="2">
        <v>28.88132327843552</v>
      </c>
      <c r="EK11" s="2">
        <v>29.692932559994709</v>
      </c>
      <c r="EL11" s="2">
        <v>30.616358727145187</v>
      </c>
      <c r="EM11" s="2">
        <v>30.687670819406122</v>
      </c>
      <c r="EN11" s="2">
        <v>31.120835544491431</v>
      </c>
      <c r="EO11" s="2">
        <v>32.050150141334079</v>
      </c>
      <c r="EP11" s="2">
        <v>31.799295591013255</v>
      </c>
      <c r="EQ11" s="2">
        <v>32.15476642692704</v>
      </c>
      <c r="ER11" s="2">
        <v>32.404558189282142</v>
      </c>
      <c r="ES11" s="2">
        <v>30.171038609399169</v>
      </c>
      <c r="ET11" s="2">
        <v>28.628356922257826</v>
      </c>
      <c r="EU11" s="2">
        <v>27.723004444735835</v>
      </c>
      <c r="EV11" s="2">
        <v>24.805424755853899</v>
      </c>
      <c r="EW11" s="2">
        <v>23.907742548079785</v>
      </c>
      <c r="EX11" s="2">
        <v>24.500540531427148</v>
      </c>
      <c r="EY11" s="2">
        <v>23.413396485872894</v>
      </c>
      <c r="EZ11" s="2">
        <v>24.077366391408717</v>
      </c>
      <c r="FA11" s="2">
        <v>25.902985318361718</v>
      </c>
      <c r="FB11" s="2">
        <v>25.604593884275737</v>
      </c>
      <c r="FC11" s="2">
        <v>26.44933466146453</v>
      </c>
      <c r="FD11" s="2">
        <v>25.945490344016886</v>
      </c>
      <c r="FE11" s="2">
        <v>23.85269660784957</v>
      </c>
      <c r="FF11" s="2">
        <v>21.551051808411135</v>
      </c>
      <c r="FG11" s="2">
        <v>18.344121861614255</v>
      </c>
      <c r="FH11" s="2">
        <v>15.780128651654577</v>
      </c>
      <c r="FI11" s="2">
        <v>14.397193724650766</v>
      </c>
      <c r="FJ11" s="2">
        <v>11.96443191528099</v>
      </c>
      <c r="FK11" s="2">
        <v>12.313155143033601</v>
      </c>
      <c r="FL11" s="2">
        <v>11.969986952338605</v>
      </c>
      <c r="FM11" s="2">
        <v>11.030357834136185</v>
      </c>
      <c r="FN11" s="2">
        <v>12.627044604127008</v>
      </c>
      <c r="FO11" s="2">
        <v>14.78519906773575</v>
      </c>
      <c r="FP11" s="2">
        <v>15.57450954411005</v>
      </c>
      <c r="FQ11" s="2">
        <v>16.43913268692048</v>
      </c>
      <c r="FR11" s="2">
        <v>17.282415406707681</v>
      </c>
      <c r="FS11" s="2">
        <v>17.761964070986764</v>
      </c>
      <c r="FT11" s="2">
        <v>18.805697751200476</v>
      </c>
      <c r="FU11" s="2">
        <v>15.098707855403065</v>
      </c>
      <c r="FV11" s="2">
        <v>11.355655251600222</v>
      </c>
      <c r="FW11" s="2">
        <v>7.5855091726958817</v>
      </c>
      <c r="FX11" s="2">
        <v>3.7972788948045459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</row>
    <row r="12" spans="1:200">
      <c r="A12" s="2">
        <v>2.7993281006982259E-15</v>
      </c>
      <c r="B12" s="2">
        <v>9.8170063088081124E-14</v>
      </c>
      <c r="C12" s="2">
        <v>-2.9452185489307436E-14</v>
      </c>
      <c r="D12" s="2">
        <v>-6.0495884522762818E-15</v>
      </c>
      <c r="E12" s="2">
        <v>-7.3968428689641081E-19</v>
      </c>
      <c r="F12" s="2">
        <v>1.409002134621318E-15</v>
      </c>
      <c r="G12" s="2">
        <v>1.1635231536951599E-14</v>
      </c>
      <c r="H12" s="2">
        <v>-5.1931011338765797E-15</v>
      </c>
      <c r="I12" s="2">
        <v>-1.4679561523750103E-14</v>
      </c>
      <c r="J12" s="2">
        <v>7.9355144620893315E-15</v>
      </c>
      <c r="K12" s="2">
        <v>1.5724322500108897E-14</v>
      </c>
      <c r="L12" s="2">
        <v>4.873406423985937E-15</v>
      </c>
      <c r="M12" s="2">
        <v>3.9525979951024256E-15</v>
      </c>
      <c r="N12" s="2">
        <v>-3.1419937787724576E-15</v>
      </c>
      <c r="O12" s="2">
        <v>-2.5496051526373933E-15</v>
      </c>
      <c r="P12" s="2">
        <v>-4.9717417437366561E-15</v>
      </c>
      <c r="Q12" s="2">
        <v>-3.3315976131706382E-15</v>
      </c>
      <c r="R12" s="2">
        <v>7.7924386389257249E-17</v>
      </c>
      <c r="S12" s="2">
        <v>-9.7646485420187733E-17</v>
      </c>
      <c r="T12" s="2">
        <v>-1.862263304580746E-17</v>
      </c>
      <c r="U12" s="2">
        <v>3.6055935946361329E-17</v>
      </c>
      <c r="V12" s="2">
        <v>3.7106280385812527</v>
      </c>
      <c r="W12" s="2">
        <v>7.4100619285517819</v>
      </c>
      <c r="X12" s="2">
        <v>11.087160409734661</v>
      </c>
      <c r="Y12" s="2">
        <v>14.730887659514062</v>
      </c>
      <c r="Z12" s="2">
        <v>18.330365164663245</v>
      </c>
      <c r="AA12" s="2">
        <v>17.417450984107859</v>
      </c>
      <c r="AB12" s="2">
        <v>16.486520467335161</v>
      </c>
      <c r="AC12" s="2">
        <v>15.619621282436226</v>
      </c>
      <c r="AD12" s="2">
        <v>14.803055001067563</v>
      </c>
      <c r="AE12" s="2">
        <v>14.164184463698383</v>
      </c>
      <c r="AF12" s="2">
        <v>12.3019609426182</v>
      </c>
      <c r="AG12" s="2">
        <v>10.700426253693742</v>
      </c>
      <c r="AH12" s="2">
        <v>10.397193032051513</v>
      </c>
      <c r="AI12" s="2">
        <v>10.489439851588418</v>
      </c>
      <c r="AJ12" s="2">
        <v>10.990452970962833</v>
      </c>
      <c r="AK12" s="2">
        <v>11.770781321697195</v>
      </c>
      <c r="AL12" s="2">
        <v>12.931981257969042</v>
      </c>
      <c r="AM12" s="2">
        <v>15.806167476200741</v>
      </c>
      <c r="AN12" s="2">
        <v>18.456492784164276</v>
      </c>
      <c r="AO12" s="2">
        <v>20.486968837522184</v>
      </c>
      <c r="AP12" s="2">
        <v>21.863899942069022</v>
      </c>
      <c r="AQ12" s="2">
        <v>22.655217655423119</v>
      </c>
      <c r="AR12" s="2">
        <v>21.904528852141233</v>
      </c>
      <c r="AS12" s="2">
        <v>21.719738598380324</v>
      </c>
      <c r="AT12" s="2">
        <v>22.204379074400176</v>
      </c>
      <c r="AU12" s="2">
        <v>23.089521178850898</v>
      </c>
      <c r="AV12" s="2">
        <v>24.720207430779848</v>
      </c>
      <c r="AW12" s="2">
        <v>26.877915350160634</v>
      </c>
      <c r="AX12" s="2">
        <v>29.112477610504527</v>
      </c>
      <c r="AY12" s="2">
        <v>31.667101076420728</v>
      </c>
      <c r="AZ12" s="2">
        <v>32.785631540915148</v>
      </c>
      <c r="BA12" s="2">
        <v>32.72851159937894</v>
      </c>
      <c r="BB12" s="2">
        <v>31.761522350917037</v>
      </c>
      <c r="BC12" s="2">
        <v>30.068811201614256</v>
      </c>
      <c r="BD12" s="2">
        <v>28.904297325208891</v>
      </c>
      <c r="BE12" s="2">
        <v>27.525920370007981</v>
      </c>
      <c r="BF12" s="2">
        <v>27.126491931864273</v>
      </c>
      <c r="BG12" s="2">
        <v>27.679867472200407</v>
      </c>
      <c r="BH12" s="2">
        <v>29.295240499456408</v>
      </c>
      <c r="BI12" s="2">
        <v>31.608423547425531</v>
      </c>
      <c r="BJ12" s="2">
        <v>33.555534204200526</v>
      </c>
      <c r="BK12" s="2">
        <v>34.000826845479693</v>
      </c>
      <c r="BL12" s="2">
        <v>33.638663868674762</v>
      </c>
      <c r="BM12" s="2">
        <v>32.287950129620548</v>
      </c>
      <c r="BN12" s="2">
        <v>29.822186369965902</v>
      </c>
      <c r="BO12" s="2">
        <v>26.658334576071738</v>
      </c>
      <c r="BP12" s="2">
        <v>23.799616671574515</v>
      </c>
      <c r="BQ12" s="2">
        <v>20.238295120549584</v>
      </c>
      <c r="BR12" s="2">
        <v>17.045239512591419</v>
      </c>
      <c r="BS12" s="2">
        <v>15.750423365331198</v>
      </c>
      <c r="BT12" s="2">
        <v>14.713470111612054</v>
      </c>
      <c r="BU12" s="2">
        <v>14.007589286332585</v>
      </c>
      <c r="BV12" s="2">
        <v>13.899992802650901</v>
      </c>
      <c r="BW12" s="2">
        <v>12.605281947944599</v>
      </c>
      <c r="BX12" s="2">
        <v>11.556885168721177</v>
      </c>
      <c r="BY12" s="2">
        <v>10.945701931760771</v>
      </c>
      <c r="BZ12" s="2">
        <v>11.927117856889124</v>
      </c>
      <c r="CA12" s="2">
        <v>13.088835419349049</v>
      </c>
      <c r="CB12" s="2">
        <v>14.395801095556768</v>
      </c>
      <c r="CC12" s="2">
        <v>15.206305452990081</v>
      </c>
      <c r="CD12" s="2">
        <v>16.724033362601435</v>
      </c>
      <c r="CE12" s="2">
        <v>18.199991730544358</v>
      </c>
      <c r="CF12" s="2">
        <v>19.387090127974194</v>
      </c>
      <c r="CG12" s="2">
        <v>20.488196180311267</v>
      </c>
      <c r="CH12" s="2">
        <v>23.436274039069616</v>
      </c>
      <c r="CI12" s="2">
        <v>24.999103400727037</v>
      </c>
      <c r="CJ12" s="2">
        <v>25.093186770149739</v>
      </c>
      <c r="CK12" s="2">
        <v>24.483214430061174</v>
      </c>
      <c r="CL12" s="2">
        <v>23.969334044794056</v>
      </c>
      <c r="CM12" s="2">
        <v>22.070746606426844</v>
      </c>
      <c r="CN12" s="2">
        <v>24.464522804076395</v>
      </c>
      <c r="CO12" s="2">
        <v>27.073284849881489</v>
      </c>
      <c r="CP12" s="2">
        <v>33.301728723343565</v>
      </c>
      <c r="CQ12" s="2">
        <v>34.160161405652893</v>
      </c>
      <c r="CR12" s="2">
        <v>32.663644186859933</v>
      </c>
      <c r="CS12" s="2">
        <v>31.486222352201249</v>
      </c>
      <c r="CT12" s="2">
        <v>29.317380426470386</v>
      </c>
      <c r="CU12" s="2">
        <v>25.142987528846163</v>
      </c>
      <c r="CV12" s="2">
        <v>23.065186443168013</v>
      </c>
      <c r="CW12" s="2">
        <v>22.685639835838057</v>
      </c>
      <c r="CX12" s="2">
        <v>22.725230736992387</v>
      </c>
      <c r="CY12" s="2">
        <v>26.142230846398405</v>
      </c>
      <c r="CZ12" s="2">
        <v>33.918672111330984</v>
      </c>
      <c r="DA12" s="2">
        <v>40.979064370290004</v>
      </c>
      <c r="DB12" s="2">
        <v>45.022289457832287</v>
      </c>
      <c r="DC12" s="2">
        <v>46.348104911577778</v>
      </c>
      <c r="DD12" s="2">
        <v>50.742550303285839</v>
      </c>
      <c r="DE12" s="2">
        <v>52.154088924814239</v>
      </c>
      <c r="DF12" s="2">
        <v>54.352010350630813</v>
      </c>
      <c r="DG12" s="2">
        <v>56.179233475923915</v>
      </c>
      <c r="DH12" s="2">
        <v>57.738907079859899</v>
      </c>
      <c r="DI12" s="2">
        <v>59.400988219151138</v>
      </c>
      <c r="DJ12" s="2">
        <v>60.348268299234412</v>
      </c>
      <c r="DK12" s="2">
        <v>61.258543685649414</v>
      </c>
      <c r="DL12" s="2">
        <v>59.633670403101874</v>
      </c>
      <c r="DM12" s="2">
        <v>54.465025742480726</v>
      </c>
      <c r="DN12" s="2">
        <v>46.123162452026612</v>
      </c>
      <c r="DO12" s="2">
        <v>38.460968922171695</v>
      </c>
      <c r="DP12" s="2">
        <v>29.673642135031258</v>
      </c>
      <c r="DQ12" s="2">
        <v>24.185816018815348</v>
      </c>
      <c r="DR12" s="2">
        <v>11.72789976657138</v>
      </c>
      <c r="DS12" s="2">
        <v>10.309990040941971</v>
      </c>
      <c r="DT12" s="2">
        <v>9.0030243647343671</v>
      </c>
      <c r="DU12" s="2">
        <v>8.62141785661351</v>
      </c>
      <c r="DV12" s="2">
        <v>8.6007634690478003</v>
      </c>
      <c r="DW12" s="2">
        <v>10.473957158531357</v>
      </c>
      <c r="DX12" s="2">
        <v>10.760638854066572</v>
      </c>
      <c r="DY12" s="2">
        <v>10.528434001015608</v>
      </c>
      <c r="DZ12" s="2">
        <v>11.354765336549089</v>
      </c>
      <c r="EA12" s="2">
        <v>12.986701664130063</v>
      </c>
      <c r="EB12" s="2">
        <v>15.268705613819986</v>
      </c>
      <c r="EC12" s="2">
        <v>18.669507713990374</v>
      </c>
      <c r="ED12" s="2">
        <v>22.486832220302883</v>
      </c>
      <c r="EE12" s="2">
        <v>25.656268934368239</v>
      </c>
      <c r="EF12" s="2">
        <v>29.253155611882022</v>
      </c>
      <c r="EG12" s="2">
        <v>31.969216211125843</v>
      </c>
      <c r="EH12" s="2">
        <v>34.3461086564539</v>
      </c>
      <c r="EI12" s="2">
        <v>35.377971358061188</v>
      </c>
      <c r="EJ12" s="2">
        <v>34.290622355357641</v>
      </c>
      <c r="EK12" s="2">
        <v>32.986516380355241</v>
      </c>
      <c r="EL12" s="2">
        <v>29.985882703389702</v>
      </c>
      <c r="EM12" s="2">
        <v>28.468200333113149</v>
      </c>
      <c r="EN12" s="2">
        <v>27.307368939603165</v>
      </c>
      <c r="EO12" s="2">
        <v>27.062279788453054</v>
      </c>
      <c r="EP12" s="2">
        <v>27.613245667575811</v>
      </c>
      <c r="EQ12" s="2">
        <v>29.187316462792506</v>
      </c>
      <c r="ER12" s="2">
        <v>31.573156161744606</v>
      </c>
      <c r="ES12" s="2">
        <v>31.911351627394883</v>
      </c>
      <c r="ET12" s="2">
        <v>32.292572590479367</v>
      </c>
      <c r="EU12" s="2">
        <v>31.667101076420728</v>
      </c>
      <c r="EV12" s="2">
        <v>28.750405715408927</v>
      </c>
      <c r="EW12" s="2">
        <v>26.586335055952137</v>
      </c>
      <c r="EX12" s="2">
        <v>24.720207430779848</v>
      </c>
      <c r="EY12" s="2">
        <v>22.620253068848392</v>
      </c>
      <c r="EZ12" s="2">
        <v>21.663358681083352</v>
      </c>
      <c r="FA12" s="2">
        <v>21.719738598380324</v>
      </c>
      <c r="FB12" s="2">
        <v>21.327868591954189</v>
      </c>
      <c r="FC12" s="2">
        <v>22.309987509141173</v>
      </c>
      <c r="FD12" s="2">
        <v>21.863899942069022</v>
      </c>
      <c r="FE12" s="2">
        <v>20.652914768895389</v>
      </c>
      <c r="FF12" s="2">
        <v>18.865593504095642</v>
      </c>
      <c r="FG12" s="2">
        <v>15.806167476200741</v>
      </c>
      <c r="FH12" s="2">
        <v>13.819332161556117</v>
      </c>
      <c r="FI12" s="2">
        <v>12.797217471395792</v>
      </c>
      <c r="FJ12" s="2">
        <v>10.990452970962833</v>
      </c>
      <c r="FK12" s="2">
        <v>11.501486217053358</v>
      </c>
      <c r="FL12" s="2">
        <v>11.367714449978504</v>
      </c>
      <c r="FM12" s="2">
        <v>10.700426253693742</v>
      </c>
      <c r="FN12" s="2">
        <v>12.3019609426182</v>
      </c>
      <c r="FO12" s="2">
        <v>14.164184463698383</v>
      </c>
      <c r="FP12" s="2">
        <v>14.803055001067564</v>
      </c>
      <c r="FQ12" s="2">
        <v>15.619621282436226</v>
      </c>
      <c r="FR12" s="2">
        <v>16.486520467335161</v>
      </c>
      <c r="FS12" s="2">
        <v>17.417450984107859</v>
      </c>
      <c r="FT12" s="2">
        <v>18.330365164663245</v>
      </c>
      <c r="FU12" s="2">
        <v>14.730887659514062</v>
      </c>
      <c r="FV12" s="2">
        <v>11.087160409734661</v>
      </c>
      <c r="FW12" s="2">
        <v>7.4100619285517819</v>
      </c>
      <c r="FX12" s="2">
        <v>3.7106280385812527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</row>
    <row r="13" spans="1:200">
      <c r="A13" s="2">
        <v>2.4966635670036412E-15</v>
      </c>
      <c r="B13" s="2">
        <v>9.7228014450218617E-14</v>
      </c>
      <c r="C13" s="2">
        <v>-2.2744978727876034E-14</v>
      </c>
      <c r="D13" s="2">
        <v>-1.0634839248028784E-14</v>
      </c>
      <c r="E13" s="2">
        <v>-1.48220156137793E-15</v>
      </c>
      <c r="F13" s="2">
        <v>8.5009337366587268E-16</v>
      </c>
      <c r="G13" s="2">
        <v>2.224512062662625E-14</v>
      </c>
      <c r="H13" s="2">
        <v>-8.4703115190099416E-15</v>
      </c>
      <c r="I13" s="2">
        <v>-2.2024806543425505E-14</v>
      </c>
      <c r="J13" s="2">
        <v>1.4299486695057623E-14</v>
      </c>
      <c r="K13" s="2">
        <v>3.207195576735788E-14</v>
      </c>
      <c r="L13" s="2">
        <v>8.0867755924841104E-15</v>
      </c>
      <c r="M13" s="2">
        <v>5.6327426978010128E-15</v>
      </c>
      <c r="N13" s="2">
        <v>-6.0552745063223118E-15</v>
      </c>
      <c r="O13" s="2">
        <v>-1.0957037170642717E-15</v>
      </c>
      <c r="P13" s="2">
        <v>-8.5437880311165304E-15</v>
      </c>
      <c r="Q13" s="2">
        <v>-5.8271557687252534E-15</v>
      </c>
      <c r="R13" s="2">
        <v>-3.8419881165132458E-17</v>
      </c>
      <c r="S13" s="2">
        <v>-2.518105007063752E-16</v>
      </c>
      <c r="T13" s="2">
        <v>1.0797922123906196E-17</v>
      </c>
      <c r="U13" s="2">
        <v>5.9780088673677883E-17</v>
      </c>
      <c r="V13" s="2">
        <v>3.6228236375415714</v>
      </c>
      <c r="W13" s="2">
        <v>7.2323571185608406</v>
      </c>
      <c r="X13" s="2">
        <v>10.815401996724539</v>
      </c>
      <c r="Y13" s="2">
        <v>14.358942343781601</v>
      </c>
      <c r="Z13" s="2">
        <v>17.85023376182933</v>
      </c>
      <c r="AA13" s="2">
        <v>17.097243724955995</v>
      </c>
      <c r="AB13" s="2">
        <v>15.774635920984363</v>
      </c>
      <c r="AC13" s="2">
        <v>14.96975694918172</v>
      </c>
      <c r="AD13" s="2">
        <v>14.293607948685365</v>
      </c>
      <c r="AE13" s="2">
        <v>13.897889917297388</v>
      </c>
      <c r="AF13" s="2">
        <v>12.407652101310603</v>
      </c>
      <c r="AG13" s="2">
        <v>10.863677128412714</v>
      </c>
      <c r="AH13" s="2">
        <v>10.435227718582404</v>
      </c>
      <c r="AI13" s="2">
        <v>10.337817401038606</v>
      </c>
      <c r="AJ13" s="2">
        <v>10.524465194545114</v>
      </c>
      <c r="AK13" s="2">
        <v>10.843120588068983</v>
      </c>
      <c r="AL13" s="2">
        <v>11.471416735058547</v>
      </c>
      <c r="AM13" s="2">
        <v>13.620863852589194</v>
      </c>
      <c r="AN13" s="2">
        <v>15.793399389175846</v>
      </c>
      <c r="AO13" s="2">
        <v>17.21647188547691</v>
      </c>
      <c r="AP13" s="2">
        <v>17.977483042563058</v>
      </c>
      <c r="AQ13" s="2">
        <v>18.323648841358619</v>
      </c>
      <c r="AR13" s="2">
        <v>17.46774988944864</v>
      </c>
      <c r="AS13" s="2">
        <v>17.926383629420272</v>
      </c>
      <c r="AT13" s="2">
        <v>19.726083885651061</v>
      </c>
      <c r="AU13" s="2">
        <v>22.294496820280081</v>
      </c>
      <c r="AV13" s="2">
        <v>25.761520716710237</v>
      </c>
      <c r="AW13" s="2">
        <v>29.689873117548014</v>
      </c>
      <c r="AX13" s="2">
        <v>33.209284012488041</v>
      </c>
      <c r="AY13" s="2">
        <v>36.199419951882803</v>
      </c>
      <c r="AZ13" s="2">
        <v>36.479773984866952</v>
      </c>
      <c r="BA13" s="2">
        <v>34.337121105260991</v>
      </c>
      <c r="BB13" s="2">
        <v>30.526674519112365</v>
      </c>
      <c r="BC13" s="2">
        <v>26.038441983019176</v>
      </c>
      <c r="BD13" s="2">
        <v>23.419142848362519</v>
      </c>
      <c r="BE13" s="2">
        <v>21.227030219298491</v>
      </c>
      <c r="BF13" s="2">
        <v>21.235729796485884</v>
      </c>
      <c r="BG13" s="2">
        <v>23.347550756868415</v>
      </c>
      <c r="BH13" s="2">
        <v>27.51923640232922</v>
      </c>
      <c r="BI13" s="2">
        <v>33.242481306961949</v>
      </c>
      <c r="BJ13" s="2">
        <v>37.89225015772297</v>
      </c>
      <c r="BK13" s="2">
        <v>40.217073705707556</v>
      </c>
      <c r="BL13" s="2">
        <v>40.873331311193638</v>
      </c>
      <c r="BM13" s="2">
        <v>39.676380533320419</v>
      </c>
      <c r="BN13" s="2">
        <v>36.422422642174986</v>
      </c>
      <c r="BO13" s="2">
        <v>31.781344298588973</v>
      </c>
      <c r="BP13" s="2">
        <v>26.793594094872745</v>
      </c>
      <c r="BQ13" s="2">
        <v>21.478873498057801</v>
      </c>
      <c r="BR13" s="2">
        <v>16.701322893264393</v>
      </c>
      <c r="BS13" s="2">
        <v>12.272368777238349</v>
      </c>
      <c r="BT13" s="2">
        <v>9.3307401341131353</v>
      </c>
      <c r="BU13" s="2">
        <v>7.9537687090108076</v>
      </c>
      <c r="BV13" s="2">
        <v>7.8175638236697891</v>
      </c>
      <c r="BW13" s="2">
        <v>7.0825892587800281</v>
      </c>
      <c r="BX13" s="2">
        <v>7.7715321984385817</v>
      </c>
      <c r="BY13" s="2">
        <v>10.010459483744906</v>
      </c>
      <c r="BZ13" s="2">
        <v>11.713283031283204</v>
      </c>
      <c r="CA13" s="2">
        <v>13.447766993567289</v>
      </c>
      <c r="CB13" s="2">
        <v>15.366427237881767</v>
      </c>
      <c r="CC13" s="2">
        <v>15.354162589274722</v>
      </c>
      <c r="CD13" s="2">
        <v>17.118281089746759</v>
      </c>
      <c r="CE13" s="2">
        <v>19.506703453055781</v>
      </c>
      <c r="CF13" s="2">
        <v>21.593348713701818</v>
      </c>
      <c r="CG13" s="2">
        <v>23.044056451087709</v>
      </c>
      <c r="CH13" s="2">
        <v>27.048406121416075</v>
      </c>
      <c r="CI13" s="2">
        <v>28.953709858841925</v>
      </c>
      <c r="CJ13" s="2">
        <v>28.71949779701206</v>
      </c>
      <c r="CK13" s="2">
        <v>27.099334648115459</v>
      </c>
      <c r="CL13" s="2">
        <v>26.044979332668643</v>
      </c>
      <c r="CM13" s="2">
        <v>23.152528265630252</v>
      </c>
      <c r="CN13" s="2">
        <v>25.507699163703194</v>
      </c>
      <c r="CO13" s="2">
        <v>25.228473285406118</v>
      </c>
      <c r="CP13" s="2">
        <v>24.677545369031897</v>
      </c>
      <c r="CQ13" s="2">
        <v>20.88483789301694</v>
      </c>
      <c r="CR13" s="2">
        <v>14.266389217612902</v>
      </c>
      <c r="CS13" s="2">
        <v>10.363864647103473</v>
      </c>
      <c r="CT13" s="2">
        <v>6.3425305804315331</v>
      </c>
      <c r="CU13" s="2">
        <v>0.5878274624090889</v>
      </c>
      <c r="CV13" s="2">
        <v>-2.5479270710217548</v>
      </c>
      <c r="CW13" s="2">
        <v>-2.3927818554415641</v>
      </c>
      <c r="CX13" s="2">
        <v>-2.9049739422641729</v>
      </c>
      <c r="CY13" s="2">
        <v>0.28318200914380531</v>
      </c>
      <c r="CZ13" s="2">
        <v>11.167827964815228</v>
      </c>
      <c r="DA13" s="2">
        <v>22.247882187930024</v>
      </c>
      <c r="DB13" s="2">
        <v>28.941698591093708</v>
      </c>
      <c r="DC13" s="2">
        <v>31.100778838479169</v>
      </c>
      <c r="DD13" s="2">
        <v>38.320343798792081</v>
      </c>
      <c r="DE13" s="2">
        <v>41.518315452775205</v>
      </c>
      <c r="DF13" s="2">
        <v>46.233159817355549</v>
      </c>
      <c r="DG13" s="2">
        <v>49.278618584359819</v>
      </c>
      <c r="DH13" s="2">
        <v>52.595123971522945</v>
      </c>
      <c r="DI13" s="2">
        <v>56.260399498607427</v>
      </c>
      <c r="DJ13" s="2">
        <v>58.955386073788311</v>
      </c>
      <c r="DK13" s="2">
        <v>63.259598856768584</v>
      </c>
      <c r="DL13" s="2">
        <v>63.622234770146356</v>
      </c>
      <c r="DM13" s="2">
        <v>62.687281373726165</v>
      </c>
      <c r="DN13" s="2">
        <v>57.573378087162816</v>
      </c>
      <c r="DO13" s="2">
        <v>50.442557526885324</v>
      </c>
      <c r="DP13" s="2">
        <v>38.72123640263333</v>
      </c>
      <c r="DQ13" s="2">
        <v>31.328945041547094</v>
      </c>
      <c r="DR13" s="2">
        <v>14.814034832788103</v>
      </c>
      <c r="DS13" s="2">
        <v>12.77870332330801</v>
      </c>
      <c r="DT13" s="2">
        <v>10.860043078993693</v>
      </c>
      <c r="DU13" s="2">
        <v>9.1798152852322286</v>
      </c>
      <c r="DV13" s="2">
        <v>8.0322916788912977</v>
      </c>
      <c r="DW13" s="2">
        <v>8.5713925573785197</v>
      </c>
      <c r="DX13" s="2">
        <v>8.3554631050965327</v>
      </c>
      <c r="DY13" s="2">
        <v>8.0321065471137381</v>
      </c>
      <c r="DZ13" s="2">
        <v>9.0341123113850816</v>
      </c>
      <c r="EA13" s="2">
        <v>11.247248857849163</v>
      </c>
      <c r="EB13" s="2">
        <v>14.454004980566978</v>
      </c>
      <c r="EC13" s="2">
        <v>19.290165368360128</v>
      </c>
      <c r="ED13" s="2">
        <v>24.893095570699206</v>
      </c>
      <c r="EE13" s="2">
        <v>30.335851825188193</v>
      </c>
      <c r="EF13" s="2">
        <v>35.643846376448856</v>
      </c>
      <c r="EG13" s="2">
        <v>39.369344585934755</v>
      </c>
      <c r="EH13" s="2">
        <v>41.96050937282547</v>
      </c>
      <c r="EI13" s="2">
        <v>42.183982653650638</v>
      </c>
      <c r="EJ13" s="2">
        <v>39.50919957708669</v>
      </c>
      <c r="EK13" s="2">
        <v>35.853260030270604</v>
      </c>
      <c r="EL13" s="2">
        <v>28.488287343269729</v>
      </c>
      <c r="EM13" s="2">
        <v>25.162582370303472</v>
      </c>
      <c r="EN13" s="2">
        <v>22.195927828267624</v>
      </c>
      <c r="EO13" s="2">
        <v>20.653400848918714</v>
      </c>
      <c r="EP13" s="2">
        <v>22.110052903533138</v>
      </c>
      <c r="EQ13" s="2">
        <v>25.107159587474868</v>
      </c>
      <c r="ER13" s="2">
        <v>30.071652648300727</v>
      </c>
      <c r="ES13" s="2">
        <v>33.400359065588539</v>
      </c>
      <c r="ET13" s="2">
        <v>36.139226095963679</v>
      </c>
      <c r="EU13" s="2">
        <v>36.199419951882803</v>
      </c>
      <c r="EV13" s="2">
        <v>33.47322991887593</v>
      </c>
      <c r="EW13" s="2">
        <v>30.116479827226406</v>
      </c>
      <c r="EX13" s="2">
        <v>25.761520716710237</v>
      </c>
      <c r="EY13" s="2">
        <v>22.532945403014235</v>
      </c>
      <c r="EZ13" s="2">
        <v>19.792343800163394</v>
      </c>
      <c r="FA13" s="2">
        <v>17.926383629420272</v>
      </c>
      <c r="FB13" s="2">
        <v>17.315837875685652</v>
      </c>
      <c r="FC13" s="2">
        <v>18.362195611608502</v>
      </c>
      <c r="FD13" s="2">
        <v>17.977483042563058</v>
      </c>
      <c r="FE13" s="2">
        <v>17.671900752458683</v>
      </c>
      <c r="FF13" s="2">
        <v>16.451163787528813</v>
      </c>
      <c r="FG13" s="2">
        <v>13.620863852589194</v>
      </c>
      <c r="FH13" s="2">
        <v>12.261406159828486</v>
      </c>
      <c r="FI13" s="2">
        <v>11.635559615576648</v>
      </c>
      <c r="FJ13" s="2">
        <v>10.524465194545114</v>
      </c>
      <c r="FK13" s="2">
        <v>11.170328980246385</v>
      </c>
      <c r="FL13" s="2">
        <v>11.24564343573142</v>
      </c>
      <c r="FM13" s="2">
        <v>10.863677128412714</v>
      </c>
      <c r="FN13" s="2">
        <v>12.407652101310603</v>
      </c>
      <c r="FO13" s="2">
        <v>13.897889917297388</v>
      </c>
      <c r="FP13" s="2">
        <v>14.293607948685368</v>
      </c>
      <c r="FQ13" s="2">
        <v>14.96975694918172</v>
      </c>
      <c r="FR13" s="2">
        <v>15.774635920984363</v>
      </c>
      <c r="FS13" s="2">
        <v>17.097243724955995</v>
      </c>
      <c r="FT13" s="2">
        <v>17.85023376182933</v>
      </c>
      <c r="FU13" s="2">
        <v>14.358942343781601</v>
      </c>
      <c r="FV13" s="2">
        <v>10.815401996724539</v>
      </c>
      <c r="FW13" s="2">
        <v>7.2323571185608406</v>
      </c>
      <c r="FX13" s="2">
        <v>3.6228236375415714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</row>
    <row r="14" spans="1:200">
      <c r="A14" s="2">
        <v>2.1656980452259546E-15</v>
      </c>
      <c r="B14" s="2">
        <v>9.319132847896714E-14</v>
      </c>
      <c r="C14" s="2">
        <v>-1.2831494789385049E-14</v>
      </c>
      <c r="D14" s="2">
        <v>-1.6330844188355811E-14</v>
      </c>
      <c r="E14" s="2">
        <v>-2.3929171356276287E-15</v>
      </c>
      <c r="F14" s="2">
        <v>-6.1818546479393999E-17</v>
      </c>
      <c r="G14" s="2">
        <v>2.9802285579806469E-14</v>
      </c>
      <c r="H14" s="2">
        <v>-1.1661287731597834E-14</v>
      </c>
      <c r="I14" s="2">
        <v>-2.619509318811177E-14</v>
      </c>
      <c r="J14" s="2">
        <v>2.0143982082328688E-14</v>
      </c>
      <c r="K14" s="2">
        <v>4.4675195410137329E-14</v>
      </c>
      <c r="L14" s="2">
        <v>1.0593156928095157E-14</v>
      </c>
      <c r="M14" s="2">
        <v>6.9555052207705737E-15</v>
      </c>
      <c r="N14" s="2">
        <v>-7.4629150651669012E-15</v>
      </c>
      <c r="O14" s="2">
        <v>9.1038910845569981E-16</v>
      </c>
      <c r="P14" s="2">
        <v>-1.1443656680522031E-14</v>
      </c>
      <c r="Q14" s="2">
        <v>-7.7905843314049578E-15</v>
      </c>
      <c r="R14" s="2">
        <v>-1.2648518154830671E-16</v>
      </c>
      <c r="S14" s="2">
        <v>-3.7434365046677612E-16</v>
      </c>
      <c r="T14" s="2">
        <v>3.1544480482652753E-17</v>
      </c>
      <c r="U14" s="2">
        <v>7.6919541476640474E-17</v>
      </c>
      <c r="V14" s="2">
        <v>3.4984985581531078</v>
      </c>
      <c r="W14" s="2">
        <v>6.9822779470873968</v>
      </c>
      <c r="X14" s="2">
        <v>10.436738927010742</v>
      </c>
      <c r="Y14" s="2">
        <v>13.847520804427381</v>
      </c>
      <c r="Z14" s="2">
        <v>17.200617438432417</v>
      </c>
      <c r="AA14" s="2">
        <v>16.617789138101489</v>
      </c>
      <c r="AB14" s="2">
        <v>15.044664799883147</v>
      </c>
      <c r="AC14" s="2">
        <v>14.406880700808511</v>
      </c>
      <c r="AD14" s="2">
        <v>13.962661251836032</v>
      </c>
      <c r="AE14" s="2">
        <v>13.880491856144861</v>
      </c>
      <c r="AF14" s="2">
        <v>12.743603872482826</v>
      </c>
      <c r="AG14" s="2">
        <v>11.257603335701223</v>
      </c>
      <c r="AH14" s="2">
        <v>10.676090246828096</v>
      </c>
      <c r="AI14" s="2">
        <v>10.361830300762252</v>
      </c>
      <c r="AJ14" s="2">
        <v>10.225166608281906</v>
      </c>
      <c r="AK14" s="2">
        <v>10.101034364330008</v>
      </c>
      <c r="AL14" s="2">
        <v>10.224437016526714</v>
      </c>
      <c r="AM14" s="2">
        <v>11.769157821504166</v>
      </c>
      <c r="AN14" s="2">
        <v>13.586437023412131</v>
      </c>
      <c r="AO14" s="2">
        <v>14.576842711199868</v>
      </c>
      <c r="AP14" s="2">
        <v>14.927896842506087</v>
      </c>
      <c r="AQ14" s="2">
        <v>15.015876656627729</v>
      </c>
      <c r="AR14" s="2">
        <v>14.247287970353499</v>
      </c>
      <c r="AS14" s="2">
        <v>15.391574445857588</v>
      </c>
      <c r="AT14" s="2">
        <v>18.395003909989235</v>
      </c>
      <c r="AU14" s="2">
        <v>22.423726903968554</v>
      </c>
      <c r="AV14" s="2">
        <v>27.427303896970354</v>
      </c>
      <c r="AW14" s="2">
        <v>32.76364685547216</v>
      </c>
      <c r="AX14" s="2">
        <v>37.197671898679097</v>
      </c>
      <c r="AY14" s="2">
        <v>40.223156701402495</v>
      </c>
      <c r="AZ14" s="2">
        <v>39.480690941506644</v>
      </c>
      <c r="BA14" s="2">
        <v>35.252002445964862</v>
      </c>
      <c r="BB14" s="2">
        <v>28.759027744977089</v>
      </c>
      <c r="BC14" s="2">
        <v>21.685851207816185</v>
      </c>
      <c r="BD14" s="2">
        <v>17.73909811299762</v>
      </c>
      <c r="BE14" s="2">
        <v>14.890401747406496</v>
      </c>
      <c r="BF14" s="2">
        <v>15.344859376985729</v>
      </c>
      <c r="BG14" s="2">
        <v>18.937887057039887</v>
      </c>
      <c r="BH14" s="2">
        <v>25.479280347008078</v>
      </c>
      <c r="BI14" s="2">
        <v>34.29698224634113</v>
      </c>
      <c r="BJ14" s="2">
        <v>41.444503887881737</v>
      </c>
      <c r="BK14" s="2">
        <v>45.482876838872308</v>
      </c>
      <c r="BL14" s="2">
        <v>47.122700923659124</v>
      </c>
      <c r="BM14" s="2">
        <v>46.159271063112136</v>
      </c>
      <c r="BN14" s="2">
        <v>42.30131995424734</v>
      </c>
      <c r="BO14" s="2">
        <v>36.508725195113939</v>
      </c>
      <c r="BP14" s="2">
        <v>29.795137213892655</v>
      </c>
      <c r="BQ14" s="2">
        <v>22.99043017962817</v>
      </c>
      <c r="BR14" s="2">
        <v>16.817589593940113</v>
      </c>
      <c r="BS14" s="2">
        <v>9.633577903503328</v>
      </c>
      <c r="BT14" s="2">
        <v>4.9335362373620075</v>
      </c>
      <c r="BU14" s="2">
        <v>2.8439756269522949</v>
      </c>
      <c r="BV14" s="2">
        <v>2.5697988838329122</v>
      </c>
      <c r="BW14" s="2">
        <v>2.2292747556293513</v>
      </c>
      <c r="BX14" s="2">
        <v>4.3154675349569001</v>
      </c>
      <c r="BY14" s="2">
        <v>8.8806813542027854</v>
      </c>
      <c r="BZ14" s="2">
        <v>11.190958480953594</v>
      </c>
      <c r="CA14" s="2">
        <v>13.384087518906732</v>
      </c>
      <c r="CB14" s="2">
        <v>15.798329761292033</v>
      </c>
      <c r="CC14" s="2">
        <v>15.238743159650268</v>
      </c>
      <c r="CD14" s="2">
        <v>17.346946518458481</v>
      </c>
      <c r="CE14" s="2">
        <v>20.580344859828983</v>
      </c>
      <c r="CF14" s="2">
        <v>23.561649117553493</v>
      </c>
      <c r="CG14" s="2">
        <v>25.337124429466996</v>
      </c>
      <c r="CH14" s="2">
        <v>30.667536951838628</v>
      </c>
      <c r="CI14" s="2">
        <v>33.281827503516197</v>
      </c>
      <c r="CJ14" s="2">
        <v>32.983807690693851</v>
      </c>
      <c r="CK14" s="2">
        <v>30.609030486371669</v>
      </c>
      <c r="CL14" s="2">
        <v>29.087426286543245</v>
      </c>
      <c r="CM14" s="2">
        <v>25.283523072478737</v>
      </c>
      <c r="CN14" s="2">
        <v>27.188003717895107</v>
      </c>
      <c r="CO14" s="2">
        <v>24.267341881004555</v>
      </c>
      <c r="CP14" s="2">
        <v>17.811765407916734</v>
      </c>
      <c r="CQ14" s="2">
        <v>9.8033728686250967</v>
      </c>
      <c r="CR14" s="2">
        <v>-1.5717742147135634</v>
      </c>
      <c r="CS14" s="2">
        <v>-8.0287563687737187</v>
      </c>
      <c r="CT14" s="2">
        <v>-14.076653357584885</v>
      </c>
      <c r="CU14" s="2">
        <v>-21.782714286499537</v>
      </c>
      <c r="CV14" s="2">
        <v>-25.879960614016547</v>
      </c>
      <c r="CW14" s="2">
        <v>-25.267511482244569</v>
      </c>
      <c r="CX14" s="2">
        <v>-26.202818009407338</v>
      </c>
      <c r="CY14" s="2">
        <v>-23.690788660814601</v>
      </c>
      <c r="CZ14" s="2">
        <v>-11.037121360181352</v>
      </c>
      <c r="DA14" s="2">
        <v>3.0380259556799407</v>
      </c>
      <c r="DB14" s="2">
        <v>11.827464768391339</v>
      </c>
      <c r="DC14" s="2">
        <v>14.684946413241228</v>
      </c>
      <c r="DD14" s="2">
        <v>24.211511771663353</v>
      </c>
      <c r="DE14" s="2">
        <v>28.865644715989063</v>
      </c>
      <c r="DF14" s="2">
        <v>35.70093838787858</v>
      </c>
      <c r="DG14" s="2">
        <v>39.784497368763191</v>
      </c>
      <c r="DH14" s="2">
        <v>44.629130407681203</v>
      </c>
      <c r="DI14" s="2">
        <v>50.066124368466902</v>
      </c>
      <c r="DJ14" s="2">
        <v>54.316783296804132</v>
      </c>
      <c r="DK14" s="2">
        <v>61.706406651303062</v>
      </c>
      <c r="DL14" s="2">
        <v>64.003508819338421</v>
      </c>
      <c r="DM14" s="2">
        <v>66.928593916634682</v>
      </c>
      <c r="DN14" s="2">
        <v>64.690660222554641</v>
      </c>
      <c r="DO14" s="2">
        <v>58.397585014629385</v>
      </c>
      <c r="DP14" s="2">
        <v>44.640513123465823</v>
      </c>
      <c r="DQ14" s="2">
        <v>35.937065928582619</v>
      </c>
      <c r="DR14" s="2">
        <v>17.336337500860854</v>
      </c>
      <c r="DS14" s="2">
        <v>14.793965331299665</v>
      </c>
      <c r="DT14" s="2">
        <v>12.379723088914576</v>
      </c>
      <c r="DU14" s="2">
        <v>9.5003652465495669</v>
      </c>
      <c r="DV14" s="2">
        <v>7.3272255111215161</v>
      </c>
      <c r="DW14" s="2">
        <v>6.6264840888756904</v>
      </c>
      <c r="DX14" s="2">
        <v>6.0463335312973445</v>
      </c>
      <c r="DY14" s="2">
        <v>5.7557016496149371</v>
      </c>
      <c r="DZ14" s="2">
        <v>7.0668988306062008</v>
      </c>
      <c r="EA14" s="2">
        <v>9.9371800435897661</v>
      </c>
      <c r="EB14" s="2">
        <v>14.092323774554764</v>
      </c>
      <c r="EC14" s="2">
        <v>20.240005958652588</v>
      </c>
      <c r="ED14" s="2">
        <v>27.378281173401923</v>
      </c>
      <c r="EE14" s="2">
        <v>34.679167971393028</v>
      </c>
      <c r="EF14" s="2">
        <v>41.346352927664668</v>
      </c>
      <c r="EG14" s="2">
        <v>45.817131749944075</v>
      </c>
      <c r="EH14" s="2">
        <v>48.533403842922546</v>
      </c>
      <c r="EI14" s="2">
        <v>48.039781326442196</v>
      </c>
      <c r="EJ14" s="2">
        <v>43.864536747727499</v>
      </c>
      <c r="EK14" s="2">
        <v>38.10856960098414</v>
      </c>
      <c r="EL14" s="2">
        <v>26.780736530776977</v>
      </c>
      <c r="EM14" s="2">
        <v>21.781703116431935</v>
      </c>
      <c r="EN14" s="2">
        <v>17.098422078026328</v>
      </c>
      <c r="EO14" s="2">
        <v>14.243807122948475</v>
      </c>
      <c r="EP14" s="2">
        <v>16.467461370106378</v>
      </c>
      <c r="EQ14" s="2">
        <v>20.688773278630968</v>
      </c>
      <c r="ER14" s="2">
        <v>28.036660619307948</v>
      </c>
      <c r="ES14" s="2">
        <v>34.167957145168522</v>
      </c>
      <c r="ET14" s="2">
        <v>39.216702495682966</v>
      </c>
      <c r="EU14" s="2">
        <v>40.223156701402495</v>
      </c>
      <c r="EV14" s="2">
        <v>37.968544774624249</v>
      </c>
      <c r="EW14" s="2">
        <v>33.786713529989164</v>
      </c>
      <c r="EX14" s="2">
        <v>27.427303896970354</v>
      </c>
      <c r="EY14" s="2">
        <v>23.26776277237154</v>
      </c>
      <c r="EZ14" s="2">
        <v>18.982370386674461</v>
      </c>
      <c r="FA14" s="2">
        <v>15.391574445857588</v>
      </c>
      <c r="FB14" s="2">
        <v>14.490235517008873</v>
      </c>
      <c r="FC14" s="2">
        <v>15.421011662245885</v>
      </c>
      <c r="FD14" s="2">
        <v>14.927896842506087</v>
      </c>
      <c r="FE14" s="2">
        <v>15.319560875718441</v>
      </c>
      <c r="FF14" s="2">
        <v>14.491107377841272</v>
      </c>
      <c r="FG14" s="2">
        <v>11.769157821504166</v>
      </c>
      <c r="FH14" s="2">
        <v>10.924840356913148</v>
      </c>
      <c r="FI14" s="2">
        <v>10.659391178948793</v>
      </c>
      <c r="FJ14" s="2">
        <v>10.225166608281906</v>
      </c>
      <c r="FK14" s="2">
        <v>11.003697547288576</v>
      </c>
      <c r="FL14" s="2">
        <v>11.313908057883694</v>
      </c>
      <c r="FM14" s="2">
        <v>11.257603335701223</v>
      </c>
      <c r="FN14" s="2">
        <v>12.743603872482826</v>
      </c>
      <c r="FO14" s="2">
        <v>13.880491856144861</v>
      </c>
      <c r="FP14" s="2">
        <v>13.962661251836037</v>
      </c>
      <c r="FQ14" s="2">
        <v>14.406880700808511</v>
      </c>
      <c r="FR14" s="2">
        <v>15.044664799883147</v>
      </c>
      <c r="FS14" s="2">
        <v>16.617789138101489</v>
      </c>
      <c r="FT14" s="2">
        <v>17.200617438432417</v>
      </c>
      <c r="FU14" s="2">
        <v>13.847520804427381</v>
      </c>
      <c r="FV14" s="2">
        <v>10.436738927010742</v>
      </c>
      <c r="FW14" s="2">
        <v>6.9822779470873968</v>
      </c>
      <c r="FX14" s="2">
        <v>3.4984985581531078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</row>
    <row r="15" spans="1:200">
      <c r="A15" s="2">
        <v>1.7579893012760749E-15</v>
      </c>
      <c r="B15" s="2">
        <v>8.8378986716916315E-14</v>
      </c>
      <c r="C15" s="2">
        <v>6.1001430604113705E-15</v>
      </c>
      <c r="D15" s="2">
        <v>-2.0299106243994769E-14</v>
      </c>
      <c r="E15" s="2">
        <v>-3.511648175681766E-15</v>
      </c>
      <c r="F15" s="2">
        <v>6.3999872567995351E-16</v>
      </c>
      <c r="G15" s="2">
        <v>3.7442071119761103E-14</v>
      </c>
      <c r="H15" s="2">
        <v>-1.3329447278421411E-14</v>
      </c>
      <c r="I15" s="2">
        <v>-2.9376422159235421E-14</v>
      </c>
      <c r="J15" s="2">
        <v>2.308383926085163E-14</v>
      </c>
      <c r="K15" s="2">
        <v>5.4560053499697629E-14</v>
      </c>
      <c r="L15" s="2">
        <v>1.2980691955541336E-14</v>
      </c>
      <c r="M15" s="2">
        <v>8.0569931660992937E-15</v>
      </c>
      <c r="N15" s="2">
        <v>-8.808568504908824E-15</v>
      </c>
      <c r="O15" s="2">
        <v>1.4901130509829143E-15</v>
      </c>
      <c r="P15" s="2">
        <v>-1.3490877903644185E-14</v>
      </c>
      <c r="Q15" s="2">
        <v>-8.5294454384772301E-15</v>
      </c>
      <c r="R15" s="2">
        <v>-2.0834065784452169E-16</v>
      </c>
      <c r="S15" s="2">
        <v>-4.6851510489362414E-16</v>
      </c>
      <c r="T15" s="2">
        <v>5.4233831899909265E-17</v>
      </c>
      <c r="U15" s="2">
        <v>8.0537787525814588E-17</v>
      </c>
      <c r="V15" s="2">
        <v>3.3617330203387739</v>
      </c>
      <c r="W15" s="2">
        <v>6.7072166512164584</v>
      </c>
      <c r="X15" s="2">
        <v>10.020353136889003</v>
      </c>
      <c r="Y15" s="2">
        <v>13.285346189696554</v>
      </c>
      <c r="Z15" s="2">
        <v>16.48684724744102</v>
      </c>
      <c r="AA15" s="2">
        <v>16.157078528973294</v>
      </c>
      <c r="AB15" s="2">
        <v>14.655071835436113</v>
      </c>
      <c r="AC15" s="2">
        <v>14.387395467487888</v>
      </c>
      <c r="AD15" s="2">
        <v>14.342390682924481</v>
      </c>
      <c r="AE15" s="2">
        <v>14.674354607056966</v>
      </c>
      <c r="AF15" s="2">
        <v>13.99798795076552</v>
      </c>
      <c r="AG15" s="2">
        <v>12.667029229476983</v>
      </c>
      <c r="AH15" s="2">
        <v>11.875427075970798</v>
      </c>
      <c r="AI15" s="2">
        <v>11.209516645171814</v>
      </c>
      <c r="AJ15" s="2">
        <v>10.546134911378406</v>
      </c>
      <c r="AK15" s="2">
        <v>9.7588042105927375</v>
      </c>
      <c r="AL15" s="2">
        <v>9.1976775490783567</v>
      </c>
      <c r="AM15" s="2">
        <v>9.8714441195324873</v>
      </c>
      <c r="AN15" s="2">
        <v>11.14707324494092</v>
      </c>
      <c r="AO15" s="2">
        <v>11.755015330460147</v>
      </c>
      <c r="AP15" s="2">
        <v>11.952666836608421</v>
      </c>
      <c r="AQ15" s="2">
        <v>12.176989847324863</v>
      </c>
      <c r="AR15" s="2">
        <v>11.960400830536564</v>
      </c>
      <c r="AS15" s="2">
        <v>14.003544469640316</v>
      </c>
      <c r="AT15" s="2">
        <v>18.148634857001646</v>
      </c>
      <c r="AU15" s="2">
        <v>23.322908214105759</v>
      </c>
      <c r="AV15" s="2">
        <v>29.297911410293274</v>
      </c>
      <c r="AW15" s="2">
        <v>35.360350689259242</v>
      </c>
      <c r="AX15" s="2">
        <v>40.119719757579006</v>
      </c>
      <c r="AY15" s="2">
        <v>42.77605123867832</v>
      </c>
      <c r="AZ15" s="2">
        <v>41.036941983003395</v>
      </c>
      <c r="BA15" s="2">
        <v>35.270382589642274</v>
      </c>
      <c r="BB15" s="2">
        <v>27.089177958811792</v>
      </c>
      <c r="BC15" s="2">
        <v>18.624666773877596</v>
      </c>
      <c r="BD15" s="2">
        <v>14.18826713048114</v>
      </c>
      <c r="BE15" s="2">
        <v>11.307070867765276</v>
      </c>
      <c r="BF15" s="2">
        <v>12.385384846523413</v>
      </c>
      <c r="BG15" s="2">
        <v>17.133972524209121</v>
      </c>
      <c r="BH15" s="2">
        <v>25.168135609496481</v>
      </c>
      <c r="BI15" s="2">
        <v>35.742829178085756</v>
      </c>
      <c r="BJ15" s="2">
        <v>44.08768299883922</v>
      </c>
      <c r="BK15" s="2">
        <v>48.694998949481572</v>
      </c>
      <c r="BL15" s="2">
        <v>50.310315951625547</v>
      </c>
      <c r="BM15" s="2">
        <v>48.915543818865288</v>
      </c>
      <c r="BN15" s="2">
        <v>44.277730585751755</v>
      </c>
      <c r="BO15" s="2">
        <v>37.673297168500227</v>
      </c>
      <c r="BP15" s="2">
        <v>29.907249705962553</v>
      </c>
      <c r="BQ15" s="2">
        <v>22.416764983023242</v>
      </c>
      <c r="BR15" s="2">
        <v>15.744416378370342</v>
      </c>
      <c r="BS15" s="2">
        <v>7.0909938721156971</v>
      </c>
      <c r="BT15" s="2">
        <v>1.5793909918109508</v>
      </c>
      <c r="BU15" s="2">
        <v>-0.60480699271200766</v>
      </c>
      <c r="BV15" s="2">
        <v>-0.62031441948710508</v>
      </c>
      <c r="BW15" s="2">
        <v>-0.35311966796412975</v>
      </c>
      <c r="BX15" s="2">
        <v>3.0079942548408631</v>
      </c>
      <c r="BY15" s="2">
        <v>9.3300559491963639</v>
      </c>
      <c r="BZ15" s="2">
        <v>11.946766854668061</v>
      </c>
      <c r="CA15" s="2">
        <v>14.392710737516396</v>
      </c>
      <c r="CB15" s="2">
        <v>17.052309486519555</v>
      </c>
      <c r="CC15" s="2">
        <v>15.950485347967154</v>
      </c>
      <c r="CD15" s="2">
        <v>18.156254260581811</v>
      </c>
      <c r="CE15" s="2">
        <v>21.755699275654944</v>
      </c>
      <c r="CF15" s="2">
        <v>25.192755184358777</v>
      </c>
      <c r="CG15" s="2">
        <v>26.983116020989879</v>
      </c>
      <c r="CH15" s="2">
        <v>32.012375752312195</v>
      </c>
      <c r="CI15" s="2">
        <v>34.228733065005152</v>
      </c>
      <c r="CJ15" s="2">
        <v>33.551353770397604</v>
      </c>
      <c r="CK15" s="2">
        <v>30.519417968893467</v>
      </c>
      <c r="CL15" s="2">
        <v>28.554846760295902</v>
      </c>
      <c r="CM15" s="2">
        <v>24.215332653767259</v>
      </c>
      <c r="CN15" s="2">
        <v>25.458886423150673</v>
      </c>
      <c r="CO15" s="2">
        <v>20.034141896194889</v>
      </c>
      <c r="CP15" s="2">
        <v>8.0599430953815965</v>
      </c>
      <c r="CQ15" s="2">
        <v>-3.8340094915366745</v>
      </c>
      <c r="CR15" s="2">
        <v>-19.160420050447019</v>
      </c>
      <c r="CS15" s="2">
        <v>-27.630797155673292</v>
      </c>
      <c r="CT15" s="2">
        <v>-34.584987940971473</v>
      </c>
      <c r="CU15" s="2">
        <v>-42.139815458864454</v>
      </c>
      <c r="CV15" s="2">
        <v>-46.694031034077256</v>
      </c>
      <c r="CW15" s="2">
        <v>-45.657196713633553</v>
      </c>
      <c r="CX15" s="2">
        <v>-46.778755651609082</v>
      </c>
      <c r="CY15" s="2">
        <v>-44.582750269152932</v>
      </c>
      <c r="CZ15" s="2">
        <v>-30.309060358082782</v>
      </c>
      <c r="DA15" s="2">
        <v>-14.206857839521975</v>
      </c>
      <c r="DB15" s="2">
        <v>-4.0706107565603507</v>
      </c>
      <c r="DC15" s="2">
        <v>-0.79521356405069488</v>
      </c>
      <c r="DD15" s="2">
        <v>10.136122144303648</v>
      </c>
      <c r="DE15" s="2">
        <v>15.664085548607098</v>
      </c>
      <c r="DF15" s="2">
        <v>23.912334135928191</v>
      </c>
      <c r="DG15" s="2">
        <v>28.67485407343127</v>
      </c>
      <c r="DH15" s="2">
        <v>34.530237833042001</v>
      </c>
      <c r="DI15" s="2">
        <v>41.235542684300981</v>
      </c>
      <c r="DJ15" s="2">
        <v>46.760487971686914</v>
      </c>
      <c r="DK15" s="2">
        <v>56.889769758471438</v>
      </c>
      <c r="DL15" s="2">
        <v>61.417693453226761</v>
      </c>
      <c r="DM15" s="2">
        <v>68.673907234936493</v>
      </c>
      <c r="DN15" s="2">
        <v>69.576386533737647</v>
      </c>
      <c r="DO15" s="2">
        <v>65.315129705963855</v>
      </c>
      <c r="DP15" s="2">
        <v>50.825107515847705</v>
      </c>
      <c r="DQ15" s="2">
        <v>41.473510800435029</v>
      </c>
      <c r="DR15" s="2">
        <v>20.932432543399695</v>
      </c>
      <c r="DS15" s="2">
        <v>18.169732576100639</v>
      </c>
      <c r="DT15" s="2">
        <v>15.510133827097714</v>
      </c>
      <c r="DU15" s="2">
        <v>11.862840660740375</v>
      </c>
      <c r="DV15" s="2">
        <v>8.8663634466159351</v>
      </c>
      <c r="DW15" s="2">
        <v>6.5239281446934889</v>
      </c>
      <c r="DX15" s="2">
        <v>5.475659767032627</v>
      </c>
      <c r="DY15" s="2">
        <v>4.9274353238130537</v>
      </c>
      <c r="DZ15" s="2">
        <v>6.0605738367244655</v>
      </c>
      <c r="EA15" s="2">
        <v>8.8731276768646374</v>
      </c>
      <c r="EB15" s="2">
        <v>13.103635787297007</v>
      </c>
      <c r="EC15" s="2">
        <v>19.569130249260951</v>
      </c>
      <c r="ED15" s="2">
        <v>27.312487467317617</v>
      </c>
      <c r="EE15" s="2">
        <v>35.643197254697945</v>
      </c>
      <c r="EF15" s="2">
        <v>43.146967807274493</v>
      </c>
      <c r="EG15" s="2">
        <v>48.283683943798337</v>
      </c>
      <c r="EH15" s="2">
        <v>51.500213678763089</v>
      </c>
      <c r="EI15" s="2">
        <v>51.270566084879704</v>
      </c>
      <c r="EJ15" s="2">
        <v>46.696340413334667</v>
      </c>
      <c r="EK15" s="2">
        <v>40.086779867617068</v>
      </c>
      <c r="EL15" s="2">
        <v>26.523134736160458</v>
      </c>
      <c r="EM15" s="2">
        <v>20.602876826028634</v>
      </c>
      <c r="EN15" s="2">
        <v>14.744391924183351</v>
      </c>
      <c r="EO15" s="2">
        <v>10.702824384166959</v>
      </c>
      <c r="EP15" s="2">
        <v>13.190699406289701</v>
      </c>
      <c r="EQ15" s="2">
        <v>17.842505494000775</v>
      </c>
      <c r="ER15" s="2">
        <v>26.280681965374811</v>
      </c>
      <c r="ES15" s="2">
        <v>34.233064685823663</v>
      </c>
      <c r="ET15" s="2">
        <v>40.898153951280264</v>
      </c>
      <c r="EU15" s="2">
        <v>42.77605123867832</v>
      </c>
      <c r="EV15" s="2">
        <v>41.260661600255276</v>
      </c>
      <c r="EW15" s="2">
        <v>36.822547881431106</v>
      </c>
      <c r="EX15" s="2">
        <v>29.297911410293274</v>
      </c>
      <c r="EY15" s="2">
        <v>24.693392357470369</v>
      </c>
      <c r="EZ15" s="2">
        <v>19.282689832869877</v>
      </c>
      <c r="FA15" s="2">
        <v>14.003544469640316</v>
      </c>
      <c r="FB15" s="2">
        <v>12.676966061279538</v>
      </c>
      <c r="FC15" s="2">
        <v>13.010293308604197</v>
      </c>
      <c r="FD15" s="2">
        <v>11.952666836608421</v>
      </c>
      <c r="FE15" s="2">
        <v>12.767579955039086</v>
      </c>
      <c r="FF15" s="2">
        <v>12.234014240909204</v>
      </c>
      <c r="FG15" s="2">
        <v>9.8714441195324873</v>
      </c>
      <c r="FH15" s="2">
        <v>9.7291754951500096</v>
      </c>
      <c r="FI15" s="2">
        <v>10.024760404912621</v>
      </c>
      <c r="FJ15" s="2">
        <v>10.546134911378406</v>
      </c>
      <c r="FK15" s="2">
        <v>11.577352421102056</v>
      </c>
      <c r="FL15" s="2">
        <v>12.255874831532479</v>
      </c>
      <c r="FM15" s="2">
        <v>12.667029229476983</v>
      </c>
      <c r="FN15" s="2">
        <v>13.99798795076552</v>
      </c>
      <c r="FO15" s="2">
        <v>14.674354607056966</v>
      </c>
      <c r="FP15" s="2">
        <v>14.342390682924487</v>
      </c>
      <c r="FQ15" s="2">
        <v>14.387395467487888</v>
      </c>
      <c r="FR15" s="2">
        <v>14.655071835436113</v>
      </c>
      <c r="FS15" s="2">
        <v>16.157078528973294</v>
      </c>
      <c r="FT15" s="2">
        <v>16.48684724744102</v>
      </c>
      <c r="FU15" s="2">
        <v>13.285346189696554</v>
      </c>
      <c r="FV15" s="2">
        <v>10.020353136889003</v>
      </c>
      <c r="FW15" s="2">
        <v>6.7072166512164584</v>
      </c>
      <c r="FX15" s="2">
        <v>3.3617330203387739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</row>
    <row r="16" spans="1:200">
      <c r="A16" s="2">
        <v>1.3117071405689071E-15</v>
      </c>
      <c r="B16" s="2">
        <v>8.2492196715775712E-14</v>
      </c>
      <c r="C16" s="2">
        <v>3.0413905648544857E-14</v>
      </c>
      <c r="D16" s="2">
        <v>-2.20659989492987E-14</v>
      </c>
      <c r="E16" s="2">
        <v>-4.628070554884182E-15</v>
      </c>
      <c r="F16" s="2">
        <v>1.8918111040332309E-15</v>
      </c>
      <c r="G16" s="2">
        <v>4.4854039824259427E-14</v>
      </c>
      <c r="H16" s="2">
        <v>-1.349168313558974E-14</v>
      </c>
      <c r="I16" s="2">
        <v>-3.3617125495510791E-14</v>
      </c>
      <c r="J16" s="2">
        <v>2.365454244708916E-14</v>
      </c>
      <c r="K16" s="2">
        <v>6.2086263085003285E-14</v>
      </c>
      <c r="L16" s="2">
        <v>1.4725776478950431E-14</v>
      </c>
      <c r="M16" s="2">
        <v>8.1655125689060834E-15</v>
      </c>
      <c r="N16" s="2">
        <v>-1.1154883756062571E-14</v>
      </c>
      <c r="O16" s="2">
        <v>1.6017107544116171E-15</v>
      </c>
      <c r="P16" s="2">
        <v>-1.4704996936360596E-14</v>
      </c>
      <c r="Q16" s="2">
        <v>-9.3170317550049102E-15</v>
      </c>
      <c r="R16" s="2">
        <v>-2.8269323136936173E-16</v>
      </c>
      <c r="S16" s="2">
        <v>-5.3527063759364312E-16</v>
      </c>
      <c r="T16" s="2">
        <v>7.7070561710680999E-17</v>
      </c>
      <c r="U16" s="2">
        <v>8.9553410127288733E-17</v>
      </c>
      <c r="V16" s="2">
        <v>3.1808394611900375</v>
      </c>
      <c r="W16" s="2">
        <v>6.3443482987949444</v>
      </c>
      <c r="X16" s="2">
        <v>9.4733735982291787</v>
      </c>
      <c r="Y16" s="2">
        <v>12.551115659928378</v>
      </c>
      <c r="Z16" s="2">
        <v>15.561299126940261</v>
      </c>
      <c r="AA16" s="2">
        <v>15.441202929056219</v>
      </c>
      <c r="AB16" s="2">
        <v>14.070697310277739</v>
      </c>
      <c r="AC16" s="2">
        <v>14.133476374549787</v>
      </c>
      <c r="AD16" s="2">
        <v>14.437452466976609</v>
      </c>
      <c r="AE16" s="2">
        <v>15.126235123115208</v>
      </c>
      <c r="AF16" s="2">
        <v>14.868425202767716</v>
      </c>
      <c r="AG16" s="2">
        <v>13.740082954912101</v>
      </c>
      <c r="AH16" s="2">
        <v>12.872152784334466</v>
      </c>
      <c r="AI16" s="2">
        <v>12.038668633134016</v>
      </c>
      <c r="AJ16" s="2">
        <v>11.085753873350141</v>
      </c>
      <c r="AK16" s="2">
        <v>9.891808042625204</v>
      </c>
      <c r="AL16" s="2">
        <v>8.919167456380066</v>
      </c>
      <c r="AM16" s="2">
        <v>9.0403799458340561</v>
      </c>
      <c r="AN16" s="2">
        <v>9.9656659129964744</v>
      </c>
      <c r="AO16" s="2">
        <v>10.295536238413481</v>
      </c>
      <c r="AP16" s="2">
        <v>10.325755517039964</v>
      </c>
      <c r="AQ16" s="2">
        <v>10.550108187881705</v>
      </c>
      <c r="AR16" s="2">
        <v>10.555805201963324</v>
      </c>
      <c r="AS16" s="2">
        <v>12.988891819802717</v>
      </c>
      <c r="AT16" s="2">
        <v>17.656161010943855</v>
      </c>
      <c r="AU16" s="2">
        <v>23.386442621799883</v>
      </c>
      <c r="AV16" s="2">
        <v>29.882725344781083</v>
      </c>
      <c r="AW16" s="2">
        <v>36.407207833303225</v>
      </c>
      <c r="AX16" s="2">
        <v>41.508047638871673</v>
      </c>
      <c r="AY16" s="2">
        <v>44.190090147578623</v>
      </c>
      <c r="AZ16" s="2">
        <v>42.136388951065825</v>
      </c>
      <c r="BA16" s="2">
        <v>35.826894699987939</v>
      </c>
      <c r="BB16" s="2">
        <v>26.963067410175501</v>
      </c>
      <c r="BC16" s="2">
        <v>17.908195472089375</v>
      </c>
      <c r="BD16" s="2">
        <v>13.305084490896574</v>
      </c>
      <c r="BE16" s="2">
        <v>10.314765486360246</v>
      </c>
      <c r="BF16" s="2">
        <v>11.531368217903918</v>
      </c>
      <c r="BG16" s="2">
        <v>16.621413195095787</v>
      </c>
      <c r="BH16" s="2">
        <v>25.136498620657463</v>
      </c>
      <c r="BI16" s="2">
        <v>36.428471989571818</v>
      </c>
      <c r="BJ16" s="2">
        <v>45.184362410450213</v>
      </c>
      <c r="BK16" s="2">
        <v>49.898186677844265</v>
      </c>
      <c r="BL16" s="2">
        <v>51.309445947291124</v>
      </c>
      <c r="BM16" s="2">
        <v>49.571058776572336</v>
      </c>
      <c r="BN16" s="2">
        <v>44.521361259142232</v>
      </c>
      <c r="BO16" s="2">
        <v>37.628194133731185</v>
      </c>
      <c r="BP16" s="2">
        <v>29.312216883247782</v>
      </c>
      <c r="BQ16" s="2">
        <v>21.484773799737987</v>
      </c>
      <c r="BR16" s="2">
        <v>14.599933638918682</v>
      </c>
      <c r="BS16" s="2">
        <v>4.6881736945819705</v>
      </c>
      <c r="BT16" s="2">
        <v>-1.4590139304580534</v>
      </c>
      <c r="BU16" s="2">
        <v>-3.7153097253193321</v>
      </c>
      <c r="BV16" s="2">
        <v>-3.3766833609289435</v>
      </c>
      <c r="BW16" s="2">
        <v>-2.3662409644421052</v>
      </c>
      <c r="BX16" s="2">
        <v>2.2794641560688955</v>
      </c>
      <c r="BY16" s="2">
        <v>10.332107718763957</v>
      </c>
      <c r="BZ16" s="2">
        <v>13.132903938027939</v>
      </c>
      <c r="CA16" s="2">
        <v>15.76676812471441</v>
      </c>
      <c r="CB16" s="2">
        <v>18.575696457360209</v>
      </c>
      <c r="CC16" s="2">
        <v>17.239449519077269</v>
      </c>
      <c r="CD16" s="2">
        <v>19.336464022910715</v>
      </c>
      <c r="CE16" s="2">
        <v>23.04436403796209</v>
      </c>
      <c r="CF16" s="2">
        <v>26.542492515118717</v>
      </c>
      <c r="CG16" s="2">
        <v>28.135198367350782</v>
      </c>
      <c r="CH16" s="2">
        <v>32.023787670983275</v>
      </c>
      <c r="CI16" s="2">
        <v>33.077607487454529</v>
      </c>
      <c r="CJ16" s="2">
        <v>31.651906522718036</v>
      </c>
      <c r="CK16" s="2">
        <v>27.810883543453862</v>
      </c>
      <c r="CL16" s="2">
        <v>25.492163034277457</v>
      </c>
      <c r="CM16" s="2">
        <v>20.832485731787191</v>
      </c>
      <c r="CN16" s="2">
        <v>20.817967582490102</v>
      </c>
      <c r="CO16" s="2">
        <v>12.836457385609727</v>
      </c>
      <c r="CP16" s="2">
        <v>-4.7871122023570081</v>
      </c>
      <c r="CQ16" s="2">
        <v>-19.93386339765744</v>
      </c>
      <c r="CR16" s="2">
        <v>-38.053758020532619</v>
      </c>
      <c r="CS16" s="2">
        <v>-47.806413025341179</v>
      </c>
      <c r="CT16" s="2">
        <v>-54.577218258952691</v>
      </c>
      <c r="CU16" s="2">
        <v>-60.817231507864527</v>
      </c>
      <c r="CV16" s="2">
        <v>-65.484172310557838</v>
      </c>
      <c r="CW16" s="2">
        <v>-64.032343548886644</v>
      </c>
      <c r="CX16" s="2">
        <v>-65.233708041171354</v>
      </c>
      <c r="CY16" s="2">
        <v>-62.995557564508971</v>
      </c>
      <c r="CZ16" s="2">
        <v>-47.138499147662131</v>
      </c>
      <c r="DA16" s="2">
        <v>-29.714743833392003</v>
      </c>
      <c r="DB16" s="2">
        <v>-18.792277489374872</v>
      </c>
      <c r="DC16" s="2">
        <v>-15.312627004712999</v>
      </c>
      <c r="DD16" s="2">
        <v>-3.5708757570557297</v>
      </c>
      <c r="DE16" s="2">
        <v>2.487542033928122</v>
      </c>
      <c r="DF16" s="2">
        <v>11.693825639582361</v>
      </c>
      <c r="DG16" s="2">
        <v>16.917095738492847</v>
      </c>
      <c r="DH16" s="2">
        <v>23.466535889253606</v>
      </c>
      <c r="DI16" s="2">
        <v>31.056285027815022</v>
      </c>
      <c r="DJ16" s="2">
        <v>37.512740052694738</v>
      </c>
      <c r="DK16" s="2">
        <v>49.846508926432961</v>
      </c>
      <c r="DL16" s="2">
        <v>56.479879076736836</v>
      </c>
      <c r="DM16" s="2">
        <v>67.907395683337285</v>
      </c>
      <c r="DN16" s="2">
        <v>72.894398244864988</v>
      </c>
      <c r="DO16" s="2">
        <v>71.590203238305989</v>
      </c>
      <c r="DP16" s="2">
        <v>57.316656341833891</v>
      </c>
      <c r="DQ16" s="2">
        <v>47.805961599175561</v>
      </c>
      <c r="DR16" s="2">
        <v>25.105186456586154</v>
      </c>
      <c r="DS16" s="2">
        <v>22.250273732245109</v>
      </c>
      <c r="DT16" s="2">
        <v>19.441345399599552</v>
      </c>
      <c r="DU16" s="2">
        <v>15.169716097472133</v>
      </c>
      <c r="DV16" s="2">
        <v>11.400841844028058</v>
      </c>
      <c r="DW16" s="2">
        <v>7.1631235298160103</v>
      </c>
      <c r="DX16" s="2">
        <v>5.6525408637425798</v>
      </c>
      <c r="DY16" s="2">
        <v>4.769417350604602</v>
      </c>
      <c r="DZ16" s="2">
        <v>5.6280183584451269</v>
      </c>
      <c r="EA16" s="2">
        <v>8.2176099607578621</v>
      </c>
      <c r="EB16" s="2">
        <v>12.284288887024749</v>
      </c>
      <c r="EC16" s="2">
        <v>18.745618671996226</v>
      </c>
      <c r="ED16" s="2">
        <v>26.742496983067483</v>
      </c>
      <c r="EE16" s="2">
        <v>35.588689240657459</v>
      </c>
      <c r="EF16" s="2">
        <v>43.367102462893385</v>
      </c>
      <c r="EG16" s="2">
        <v>48.720469576675868</v>
      </c>
      <c r="EH16" s="2">
        <v>52.158935530841752</v>
      </c>
      <c r="EI16" s="2">
        <v>52.263404362380619</v>
      </c>
      <c r="EJ16" s="2">
        <v>47.660277923017624</v>
      </c>
      <c r="EK16" s="2">
        <v>40.855178578101871</v>
      </c>
      <c r="EL16" s="2">
        <v>26.298834539900511</v>
      </c>
      <c r="EM16" s="2">
        <v>20.248410314037379</v>
      </c>
      <c r="EN16" s="2">
        <v>14.125423566591003</v>
      </c>
      <c r="EO16" s="2">
        <v>9.7243693193781429</v>
      </c>
      <c r="EP16" s="2">
        <v>12.579791527246041</v>
      </c>
      <c r="EQ16" s="2">
        <v>17.494989497310904</v>
      </c>
      <c r="ER16" s="2">
        <v>26.209386344830683</v>
      </c>
      <c r="ES16" s="2">
        <v>35.096742045267</v>
      </c>
      <c r="ET16" s="2">
        <v>42.364566808730395</v>
      </c>
      <c r="EU16" s="2">
        <v>44.190090147578623</v>
      </c>
      <c r="EV16" s="2">
        <v>43.074012974751852</v>
      </c>
      <c r="EW16" s="2">
        <v>38.306660120443738</v>
      </c>
      <c r="EX16" s="2">
        <v>29.882725344781083</v>
      </c>
      <c r="EY16" s="2">
        <v>25.219944947321046</v>
      </c>
      <c r="EZ16" s="2">
        <v>19.257759150487267</v>
      </c>
      <c r="FA16" s="2">
        <v>12.988891819802717</v>
      </c>
      <c r="FB16" s="2">
        <v>11.645505176932069</v>
      </c>
      <c r="FC16" s="2">
        <v>11.696739453553885</v>
      </c>
      <c r="FD16" s="2">
        <v>10.325755517039964</v>
      </c>
      <c r="FE16" s="2">
        <v>11.47734012957703</v>
      </c>
      <c r="FF16" s="2">
        <v>11.155061256504279</v>
      </c>
      <c r="FG16" s="2">
        <v>9.0403799458340561</v>
      </c>
      <c r="FH16" s="2">
        <v>9.2876745574084598</v>
      </c>
      <c r="FI16" s="2">
        <v>9.9143871316016821</v>
      </c>
      <c r="FJ16" s="2">
        <v>11.085753873350141</v>
      </c>
      <c r="FK16" s="2">
        <v>12.184623435261727</v>
      </c>
      <c r="FL16" s="2">
        <v>13.041293910828262</v>
      </c>
      <c r="FM16" s="2">
        <v>13.740082954912101</v>
      </c>
      <c r="FN16" s="2">
        <v>14.868425202767716</v>
      </c>
      <c r="FO16" s="2">
        <v>15.126235123115208</v>
      </c>
      <c r="FP16" s="2">
        <v>14.437452466976614</v>
      </c>
      <c r="FQ16" s="2">
        <v>14.133476374549787</v>
      </c>
      <c r="FR16" s="2">
        <v>14.070697310277739</v>
      </c>
      <c r="FS16" s="2">
        <v>15.441202929056219</v>
      </c>
      <c r="FT16" s="2">
        <v>15.561299126940261</v>
      </c>
      <c r="FU16" s="2">
        <v>12.551115659928378</v>
      </c>
      <c r="FV16" s="2">
        <v>9.4733735982291787</v>
      </c>
      <c r="FW16" s="2">
        <v>6.3443482987949444</v>
      </c>
      <c r="FX16" s="2">
        <v>3.1808394611900375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</row>
    <row r="17" spans="1:200">
      <c r="A17" s="2">
        <v>8.576012174128816E-16</v>
      </c>
      <c r="B17" s="2">
        <v>7.5132926043398843E-14</v>
      </c>
      <c r="C17" s="2">
        <v>5.6676390027000807E-14</v>
      </c>
      <c r="D17" s="2">
        <v>-2.2751760074083495E-14</v>
      </c>
      <c r="E17" s="2">
        <v>-5.6218174345126046E-15</v>
      </c>
      <c r="F17" s="2">
        <v>2.85434912871433E-15</v>
      </c>
      <c r="G17" s="2">
        <v>5.1151640680779801E-14</v>
      </c>
      <c r="H17" s="2">
        <v>-1.2881434901478324E-14</v>
      </c>
      <c r="I17" s="2">
        <v>-3.9054569459533218E-14</v>
      </c>
      <c r="J17" s="2">
        <v>2.3179808183126895E-14</v>
      </c>
      <c r="K17" s="2">
        <v>6.8109427263958168E-14</v>
      </c>
      <c r="L17" s="2">
        <v>1.5876347404315403E-14</v>
      </c>
      <c r="M17" s="2">
        <v>7.6202635985529386E-15</v>
      </c>
      <c r="N17" s="2">
        <v>-1.4287607045527728E-14</v>
      </c>
      <c r="O17" s="2">
        <v>1.4323874894191988E-15</v>
      </c>
      <c r="P17" s="2">
        <v>-1.5422790037737889E-14</v>
      </c>
      <c r="Q17" s="2">
        <v>-1.0381267280272958E-14</v>
      </c>
      <c r="R17" s="2">
        <v>-3.4570928537514313E-16</v>
      </c>
      <c r="S17" s="2">
        <v>-5.8288151334700137E-16</v>
      </c>
      <c r="T17" s="2">
        <v>9.7490777213346377E-17</v>
      </c>
      <c r="U17" s="2">
        <v>1.0538732506450948E-16</v>
      </c>
      <c r="V17" s="2">
        <v>2.9322312994361113</v>
      </c>
      <c r="W17" s="2">
        <v>5.8468080752256286</v>
      </c>
      <c r="X17" s="2">
        <v>8.7262700051142055</v>
      </c>
      <c r="Y17" s="2">
        <v>11.553542698577862</v>
      </c>
      <c r="Z17" s="2">
        <v>14.312124516293293</v>
      </c>
      <c r="AA17" s="2">
        <v>14.338311313782553</v>
      </c>
      <c r="AB17" s="2">
        <v>13.092547533118614</v>
      </c>
      <c r="AC17" s="2">
        <v>13.426793599161943</v>
      </c>
      <c r="AD17" s="2">
        <v>14.024237286817279</v>
      </c>
      <c r="AE17" s="2">
        <v>15.028029057625897</v>
      </c>
      <c r="AF17" s="2">
        <v>15.126190506994238</v>
      </c>
      <c r="AG17" s="2">
        <v>14.22593948518255</v>
      </c>
      <c r="AH17" s="2">
        <v>13.426310799623533</v>
      </c>
      <c r="AI17" s="2">
        <v>12.634086496589447</v>
      </c>
      <c r="AJ17" s="2">
        <v>11.666979692288828</v>
      </c>
      <c r="AK17" s="2">
        <v>10.365281808517775</v>
      </c>
      <c r="AL17" s="2">
        <v>9.2751753108879278</v>
      </c>
      <c r="AM17" s="2">
        <v>9.2243057626192826</v>
      </c>
      <c r="AN17" s="2">
        <v>10.036264602140557</v>
      </c>
      <c r="AO17" s="2">
        <v>10.179799197931736</v>
      </c>
      <c r="AP17" s="2">
        <v>9.9709706813014929</v>
      </c>
      <c r="AQ17" s="2">
        <v>9.9713927981530741</v>
      </c>
      <c r="AR17" s="2">
        <v>9.7785074987510932</v>
      </c>
      <c r="AS17" s="2">
        <v>12.086994083113488</v>
      </c>
      <c r="AT17" s="2">
        <v>16.72786880766299</v>
      </c>
      <c r="AU17" s="2">
        <v>22.5528349488849</v>
      </c>
      <c r="AV17" s="2">
        <v>29.2763923615287</v>
      </c>
      <c r="AW17" s="2">
        <v>36.145682398059463</v>
      </c>
      <c r="AX17" s="2">
        <v>41.678897880801713</v>
      </c>
      <c r="AY17" s="2">
        <v>44.754643406464901</v>
      </c>
      <c r="AZ17" s="2">
        <v>42.918813025863713</v>
      </c>
      <c r="BA17" s="2">
        <v>36.768085968578866</v>
      </c>
      <c r="BB17" s="2">
        <v>27.853238827831419</v>
      </c>
      <c r="BC17" s="2">
        <v>18.655577766028376</v>
      </c>
      <c r="BD17" s="2">
        <v>14.021035095473305</v>
      </c>
      <c r="BE17" s="2">
        <v>10.821395371525602</v>
      </c>
      <c r="BF17" s="2">
        <v>11.849437485965009</v>
      </c>
      <c r="BG17" s="2">
        <v>16.796775157485037</v>
      </c>
      <c r="BH17" s="2">
        <v>25.253052817898038</v>
      </c>
      <c r="BI17" s="2">
        <v>36.764263058598189</v>
      </c>
      <c r="BJ17" s="2">
        <v>45.5967766134359</v>
      </c>
      <c r="BK17" s="2">
        <v>50.287481282801529</v>
      </c>
      <c r="BL17" s="2">
        <v>51.524593045409077</v>
      </c>
      <c r="BM17" s="2">
        <v>49.58570579271295</v>
      </c>
      <c r="BN17" s="2">
        <v>44.359078869758903</v>
      </c>
      <c r="BO17" s="2">
        <v>37.445002055002199</v>
      </c>
      <c r="BP17" s="2">
        <v>28.78270787583542</v>
      </c>
      <c r="BQ17" s="2">
        <v>20.650148043478772</v>
      </c>
      <c r="BR17" s="2">
        <v>13.518733771366787</v>
      </c>
      <c r="BS17" s="2">
        <v>2.2009436743775459</v>
      </c>
      <c r="BT17" s="2">
        <v>-4.677541307617803</v>
      </c>
      <c r="BU17" s="2">
        <v>-7.1584317310998964</v>
      </c>
      <c r="BV17" s="2">
        <v>-6.4946227795145894</v>
      </c>
      <c r="BW17" s="2">
        <v>-4.717266487240475</v>
      </c>
      <c r="BX17" s="2">
        <v>1.1912905596139005</v>
      </c>
      <c r="BY17" s="2">
        <v>11.021372861896831</v>
      </c>
      <c r="BZ17" s="2">
        <v>13.964817965061416</v>
      </c>
      <c r="CA17" s="2">
        <v>16.770615420780867</v>
      </c>
      <c r="CB17" s="2">
        <v>19.700603811665577</v>
      </c>
      <c r="CC17" s="2">
        <v>18.337896221606716</v>
      </c>
      <c r="CD17" s="2">
        <v>20.229082470873436</v>
      </c>
      <c r="CE17" s="2">
        <v>23.932666190322468</v>
      </c>
      <c r="CF17" s="2">
        <v>27.291745067665502</v>
      </c>
      <c r="CG17" s="2">
        <v>28.605547363232528</v>
      </c>
      <c r="CH17" s="2">
        <v>31.119472307304065</v>
      </c>
      <c r="CI17" s="2">
        <v>30.728659684887759</v>
      </c>
      <c r="CJ17" s="2">
        <v>28.387786283467477</v>
      </c>
      <c r="CK17" s="2">
        <v>23.66323622061195</v>
      </c>
      <c r="CL17" s="2">
        <v>21.065651012676927</v>
      </c>
      <c r="CM17" s="2">
        <v>16.182233772743999</v>
      </c>
      <c r="CN17" s="2">
        <v>14.603810458451903</v>
      </c>
      <c r="CO17" s="2">
        <v>4.0569831052604473</v>
      </c>
      <c r="CP17" s="2">
        <v>-19.18333428782104</v>
      </c>
      <c r="CQ17" s="2">
        <v>-36.983247025373331</v>
      </c>
      <c r="CR17" s="2">
        <v>-57.041689750680803</v>
      </c>
      <c r="CS17" s="2">
        <v>-67.513521169635609</v>
      </c>
      <c r="CT17" s="2">
        <v>-73.481291227096889</v>
      </c>
      <c r="CU17" s="2">
        <v>-78.010015058264599</v>
      </c>
      <c r="CV17" s="2">
        <v>-82.60067472307793</v>
      </c>
      <c r="CW17" s="2">
        <v>-80.751985583838959</v>
      </c>
      <c r="CX17" s="2">
        <v>-81.975526188246761</v>
      </c>
      <c r="CY17" s="2">
        <v>-79.523636194334671</v>
      </c>
      <c r="CZ17" s="2">
        <v>-62.199711454826257</v>
      </c>
      <c r="DA17" s="2">
        <v>-43.8794766782732</v>
      </c>
      <c r="DB17" s="2">
        <v>-32.495920755828429</v>
      </c>
      <c r="DC17" s="2">
        <v>-28.93672305697795</v>
      </c>
      <c r="DD17" s="2">
        <v>-16.707730132496494</v>
      </c>
      <c r="DE17" s="2">
        <v>-10.319730972897904</v>
      </c>
      <c r="DF17" s="2">
        <v>-0.40803472906794536</v>
      </c>
      <c r="DG17" s="2">
        <v>5.1402537560666905</v>
      </c>
      <c r="DH17" s="2">
        <v>12.190459662336053</v>
      </c>
      <c r="DI17" s="2">
        <v>20.400888668808051</v>
      </c>
      <c r="DJ17" s="2">
        <v>27.510953673047446</v>
      </c>
      <c r="DK17" s="2">
        <v>41.570591453263773</v>
      </c>
      <c r="DL17" s="2">
        <v>50.020372458786234</v>
      </c>
      <c r="DM17" s="2">
        <v>65.185228552886912</v>
      </c>
      <c r="DN17" s="2">
        <v>74.824016298679197</v>
      </c>
      <c r="DO17" s="2">
        <v>76.831269469045594</v>
      </c>
      <c r="DP17" s="2">
        <v>63.234643410291447</v>
      </c>
      <c r="DQ17" s="2">
        <v>53.823315503035445</v>
      </c>
      <c r="DR17" s="2">
        <v>28.934402450468077</v>
      </c>
      <c r="DS17" s="2">
        <v>26.029297563403983</v>
      </c>
      <c r="DT17" s="2">
        <v>23.099309172519536</v>
      </c>
      <c r="DU17" s="2">
        <v>18.248641312194632</v>
      </c>
      <c r="DV17" s="2">
        <v>13.743938060603449</v>
      </c>
      <c r="DW17" s="2">
        <v>7.6094342047361794</v>
      </c>
      <c r="DX17" s="2">
        <v>5.6965804491073762</v>
      </c>
      <c r="DY17" s="2">
        <v>4.492946104255898</v>
      </c>
      <c r="DZ17" s="2">
        <v>5.1434980354058304</v>
      </c>
      <c r="EA17" s="2">
        <v>7.5852840128585051</v>
      </c>
      <c r="EB17" s="2">
        <v>11.55399057626839</v>
      </c>
      <c r="EC17" s="2">
        <v>18.043517037477692</v>
      </c>
      <c r="ED17" s="2">
        <v>26.287217597773214</v>
      </c>
      <c r="EE17" s="2">
        <v>35.470472005085298</v>
      </c>
      <c r="EF17" s="2">
        <v>43.267256011160001</v>
      </c>
      <c r="EG17" s="2">
        <v>48.569355273078273</v>
      </c>
      <c r="EH17" s="2">
        <v>52.013625314332131</v>
      </c>
      <c r="EI17" s="2">
        <v>52.378751014398468</v>
      </c>
      <c r="EJ17" s="2">
        <v>47.816205816180876</v>
      </c>
      <c r="EK17" s="2">
        <v>41.067939980137055</v>
      </c>
      <c r="EL17" s="2">
        <v>26.11926626736971</v>
      </c>
      <c r="EM17" s="2">
        <v>20.318319082820189</v>
      </c>
      <c r="EN17" s="2">
        <v>14.44570742565676</v>
      </c>
      <c r="EO17" s="2">
        <v>10.222623283391032</v>
      </c>
      <c r="EP17" s="2">
        <v>13.535441040815336</v>
      </c>
      <c r="EQ17" s="2">
        <v>18.666723822956179</v>
      </c>
      <c r="ER17" s="2">
        <v>27.227636247454019</v>
      </c>
      <c r="ES17" s="2">
        <v>36.510285482374947</v>
      </c>
      <c r="ET17" s="2">
        <v>43.696996796896102</v>
      </c>
      <c r="EU17" s="2">
        <v>44.754643406464901</v>
      </c>
      <c r="EV17" s="2">
        <v>43.73636286445042</v>
      </c>
      <c r="EW17" s="2">
        <v>38.504219667605746</v>
      </c>
      <c r="EX17" s="2">
        <v>29.2763923615287</v>
      </c>
      <c r="EY17" s="2">
        <v>24.795062416078217</v>
      </c>
      <c r="EZ17" s="2">
        <v>18.695893542729969</v>
      </c>
      <c r="FA17" s="2">
        <v>12.086994083113488</v>
      </c>
      <c r="FB17" s="2">
        <v>11.114771825983466</v>
      </c>
      <c r="FC17" s="2">
        <v>11.299379642063441</v>
      </c>
      <c r="FD17" s="2">
        <v>9.9709706813014929</v>
      </c>
      <c r="FE17" s="2">
        <v>11.436438343927389</v>
      </c>
      <c r="FF17" s="2">
        <v>11.265636466115673</v>
      </c>
      <c r="FG17" s="2">
        <v>9.2243057626192826</v>
      </c>
      <c r="FH17" s="2">
        <v>9.5043989627164791</v>
      </c>
      <c r="FI17" s="2">
        <v>10.202076765706877</v>
      </c>
      <c r="FJ17" s="2">
        <v>11.666979692288828</v>
      </c>
      <c r="FK17" s="2">
        <v>12.626002244639956</v>
      </c>
      <c r="FL17" s="2">
        <v>13.448533975879727</v>
      </c>
      <c r="FM17" s="2">
        <v>14.22593948518255</v>
      </c>
      <c r="FN17" s="2">
        <v>15.126190506994238</v>
      </c>
      <c r="FO17" s="2">
        <v>15.028029057625897</v>
      </c>
      <c r="FP17" s="2">
        <v>14.024237286817286</v>
      </c>
      <c r="FQ17" s="2">
        <v>13.426793599161943</v>
      </c>
      <c r="FR17" s="2">
        <v>13.092547533118614</v>
      </c>
      <c r="FS17" s="2">
        <v>14.338311313782553</v>
      </c>
      <c r="FT17" s="2">
        <v>14.312124516293293</v>
      </c>
      <c r="FU17" s="2">
        <v>11.553542698577862</v>
      </c>
      <c r="FV17" s="2">
        <v>8.7262700051142055</v>
      </c>
      <c r="FW17" s="2">
        <v>5.8468080752256295</v>
      </c>
      <c r="FX17" s="2">
        <v>2.9322312994361113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</row>
    <row r="18" spans="1:200">
      <c r="A18" s="2">
        <v>3.7797298809422906E-16</v>
      </c>
      <c r="B18" s="2">
        <v>6.6154765790826868E-14</v>
      </c>
      <c r="C18" s="2">
        <v>8.6068147278037035E-14</v>
      </c>
      <c r="D18" s="2">
        <v>-2.1401407933595558E-14</v>
      </c>
      <c r="E18" s="2">
        <v>-6.5913294884090315E-15</v>
      </c>
      <c r="F18" s="2">
        <v>3.8737434407852423E-15</v>
      </c>
      <c r="G18" s="2">
        <v>5.5991488679182892E-14</v>
      </c>
      <c r="H18" s="2">
        <v>-1.0398271776052637E-14</v>
      </c>
      <c r="I18" s="2">
        <v>-4.4212397496826831E-14</v>
      </c>
      <c r="J18" s="2">
        <v>1.9994662558007178E-14</v>
      </c>
      <c r="K18" s="2">
        <v>6.9949285209610784E-14</v>
      </c>
      <c r="L18" s="2">
        <v>1.5488806320952716E-14</v>
      </c>
      <c r="M18" s="2">
        <v>5.7068106552094229E-15</v>
      </c>
      <c r="N18" s="2">
        <v>-1.8049358383289804E-14</v>
      </c>
      <c r="O18" s="2">
        <v>1.5853204165018092E-15</v>
      </c>
      <c r="P18" s="2">
        <v>-1.4832965511458272E-14</v>
      </c>
      <c r="Q18" s="2">
        <v>-1.1579586278202492E-14</v>
      </c>
      <c r="R18" s="2">
        <v>-4.1308106482485464E-16</v>
      </c>
      <c r="S18" s="2">
        <v>-5.9745609467518649E-16</v>
      </c>
      <c r="T18" s="2">
        <v>1.1923302433307428E-16</v>
      </c>
      <c r="U18" s="2">
        <v>1.2838344959906339E-16</v>
      </c>
      <c r="V18" s="2">
        <v>2.6249022187007101</v>
      </c>
      <c r="W18" s="2">
        <v>5.2325795062255729</v>
      </c>
      <c r="X18" s="2">
        <v>7.8060071917071285</v>
      </c>
      <c r="Y18" s="2">
        <v>10.328558537373011</v>
      </c>
      <c r="Z18" s="2">
        <v>12.784197268933534</v>
      </c>
      <c r="AA18" s="2">
        <v>12.897983830127473</v>
      </c>
      <c r="AB18" s="2">
        <v>11.828990703929744</v>
      </c>
      <c r="AC18" s="2">
        <v>12.359492081960251</v>
      </c>
      <c r="AD18" s="2">
        <v>13.168690540141345</v>
      </c>
      <c r="AE18" s="2">
        <v>14.402865861077228</v>
      </c>
      <c r="AF18" s="2">
        <v>14.826132151413336</v>
      </c>
      <c r="AG18" s="2">
        <v>14.248224435997926</v>
      </c>
      <c r="AH18" s="2">
        <v>13.720097527831847</v>
      </c>
      <c r="AI18" s="2">
        <v>13.229780617670308</v>
      </c>
      <c r="AJ18" s="2">
        <v>12.562469885530206</v>
      </c>
      <c r="AK18" s="2">
        <v>11.474954058481551</v>
      </c>
      <c r="AL18" s="2">
        <v>10.552984717882198</v>
      </c>
      <c r="AM18" s="2">
        <v>10.60398238322775</v>
      </c>
      <c r="AN18" s="2">
        <v>11.38816020867649</v>
      </c>
      <c r="AO18" s="2">
        <v>11.314749928698182</v>
      </c>
      <c r="AP18" s="2">
        <v>10.698199694641669</v>
      </c>
      <c r="AQ18" s="2">
        <v>10.180832327270963</v>
      </c>
      <c r="AR18" s="2">
        <v>9.2405084744657415</v>
      </c>
      <c r="AS18" s="2">
        <v>10.757570173195793</v>
      </c>
      <c r="AT18" s="2">
        <v>14.667543521758208</v>
      </c>
      <c r="AU18" s="2">
        <v>20.021618541507287</v>
      </c>
      <c r="AV18" s="2">
        <v>26.64494619375882</v>
      </c>
      <c r="AW18" s="2">
        <v>33.775382934055521</v>
      </c>
      <c r="AX18" s="2">
        <v>39.97174947172013</v>
      </c>
      <c r="AY18" s="2">
        <v>44.110864707764591</v>
      </c>
      <c r="AZ18" s="2">
        <v>43.432715994156077</v>
      </c>
      <c r="BA18" s="2">
        <v>38.694606179013221</v>
      </c>
      <c r="BB18" s="2">
        <v>30.841657518261595</v>
      </c>
      <c r="BC18" s="2">
        <v>22.249032961616038</v>
      </c>
      <c r="BD18" s="2">
        <v>17.72576158315454</v>
      </c>
      <c r="BE18" s="2">
        <v>13.941523536618227</v>
      </c>
      <c r="BF18" s="2">
        <v>13.954025532892853</v>
      </c>
      <c r="BG18" s="2">
        <v>17.633537015917597</v>
      </c>
      <c r="BH18" s="2">
        <v>24.803514564200462</v>
      </c>
      <c r="BI18" s="2">
        <v>35.397156042060629</v>
      </c>
      <c r="BJ18" s="2">
        <v>43.588290802107757</v>
      </c>
      <c r="BK18" s="2">
        <v>47.990905474464249</v>
      </c>
      <c r="BL18" s="2">
        <v>49.235300631501211</v>
      </c>
      <c r="BM18" s="2">
        <v>47.59533054649502</v>
      </c>
      <c r="BN18" s="2">
        <v>42.957568238899725</v>
      </c>
      <c r="BO18" s="2">
        <v>36.85431632944082</v>
      </c>
      <c r="BP18" s="2">
        <v>28.531711238553022</v>
      </c>
      <c r="BQ18" s="2">
        <v>20.522779296195687</v>
      </c>
      <c r="BR18" s="2">
        <v>13.410504793790793</v>
      </c>
      <c r="BS18" s="2">
        <v>0.73821459902403641</v>
      </c>
      <c r="BT18" s="2">
        <v>-6.8913173524905904</v>
      </c>
      <c r="BU18" s="2">
        <v>-9.7969051986527269</v>
      </c>
      <c r="BV18" s="2">
        <v>-8.9209111030118393</v>
      </c>
      <c r="BW18" s="2">
        <v>-6.4570439281612559</v>
      </c>
      <c r="BX18" s="2">
        <v>0.52789398902288909</v>
      </c>
      <c r="BY18" s="2">
        <v>11.969782805494798</v>
      </c>
      <c r="BZ18" s="2">
        <v>14.819035444773307</v>
      </c>
      <c r="CA18" s="2">
        <v>17.65877462877965</v>
      </c>
      <c r="CB18" s="2">
        <v>20.555909678019468</v>
      </c>
      <c r="CC18" s="2">
        <v>19.603511524242041</v>
      </c>
      <c r="CD18" s="2">
        <v>21.052408485376318</v>
      </c>
      <c r="CE18" s="2">
        <v>24.531592987594635</v>
      </c>
      <c r="CF18" s="2">
        <v>27.349130914720323</v>
      </c>
      <c r="CG18" s="2">
        <v>28.212259461671056</v>
      </c>
      <c r="CH18" s="2">
        <v>28.938778558202536</v>
      </c>
      <c r="CI18" s="2">
        <v>26.673074641278706</v>
      </c>
      <c r="CJ18" s="2">
        <v>23.199058282232919</v>
      </c>
      <c r="CK18" s="2">
        <v>17.521146690227948</v>
      </c>
      <c r="CL18" s="2">
        <v>14.854174699315692</v>
      </c>
      <c r="CM18" s="2">
        <v>10.047855839460487</v>
      </c>
      <c r="CN18" s="2">
        <v>6.1689436726349705</v>
      </c>
      <c r="CO18" s="2">
        <v>-6.7929421047089162</v>
      </c>
      <c r="CP18" s="2">
        <v>-35.444983923901958</v>
      </c>
      <c r="CQ18" s="2">
        <v>-54.875217250432932</v>
      </c>
      <c r="CR18" s="2">
        <v>-75.201309080635127</v>
      </c>
      <c r="CS18" s="2">
        <v>-85.47211526973787</v>
      </c>
      <c r="CT18" s="2">
        <v>-89.613067943971203</v>
      </c>
      <c r="CU18" s="2">
        <v>-91.750048503234694</v>
      </c>
      <c r="CV18" s="2">
        <v>-95.876749243733784</v>
      </c>
      <c r="CW18" s="2">
        <v>-93.684052323020154</v>
      </c>
      <c r="CX18" s="2">
        <v>-94.817998671623599</v>
      </c>
      <c r="CY18" s="2">
        <v>-91.945091690808724</v>
      </c>
      <c r="CZ18" s="2">
        <v>-73.649975061376594</v>
      </c>
      <c r="DA18" s="2">
        <v>-55.460471948920322</v>
      </c>
      <c r="DB18" s="2">
        <v>-44.344178463206248</v>
      </c>
      <c r="DC18" s="2">
        <v>-40.963341730180076</v>
      </c>
      <c r="DD18" s="2">
        <v>-29.021181607284735</v>
      </c>
      <c r="DE18" s="2">
        <v>-22.727203706679518</v>
      </c>
      <c r="DF18" s="2">
        <v>-12.693920933020211</v>
      </c>
      <c r="DG18" s="2">
        <v>-7.1448122442218267</v>
      </c>
      <c r="DH18" s="2">
        <v>-8.9027116756135172E-4</v>
      </c>
      <c r="DI18" s="2">
        <v>8.2801830501552214</v>
      </c>
      <c r="DJ18" s="2">
        <v>15.497801483141009</v>
      </c>
      <c r="DK18" s="2">
        <v>30.375363564388284</v>
      </c>
      <c r="DL18" s="2">
        <v>40.179805842313655</v>
      </c>
      <c r="DM18" s="2">
        <v>58.408700836701193</v>
      </c>
      <c r="DN18" s="2">
        <v>73.587148496005071</v>
      </c>
      <c r="DO18" s="2">
        <v>79.261008215408893</v>
      </c>
      <c r="DP18" s="2">
        <v>67.356369368315043</v>
      </c>
      <c r="DQ18" s="2">
        <v>58.622262541434864</v>
      </c>
      <c r="DR18" s="2">
        <v>32.030066461071563</v>
      </c>
      <c r="DS18" s="2">
        <v>29.243432612843499</v>
      </c>
      <c r="DT18" s="2">
        <v>26.346297563603926</v>
      </c>
      <c r="DU18" s="2">
        <v>21.23469286343774</v>
      </c>
      <c r="DV18" s="2">
        <v>16.319922894267961</v>
      </c>
      <c r="DW18" s="2">
        <v>8.726005860060333</v>
      </c>
      <c r="DX18" s="2">
        <v>6.6275110466304747</v>
      </c>
      <c r="DY18" s="2">
        <v>5.2293138038300171</v>
      </c>
      <c r="DZ18" s="2">
        <v>5.8147686670323875</v>
      </c>
      <c r="EA18" s="2">
        <v>8.1595721138513397</v>
      </c>
      <c r="EB18" s="2">
        <v>11.964283749489901</v>
      </c>
      <c r="EC18" s="2">
        <v>18.242024546233708</v>
      </c>
      <c r="ED18" s="2">
        <v>26.350404437232342</v>
      </c>
      <c r="EE18" s="2">
        <v>35.216063649853901</v>
      </c>
      <c r="EF18" s="2">
        <v>42.19379894291086</v>
      </c>
      <c r="EG18" s="2">
        <v>46.648400854075881</v>
      </c>
      <c r="EH18" s="2">
        <v>49.419099271890474</v>
      </c>
      <c r="EI18" s="2">
        <v>49.705352330779725</v>
      </c>
      <c r="EJ18" s="2">
        <v>45.292624379694473</v>
      </c>
      <c r="EK18" s="2">
        <v>39.150566814146813</v>
      </c>
      <c r="EL18" s="2">
        <v>25.143167848900866</v>
      </c>
      <c r="EM18" s="2">
        <v>20.50074391442832</v>
      </c>
      <c r="EN18" s="2">
        <v>16.059727680221982</v>
      </c>
      <c r="EO18" s="2">
        <v>13.259211730037938</v>
      </c>
      <c r="EP18" s="2">
        <v>17.362803058635272</v>
      </c>
      <c r="EQ18" s="2">
        <v>22.789974134701794</v>
      </c>
      <c r="ER18" s="2">
        <v>30.523325219161627</v>
      </c>
      <c r="ES18" s="2">
        <v>39.206220170324528</v>
      </c>
      <c r="ET18" s="2">
        <v>45.065983719456064</v>
      </c>
      <c r="EU18" s="2">
        <v>44.110864707764591</v>
      </c>
      <c r="EV18" s="2">
        <v>42.584014771698406</v>
      </c>
      <c r="EW18" s="2">
        <v>36.601529564951221</v>
      </c>
      <c r="EX18" s="2">
        <v>26.64494619375882</v>
      </c>
      <c r="EY18" s="2">
        <v>22.607737155317626</v>
      </c>
      <c r="EZ18" s="2">
        <v>16.90251390306906</v>
      </c>
      <c r="FA18" s="2">
        <v>10.757570173195793</v>
      </c>
      <c r="FB18" s="2">
        <v>10.684081593837579</v>
      </c>
      <c r="FC18" s="2">
        <v>11.5257898583633</v>
      </c>
      <c r="FD18" s="2">
        <v>10.698199694641669</v>
      </c>
      <c r="FE18" s="2">
        <v>12.496939299435967</v>
      </c>
      <c r="FF18" s="2">
        <v>12.536257766341103</v>
      </c>
      <c r="FG18" s="2">
        <v>10.60398238322775</v>
      </c>
      <c r="FH18" s="2">
        <v>10.641123554846292</v>
      </c>
      <c r="FI18" s="2">
        <v>11.178708564702907</v>
      </c>
      <c r="FJ18" s="2">
        <v>12.562469885530206</v>
      </c>
      <c r="FK18" s="2">
        <v>13.131384225246448</v>
      </c>
      <c r="FL18" s="2">
        <v>13.655144305426173</v>
      </c>
      <c r="FM18" s="2">
        <v>14.248224435997926</v>
      </c>
      <c r="FN18" s="2">
        <v>14.826132151413336</v>
      </c>
      <c r="FO18" s="2">
        <v>14.402865861077228</v>
      </c>
      <c r="FP18" s="2">
        <v>13.168690540141354</v>
      </c>
      <c r="FQ18" s="2">
        <v>12.359492081960251</v>
      </c>
      <c r="FR18" s="2">
        <v>11.828990703929744</v>
      </c>
      <c r="FS18" s="2">
        <v>12.897983830127473</v>
      </c>
      <c r="FT18" s="2">
        <v>12.784197268933534</v>
      </c>
      <c r="FU18" s="2">
        <v>10.328558537373011</v>
      </c>
      <c r="FV18" s="2">
        <v>7.8060071917071285</v>
      </c>
      <c r="FW18" s="2">
        <v>5.2325795062255738</v>
      </c>
      <c r="FX18" s="2">
        <v>2.6249022187007101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</row>
    <row r="19" spans="1:200">
      <c r="A19" s="2">
        <v>1.9305576572225356E-16</v>
      </c>
      <c r="B19" s="2">
        <v>5.4628751085476481E-14</v>
      </c>
      <c r="C19" s="2">
        <v>1.1211061813773439E-13</v>
      </c>
      <c r="D19" s="2">
        <v>-1.5118280934559845E-14</v>
      </c>
      <c r="E19" s="2">
        <v>-5.5849335126379493E-15</v>
      </c>
      <c r="F19" s="2">
        <v>4.2618536378461452E-15</v>
      </c>
      <c r="G19" s="2">
        <v>4.6775448188720743E-14</v>
      </c>
      <c r="H19" s="2">
        <v>-4.4997640127356841E-15</v>
      </c>
      <c r="I19" s="2">
        <v>-4.0559765532797776E-14</v>
      </c>
      <c r="J19" s="2">
        <v>1.0321702682208662E-14</v>
      </c>
      <c r="K19" s="2">
        <v>5.2808994440535935E-14</v>
      </c>
      <c r="L19" s="2">
        <v>1.1009778477455157E-14</v>
      </c>
      <c r="M19" s="2">
        <v>1.4667956746943607E-15</v>
      </c>
      <c r="N19" s="2">
        <v>-1.847423847834371E-14</v>
      </c>
      <c r="O19" s="2">
        <v>8.3279040375051197E-16</v>
      </c>
      <c r="P19" s="2">
        <v>-1.0103062839954467E-14</v>
      </c>
      <c r="Q19" s="2">
        <v>-1.0379329515744622E-14</v>
      </c>
      <c r="R19" s="2">
        <v>-3.4383492515411257E-16</v>
      </c>
      <c r="S19" s="2">
        <v>-4.3327695871219396E-16</v>
      </c>
      <c r="T19" s="2">
        <v>1.0466920596293189E-16</v>
      </c>
      <c r="U19" s="2">
        <v>1.3044131369486086E-16</v>
      </c>
      <c r="V19" s="2">
        <v>2.3212102738911748</v>
      </c>
      <c r="W19" s="2">
        <v>4.6289153480770917</v>
      </c>
      <c r="X19" s="2">
        <v>6.9097612017999088</v>
      </c>
      <c r="Y19" s="2">
        <v>9.1506942567179355</v>
      </c>
      <c r="Z19" s="2">
        <v>11.339106832596565</v>
      </c>
      <c r="AA19" s="2">
        <v>11.336061999825418</v>
      </c>
      <c r="AB19" s="2">
        <v>10.930180561402201</v>
      </c>
      <c r="AC19" s="2">
        <v>11.654796030096321</v>
      </c>
      <c r="AD19" s="2">
        <v>12.602409255947572</v>
      </c>
      <c r="AE19" s="2">
        <v>13.900931401182342</v>
      </c>
      <c r="AF19" s="2">
        <v>14.256276166275358</v>
      </c>
      <c r="AG19" s="2">
        <v>14.00878520456515</v>
      </c>
      <c r="AH19" s="2">
        <v>14.028930060647093</v>
      </c>
      <c r="AI19" s="2">
        <v>14.23915487469587</v>
      </c>
      <c r="AJ19" s="2">
        <v>14.46225870647833</v>
      </c>
      <c r="AK19" s="2">
        <v>14.354038496562239</v>
      </c>
      <c r="AL19" s="2">
        <v>14.418587850600957</v>
      </c>
      <c r="AM19" s="2">
        <v>15.708214830664165</v>
      </c>
      <c r="AN19" s="2">
        <v>17.217628994455779</v>
      </c>
      <c r="AO19" s="2">
        <v>17.686981194306405</v>
      </c>
      <c r="AP19" s="2">
        <v>17.296310612411581</v>
      </c>
      <c r="AQ19" s="2">
        <v>16.575145807525743</v>
      </c>
      <c r="AR19" s="2">
        <v>14.747463412317961</v>
      </c>
      <c r="AS19" s="2">
        <v>14.49638258485129</v>
      </c>
      <c r="AT19" s="2">
        <v>15.963067842006108</v>
      </c>
      <c r="AU19" s="2">
        <v>18.805752411837368</v>
      </c>
      <c r="AV19" s="2">
        <v>23.210782618902911</v>
      </c>
      <c r="AW19" s="2">
        <v>28.608780218061248</v>
      </c>
      <c r="AX19" s="2">
        <v>34.037662053939222</v>
      </c>
      <c r="AY19" s="2">
        <v>38.724106506989116</v>
      </c>
      <c r="AZ19" s="2">
        <v>40.094516986882532</v>
      </c>
      <c r="BA19" s="2">
        <v>38.988467116689172</v>
      </c>
      <c r="BB19" s="2">
        <v>35.137489257296124</v>
      </c>
      <c r="BC19" s="2">
        <v>29.955657613665089</v>
      </c>
      <c r="BD19" s="2">
        <v>26.882280584621398</v>
      </c>
      <c r="BE19" s="2">
        <v>23.191988087807541</v>
      </c>
      <c r="BF19" s="2">
        <v>21.568269595961493</v>
      </c>
      <c r="BG19" s="2">
        <v>22.182607325589565</v>
      </c>
      <c r="BH19" s="2">
        <v>25.301260652346201</v>
      </c>
      <c r="BI19" s="2">
        <v>31.404494118545717</v>
      </c>
      <c r="BJ19" s="2">
        <v>36.260313448480638</v>
      </c>
      <c r="BK19" s="2">
        <v>38.542914975749618</v>
      </c>
      <c r="BL19" s="2">
        <v>38.987409331400634</v>
      </c>
      <c r="BM19" s="2">
        <v>37.748654097449162</v>
      </c>
      <c r="BN19" s="2">
        <v>34.736121231557313</v>
      </c>
      <c r="BO19" s="2">
        <v>31.221026832400135</v>
      </c>
      <c r="BP19" s="2">
        <v>25.61102850817176</v>
      </c>
      <c r="BQ19" s="2">
        <v>19.461718190757612</v>
      </c>
      <c r="BR19" s="2">
        <v>13.836516372474852</v>
      </c>
      <c r="BS19" s="2">
        <v>2.9087833069284925</v>
      </c>
      <c r="BT19" s="2">
        <v>-3.6627435964024428</v>
      </c>
      <c r="BU19" s="2">
        <v>-6.5322592480312016</v>
      </c>
      <c r="BV19" s="2">
        <v>-5.5719173064281247</v>
      </c>
      <c r="BW19" s="2">
        <v>-3.1123309215955572</v>
      </c>
      <c r="BX19" s="2">
        <v>2.9694425877436421</v>
      </c>
      <c r="BY19" s="2">
        <v>12.915183371842881</v>
      </c>
      <c r="BZ19" s="2">
        <v>14.93296597001847</v>
      </c>
      <c r="CA19" s="2">
        <v>17.169790529031737</v>
      </c>
      <c r="CB19" s="2">
        <v>19.356198089976321</v>
      </c>
      <c r="CC19" s="2">
        <v>19.620309065249643</v>
      </c>
      <c r="CD19" s="2">
        <v>20.264526969116417</v>
      </c>
      <c r="CE19" s="2">
        <v>22.547362249504733</v>
      </c>
      <c r="CF19" s="2">
        <v>23.836961516283441</v>
      </c>
      <c r="CG19" s="2">
        <v>23.895860998996607</v>
      </c>
      <c r="CH19" s="2">
        <v>22.056344676854852</v>
      </c>
      <c r="CI19" s="2">
        <v>17.789739472930165</v>
      </c>
      <c r="CJ19" s="2">
        <v>13.623893249950052</v>
      </c>
      <c r="CK19" s="2">
        <v>8.0960991884847058</v>
      </c>
      <c r="CL19" s="2">
        <v>6.0588882342278936</v>
      </c>
      <c r="CM19" s="2">
        <v>2.4523551893787552</v>
      </c>
      <c r="CN19" s="2">
        <v>-3.6602310572489136</v>
      </c>
      <c r="CO19" s="2">
        <v>-15.896510837315486</v>
      </c>
      <c r="CP19" s="2">
        <v>-42.257235376166442</v>
      </c>
      <c r="CQ19" s="2">
        <v>-57.858854028747274</v>
      </c>
      <c r="CR19" s="2">
        <v>-72.535359136908525</v>
      </c>
      <c r="CS19" s="2">
        <v>-79.398401649010367</v>
      </c>
      <c r="CT19" s="2">
        <v>-79.667167550501389</v>
      </c>
      <c r="CU19" s="2">
        <v>-78.071810724695794</v>
      </c>
      <c r="CV19" s="2">
        <v>-80.566747999068554</v>
      </c>
      <c r="CW19" s="2">
        <v>-78.629025905209915</v>
      </c>
      <c r="CX19" s="2">
        <v>-78.985704557671454</v>
      </c>
      <c r="CY19" s="2">
        <v>-75.806423391288192</v>
      </c>
      <c r="CZ19" s="2">
        <v>-60.674089843870462</v>
      </c>
      <c r="DA19" s="2">
        <v>-47.394130948716231</v>
      </c>
      <c r="DB19" s="2">
        <v>-39.611391671535721</v>
      </c>
      <c r="DC19" s="2">
        <v>-37.371326584168614</v>
      </c>
      <c r="DD19" s="2">
        <v>-28.932127976274781</v>
      </c>
      <c r="DE19" s="2">
        <v>-24.840113467221169</v>
      </c>
      <c r="DF19" s="2">
        <v>-17.485015824430697</v>
      </c>
      <c r="DG19" s="2">
        <v>-13.362155239020312</v>
      </c>
      <c r="DH19" s="2">
        <v>-8.0788553760887432</v>
      </c>
      <c r="DI19" s="2">
        <v>-2.0196880253434291</v>
      </c>
      <c r="DJ19" s="2">
        <v>3.2359196814689524</v>
      </c>
      <c r="DK19" s="2">
        <v>14.954743870771612</v>
      </c>
      <c r="DL19" s="2">
        <v>23.66208615468345</v>
      </c>
      <c r="DM19" s="2">
        <v>39.823818740099277</v>
      </c>
      <c r="DN19" s="2">
        <v>57.072210539789417</v>
      </c>
      <c r="DO19" s="2">
        <v>66.05858813501365</v>
      </c>
      <c r="DP19" s="2">
        <v>59.425493018447568</v>
      </c>
      <c r="DQ19" s="2">
        <v>53.758097775040383</v>
      </c>
      <c r="DR19" s="2">
        <v>31.013868647507728</v>
      </c>
      <c r="DS19" s="2">
        <v>29.02795120232415</v>
      </c>
      <c r="DT19" s="2">
        <v>26.841543641379747</v>
      </c>
      <c r="DU19" s="2">
        <v>22.721009484833953</v>
      </c>
      <c r="DV19" s="2">
        <v>18.518432976641602</v>
      </c>
      <c r="DW19" s="2">
        <v>10.861907239526197</v>
      </c>
      <c r="DX19" s="2">
        <v>9.1970017416929029</v>
      </c>
      <c r="DY19" s="2">
        <v>7.8286285584140316</v>
      </c>
      <c r="DZ19" s="2">
        <v>8.3980666322298845</v>
      </c>
      <c r="EA19" s="2">
        <v>10.310686010243156</v>
      </c>
      <c r="EB19" s="2">
        <v>13.275456810162185</v>
      </c>
      <c r="EC19" s="2">
        <v>18.077415966591527</v>
      </c>
      <c r="ED19" s="2">
        <v>24.327210826802897</v>
      </c>
      <c r="EE19" s="2">
        <v>30.399087655401559</v>
      </c>
      <c r="EF19" s="2">
        <v>34.577136050234387</v>
      </c>
      <c r="EG19" s="2">
        <v>36.848308310072106</v>
      </c>
      <c r="EH19" s="2">
        <v>38.477557652518932</v>
      </c>
      <c r="EI19" s="2">
        <v>39.361126815619762</v>
      </c>
      <c r="EJ19" s="2">
        <v>36.479612983919225</v>
      </c>
      <c r="EK19" s="2">
        <v>33.353378556222708</v>
      </c>
      <c r="EL19" s="2">
        <v>24.844470105268012</v>
      </c>
      <c r="EM19" s="2">
        <v>23.271748564402042</v>
      </c>
      <c r="EN19" s="2">
        <v>22.283551382272439</v>
      </c>
      <c r="EO19" s="2">
        <v>22.511067540296263</v>
      </c>
      <c r="EP19" s="2">
        <v>26.597615730725114</v>
      </c>
      <c r="EQ19" s="2">
        <v>30.985639981585667</v>
      </c>
      <c r="ER19" s="2">
        <v>35.366291413934817</v>
      </c>
      <c r="ES19" s="2">
        <v>40.370069872459027</v>
      </c>
      <c r="ET19" s="2">
        <v>42.422461476208966</v>
      </c>
      <c r="EU19" s="2">
        <v>38.724106506989116</v>
      </c>
      <c r="EV19" s="2">
        <v>36.541076531879234</v>
      </c>
      <c r="EW19" s="2">
        <v>31.119735622936517</v>
      </c>
      <c r="EX19" s="2">
        <v>23.210782618902911</v>
      </c>
      <c r="EY19" s="2">
        <v>20.909926674080765</v>
      </c>
      <c r="EZ19" s="2">
        <v>17.692069283226832</v>
      </c>
      <c r="FA19" s="2">
        <v>14.49638258485129</v>
      </c>
      <c r="FB19" s="2">
        <v>15.715116336577697</v>
      </c>
      <c r="FC19" s="2">
        <v>17.400959803504257</v>
      </c>
      <c r="FD19" s="2">
        <v>17.296310612411581</v>
      </c>
      <c r="FE19" s="2">
        <v>18.402976838255228</v>
      </c>
      <c r="FF19" s="2">
        <v>17.965963221563776</v>
      </c>
      <c r="FG19" s="2">
        <v>15.708214830664165</v>
      </c>
      <c r="FH19" s="2">
        <v>14.472259906039941</v>
      </c>
      <c r="FI19" s="2">
        <v>14.186723846879261</v>
      </c>
      <c r="FJ19" s="2">
        <v>14.46225870647833</v>
      </c>
      <c r="FK19" s="2">
        <v>14.269917618250577</v>
      </c>
      <c r="FL19" s="2">
        <v>14.078132846608771</v>
      </c>
      <c r="FM19" s="2">
        <v>14.00878520456515</v>
      </c>
      <c r="FN19" s="2">
        <v>14.256276166275358</v>
      </c>
      <c r="FO19" s="2">
        <v>13.900931401182342</v>
      </c>
      <c r="FP19" s="2">
        <v>12.602409255947581</v>
      </c>
      <c r="FQ19" s="2">
        <v>11.654796030096321</v>
      </c>
      <c r="FR19" s="2">
        <v>10.930180561402201</v>
      </c>
      <c r="FS19" s="2">
        <v>11.336061999825418</v>
      </c>
      <c r="FT19" s="2">
        <v>11.339106832596565</v>
      </c>
      <c r="FU19" s="2">
        <v>9.1506942567179355</v>
      </c>
      <c r="FV19" s="2">
        <v>6.9097612017999088</v>
      </c>
      <c r="FW19" s="2">
        <v>4.6289153480770917</v>
      </c>
      <c r="FX19" s="2">
        <v>2.3212102738911748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</row>
    <row r="20" spans="1:200">
      <c r="A20" s="2">
        <v>6.5990533021409255E-17</v>
      </c>
      <c r="B20" s="2">
        <v>4.0728806859997347E-14</v>
      </c>
      <c r="C20" s="2">
        <v>1.3751107467173218E-13</v>
      </c>
      <c r="D20" s="2">
        <v>-9.439570445887973E-15</v>
      </c>
      <c r="E20" s="2">
        <v>-3.4271709251953865E-15</v>
      </c>
      <c r="F20" s="2">
        <v>4.8158936791584854E-15</v>
      </c>
      <c r="G20" s="2">
        <v>3.5435421522146575E-14</v>
      </c>
      <c r="H20" s="2">
        <v>1.3578797695316994E-15</v>
      </c>
      <c r="I20" s="2">
        <v>-3.7981844628698686E-14</v>
      </c>
      <c r="J20" s="2">
        <v>-2.3703818056509058E-16</v>
      </c>
      <c r="K20" s="2">
        <v>3.2651585485985754E-14</v>
      </c>
      <c r="L20" s="2">
        <v>7.1815363335773866E-15</v>
      </c>
      <c r="M20" s="2">
        <v>-3.4348880519847733E-15</v>
      </c>
      <c r="N20" s="2">
        <v>-1.6148762526039129E-14</v>
      </c>
      <c r="O20" s="2">
        <v>6.4458696503394098E-16</v>
      </c>
      <c r="P20" s="2">
        <v>-4.764491102730149E-15</v>
      </c>
      <c r="Q20" s="2">
        <v>-7.7544454888820481E-15</v>
      </c>
      <c r="R20" s="2">
        <v>-2.0843313330846663E-16</v>
      </c>
      <c r="S20" s="2">
        <v>-2.1673650478941879E-16</v>
      </c>
      <c r="T20" s="2">
        <v>7.4774765323738985E-17</v>
      </c>
      <c r="U20" s="2">
        <v>1.133804900896828E-16</v>
      </c>
      <c r="V20" s="2">
        <v>1.9223392656253064</v>
      </c>
      <c r="W20" s="2">
        <v>3.8361713710232035</v>
      </c>
      <c r="X20" s="2">
        <v>5.7330766057388516</v>
      </c>
      <c r="Y20" s="2">
        <v>7.6048090771765846</v>
      </c>
      <c r="Z20" s="2">
        <v>9.4433809273941414</v>
      </c>
      <c r="AA20" s="2">
        <v>9.2759173477111911</v>
      </c>
      <c r="AB20" s="2">
        <v>9.6031725382166861</v>
      </c>
      <c r="AC20" s="2">
        <v>10.507080196761056</v>
      </c>
      <c r="AD20" s="2">
        <v>11.527235928747025</v>
      </c>
      <c r="AE20" s="2">
        <v>12.77607191568131</v>
      </c>
      <c r="AF20" s="2">
        <v>12.730857970687557</v>
      </c>
      <c r="AG20" s="2">
        <v>12.456985591992703</v>
      </c>
      <c r="AH20" s="2">
        <v>12.673857279279545</v>
      </c>
      <c r="AI20" s="2">
        <v>13.211281071584683</v>
      </c>
      <c r="AJ20" s="2">
        <v>13.981624606402073</v>
      </c>
      <c r="AK20" s="2">
        <v>14.628160262427322</v>
      </c>
      <c r="AL20" s="2">
        <v>15.586313480530311</v>
      </c>
      <c r="AM20" s="2">
        <v>18.424813657462796</v>
      </c>
      <c r="AN20" s="2">
        <v>21.16143876341161</v>
      </c>
      <c r="AO20" s="2">
        <v>22.934161551874141</v>
      </c>
      <c r="AP20" s="2">
        <v>23.734452335628809</v>
      </c>
      <c r="AQ20" s="2">
        <v>23.839288001505366</v>
      </c>
      <c r="AR20" s="2">
        <v>22.160747476819385</v>
      </c>
      <c r="AS20" s="2">
        <v>20.863572809170012</v>
      </c>
      <c r="AT20" s="2">
        <v>20.215348984088891</v>
      </c>
      <c r="AU20" s="2">
        <v>20.466383762807737</v>
      </c>
      <c r="AV20" s="2">
        <v>22.183746916000757</v>
      </c>
      <c r="AW20" s="2">
        <v>25.105660103397685</v>
      </c>
      <c r="AX20" s="2">
        <v>28.938703688025651</v>
      </c>
      <c r="AY20" s="2">
        <v>33.241172052109022</v>
      </c>
      <c r="AZ20" s="2">
        <v>36.095217905645946</v>
      </c>
      <c r="BA20" s="2">
        <v>38.483907494815561</v>
      </c>
      <c r="BB20" s="2">
        <v>39.042245294691398</v>
      </c>
      <c r="BC20" s="2">
        <v>38.012478583871911</v>
      </c>
      <c r="BD20" s="2">
        <v>36.994137374963742</v>
      </c>
      <c r="BE20" s="2">
        <v>34.154139471867182</v>
      </c>
      <c r="BF20" s="2">
        <v>31.405768745940815</v>
      </c>
      <c r="BG20" s="2">
        <v>29.106411896460102</v>
      </c>
      <c r="BH20" s="2">
        <v>27.84920552503808</v>
      </c>
      <c r="BI20" s="2">
        <v>28.594172610878651</v>
      </c>
      <c r="BJ20" s="2">
        <v>29.18047798601517</v>
      </c>
      <c r="BK20" s="2">
        <v>28.493674292218444</v>
      </c>
      <c r="BL20" s="2">
        <v>27.229838930787572</v>
      </c>
      <c r="BM20" s="2">
        <v>25.669499489261458</v>
      </c>
      <c r="BN20" s="2">
        <v>23.86386666189658</v>
      </c>
      <c r="BO20" s="2">
        <v>22.882661605421571</v>
      </c>
      <c r="BP20" s="2">
        <v>20.410328691812488</v>
      </c>
      <c r="BQ20" s="2">
        <v>16.535671872779403</v>
      </c>
      <c r="BR20" s="2">
        <v>12.891901015762276</v>
      </c>
      <c r="BS20" s="2">
        <v>5.1531114225050318</v>
      </c>
      <c r="BT20" s="2">
        <v>0.54729148826952123</v>
      </c>
      <c r="BU20" s="2">
        <v>-1.7913777337241372</v>
      </c>
      <c r="BV20" s="2">
        <v>-0.51146015254428434</v>
      </c>
      <c r="BW20" s="2">
        <v>1.7895736550797583</v>
      </c>
      <c r="BX20" s="2">
        <v>6.3737407024710695</v>
      </c>
      <c r="BY20" s="2">
        <v>13.63686955830444</v>
      </c>
      <c r="BZ20" s="2">
        <v>14.669963715644183</v>
      </c>
      <c r="CA20" s="2">
        <v>16.162468641691575</v>
      </c>
      <c r="CB20" s="2">
        <v>17.483009357776787</v>
      </c>
      <c r="CC20" s="2">
        <v>19.259842827552223</v>
      </c>
      <c r="CD20" s="2">
        <v>19.312869687108314</v>
      </c>
      <c r="CE20" s="2">
        <v>20.185640120373371</v>
      </c>
      <c r="CF20" s="2">
        <v>19.93151243571792</v>
      </c>
      <c r="CG20" s="2">
        <v>19.095070194956303</v>
      </c>
      <c r="CH20" s="2">
        <v>14.078069170861564</v>
      </c>
      <c r="CI20" s="2">
        <v>7.6390035392373292</v>
      </c>
      <c r="CJ20" s="2">
        <v>2.9491300595661261</v>
      </c>
      <c r="CK20" s="2">
        <v>-2.0835155540977226</v>
      </c>
      <c r="CL20" s="2">
        <v>-3.5160731601339013</v>
      </c>
      <c r="CM20" s="2">
        <v>-5.8511219667908385</v>
      </c>
      <c r="CN20" s="2">
        <v>-14.249775868337865</v>
      </c>
      <c r="CO20" s="2">
        <v>-24.971315859452982</v>
      </c>
      <c r="CP20" s="2">
        <v>-46.490362298822376</v>
      </c>
      <c r="CQ20" s="2">
        <v>-57.529116853876886</v>
      </c>
      <c r="CR20" s="2">
        <v>-65.996307843074973</v>
      </c>
      <c r="CS20" s="2">
        <v>-69.166359736712138</v>
      </c>
      <c r="CT20" s="2">
        <v>-65.452204537285311</v>
      </c>
      <c r="CU20" s="2">
        <v>-59.515623111889177</v>
      </c>
      <c r="CV20" s="2">
        <v>-60.262110825171575</v>
      </c>
      <c r="CW20" s="2">
        <v>-58.717276832656225</v>
      </c>
      <c r="CX20" s="2">
        <v>-58.176541595442274</v>
      </c>
      <c r="CY20" s="2">
        <v>-54.602560311491736</v>
      </c>
      <c r="CZ20" s="2">
        <v>-43.417626077602733</v>
      </c>
      <c r="DA20" s="2">
        <v>-35.924866170293619</v>
      </c>
      <c r="DB20" s="2">
        <v>-32.056678018928729</v>
      </c>
      <c r="DC20" s="2">
        <v>-31.147131484656057</v>
      </c>
      <c r="DD20" s="2">
        <v>-26.700146547937212</v>
      </c>
      <c r="DE20" s="2">
        <v>-25.229407677984916</v>
      </c>
      <c r="DF20" s="2">
        <v>-21.127740241175459</v>
      </c>
      <c r="DG20" s="2">
        <v>-18.548194535661434</v>
      </c>
      <c r="DH20" s="2">
        <v>-15.602607921272195</v>
      </c>
      <c r="DI20" s="2">
        <v>-12.056171489992934</v>
      </c>
      <c r="DJ20" s="2">
        <v>-8.8979783488347231</v>
      </c>
      <c r="DK20" s="2">
        <v>-0.71359859556104333</v>
      </c>
      <c r="DL20" s="2">
        <v>6.7911566113926485</v>
      </c>
      <c r="DM20" s="2">
        <v>20.230757638557574</v>
      </c>
      <c r="DN20" s="2">
        <v>37.584711818543688</v>
      </c>
      <c r="DO20" s="2">
        <v>50.283495246130258</v>
      </c>
      <c r="DP20" s="2">
        <v>49.748783887978881</v>
      </c>
      <c r="DQ20" s="2">
        <v>47.603188901726213</v>
      </c>
      <c r="DR20" s="2">
        <v>29.59111103629407</v>
      </c>
      <c r="DS20" s="2">
        <v>28.56205747415753</v>
      </c>
      <c r="DT20" s="2">
        <v>27.241516758072425</v>
      </c>
      <c r="DU20" s="2">
        <v>24.385910054382276</v>
      </c>
      <c r="DV20" s="2">
        <v>20.993330717058612</v>
      </c>
      <c r="DW20" s="2">
        <v>12.912701977180133</v>
      </c>
      <c r="DX20" s="2">
        <v>11.686092038068985</v>
      </c>
      <c r="DY20" s="2">
        <v>10.175049068412884</v>
      </c>
      <c r="DZ20" s="2">
        <v>10.544029718493839</v>
      </c>
      <c r="EA20" s="2">
        <v>11.701397584051476</v>
      </c>
      <c r="EB20" s="2">
        <v>13.422023541231347</v>
      </c>
      <c r="EC20" s="2">
        <v>16.252267503247332</v>
      </c>
      <c r="ED20" s="2">
        <v>20.138947999868623</v>
      </c>
      <c r="EE20" s="2">
        <v>22.861279246928415</v>
      </c>
      <c r="EF20" s="2">
        <v>24.148870370830721</v>
      </c>
      <c r="EG20" s="2">
        <v>24.529671736831386</v>
      </c>
      <c r="EH20" s="2">
        <v>25.654353274004343</v>
      </c>
      <c r="EI20" s="2">
        <v>28.046616375407584</v>
      </c>
      <c r="EJ20" s="2">
        <v>27.667175045838384</v>
      </c>
      <c r="EK20" s="2">
        <v>28.39539362612372</v>
      </c>
      <c r="EL20" s="2">
        <v>26.595004890066875</v>
      </c>
      <c r="EM20" s="2">
        <v>28.346238691888296</v>
      </c>
      <c r="EN20" s="2">
        <v>30.782929075008209</v>
      </c>
      <c r="EO20" s="2">
        <v>33.64698803987806</v>
      </c>
      <c r="EP20" s="2">
        <v>36.984949748592904</v>
      </c>
      <c r="EQ20" s="2">
        <v>39.537629885002275</v>
      </c>
      <c r="ER20" s="2">
        <v>39.853292980948652</v>
      </c>
      <c r="ES20" s="2">
        <v>40.594165602030706</v>
      </c>
      <c r="ET20" s="2">
        <v>38.832627673015288</v>
      </c>
      <c r="EU20" s="2">
        <v>33.241172052109022</v>
      </c>
      <c r="EV20" s="2">
        <v>30.971985466480177</v>
      </c>
      <c r="EW20" s="2">
        <v>26.94781480116923</v>
      </c>
      <c r="EX20" s="2">
        <v>22.183746916000757</v>
      </c>
      <c r="EY20" s="2">
        <v>21.853637096239254</v>
      </c>
      <c r="EZ20" s="2">
        <v>21.322180025780607</v>
      </c>
      <c r="FA20" s="2">
        <v>20.863572809170012</v>
      </c>
      <c r="FB20" s="2">
        <v>22.713708311035781</v>
      </c>
      <c r="FC20" s="2">
        <v>24.265555051067452</v>
      </c>
      <c r="FD20" s="2">
        <v>23.734452335628809</v>
      </c>
      <c r="FE20" s="2">
        <v>23.340448356215216</v>
      </c>
      <c r="FF20" s="2">
        <v>21.65179251361927</v>
      </c>
      <c r="FG20" s="2">
        <v>18.424813657462796</v>
      </c>
      <c r="FH20" s="2">
        <v>15.746670272692015</v>
      </c>
      <c r="FI20" s="2">
        <v>14.71992244843284</v>
      </c>
      <c r="FJ20" s="2">
        <v>13.981624606402073</v>
      </c>
      <c r="FK20" s="2">
        <v>13.438900881177981</v>
      </c>
      <c r="FL20" s="2">
        <v>12.887337325987961</v>
      </c>
      <c r="FM20" s="2">
        <v>12.456985591992703</v>
      </c>
      <c r="FN20" s="2">
        <v>12.730857970687557</v>
      </c>
      <c r="FO20" s="2">
        <v>12.77607191568131</v>
      </c>
      <c r="FP20" s="2">
        <v>11.527235928747032</v>
      </c>
      <c r="FQ20" s="2">
        <v>10.507080196761056</v>
      </c>
      <c r="FR20" s="2">
        <v>9.6031725382166861</v>
      </c>
      <c r="FS20" s="2">
        <v>9.2759173477111911</v>
      </c>
      <c r="FT20" s="2">
        <v>9.4433809273941414</v>
      </c>
      <c r="FU20" s="2">
        <v>7.6048090771765846</v>
      </c>
      <c r="FV20" s="2">
        <v>5.7330766057388516</v>
      </c>
      <c r="FW20" s="2">
        <v>3.8361713710232039</v>
      </c>
      <c r="FX20" s="2">
        <v>1.9223392656253064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</row>
    <row r="21" spans="1:200">
      <c r="A21" s="2">
        <v>-3.2771561107712693E-17</v>
      </c>
      <c r="B21" s="2">
        <v>2.9803029662317311E-14</v>
      </c>
      <c r="C21" s="2">
        <v>1.5979319111080548E-13</v>
      </c>
      <c r="D21" s="2">
        <v>-2.2438878530772839E-15</v>
      </c>
      <c r="E21" s="2">
        <v>-1.9476902351958539E-15</v>
      </c>
      <c r="F21" s="2">
        <v>5.6956214818265299E-15</v>
      </c>
      <c r="G21" s="2">
        <v>2.6195314074812519E-14</v>
      </c>
      <c r="H21" s="2">
        <v>7.3925129596235155E-15</v>
      </c>
      <c r="I21" s="2">
        <v>-3.6687477873932725E-14</v>
      </c>
      <c r="J21" s="2">
        <v>-1.0589007340388198E-14</v>
      </c>
      <c r="K21" s="2">
        <v>1.5489556077545336E-14</v>
      </c>
      <c r="L21" s="2">
        <v>3.8869579739530435E-15</v>
      </c>
      <c r="M21" s="2">
        <v>-7.9562127071265776E-15</v>
      </c>
      <c r="N21" s="2">
        <v>-1.4687742806401172E-14</v>
      </c>
      <c r="O21" s="2">
        <v>3.7408694668955102E-17</v>
      </c>
      <c r="P21" s="2">
        <v>1.5567126335018517E-16</v>
      </c>
      <c r="Q21" s="2">
        <v>-5.0873844758715464E-15</v>
      </c>
      <c r="R21" s="2">
        <v>-1.1498373428521517E-16</v>
      </c>
      <c r="S21" s="2">
        <v>-3.1551565935259454E-17</v>
      </c>
      <c r="T21" s="2">
        <v>5.6862109950300694E-17</v>
      </c>
      <c r="U21" s="2">
        <v>9.4496301735648E-17</v>
      </c>
      <c r="V21" s="2">
        <v>1.5655337570151477</v>
      </c>
      <c r="W21" s="2">
        <v>3.1268593882523996</v>
      </c>
      <c r="X21" s="2">
        <v>4.6798044288985778</v>
      </c>
      <c r="Y21" s="2">
        <v>6.2202672925048281</v>
      </c>
      <c r="Z21" s="2">
        <v>7.7442516053911516</v>
      </c>
      <c r="AA21" s="2">
        <v>7.4518092633292357</v>
      </c>
      <c r="AB21" s="2">
        <v>8.486417134972708</v>
      </c>
      <c r="AC21" s="2">
        <v>9.551040484709322</v>
      </c>
      <c r="AD21" s="2">
        <v>10.631436934385768</v>
      </c>
      <c r="AE21" s="2">
        <v>11.815831460445969</v>
      </c>
      <c r="AF21" s="2">
        <v>11.472742050817931</v>
      </c>
      <c r="AG21" s="2">
        <v>11.235039224959831</v>
      </c>
      <c r="AH21" s="2">
        <v>11.639934803295986</v>
      </c>
      <c r="AI21" s="2">
        <v>12.435316905625291</v>
      </c>
      <c r="AJ21" s="2">
        <v>13.60435307816863</v>
      </c>
      <c r="AK21" s="2">
        <v>14.803847054272369</v>
      </c>
      <c r="AL21" s="2">
        <v>16.424678483016834</v>
      </c>
      <c r="AM21" s="2">
        <v>20.38946743848884</v>
      </c>
      <c r="AN21" s="2">
        <v>23.992503616900574</v>
      </c>
      <c r="AO21" s="2">
        <v>26.809433921005912</v>
      </c>
      <c r="AP21" s="2">
        <v>28.670705439541912</v>
      </c>
      <c r="AQ21" s="2">
        <v>29.622826229319529</v>
      </c>
      <c r="AR21" s="2">
        <v>28.198262810371894</v>
      </c>
      <c r="AS21" s="2">
        <v>26.114838118637095</v>
      </c>
      <c r="AT21" s="2">
        <v>23.719259770041422</v>
      </c>
      <c r="AU21" s="2">
        <v>21.768573597049787</v>
      </c>
      <c r="AV21" s="2">
        <v>21.082213301829913</v>
      </c>
      <c r="AW21" s="2">
        <v>21.722676248964227</v>
      </c>
      <c r="AX21" s="2">
        <v>24.064543781001099</v>
      </c>
      <c r="AY21" s="2">
        <v>28.030758478271245</v>
      </c>
      <c r="AZ21" s="2">
        <v>32.24931580747792</v>
      </c>
      <c r="BA21" s="2">
        <v>37.941560662287962</v>
      </c>
      <c r="BB21" s="2">
        <v>42.698856500992505</v>
      </c>
      <c r="BC21" s="2">
        <v>45.716409346302214</v>
      </c>
      <c r="BD21" s="2">
        <v>46.768305741176377</v>
      </c>
      <c r="BE21" s="2">
        <v>44.792140059789816</v>
      </c>
      <c r="BF21" s="2">
        <v>41.055873875953317</v>
      </c>
      <c r="BG21" s="2">
        <v>36.065986885450961</v>
      </c>
      <c r="BH21" s="2">
        <v>30.664179158367013</v>
      </c>
      <c r="BI21" s="2">
        <v>26.273384793609075</v>
      </c>
      <c r="BJ21" s="2">
        <v>22.676223507305544</v>
      </c>
      <c r="BK21" s="2">
        <v>19.041870418895716</v>
      </c>
      <c r="BL21" s="2">
        <v>15.980027964979904</v>
      </c>
      <c r="BM21" s="2">
        <v>13.930684318287479</v>
      </c>
      <c r="BN21" s="2">
        <v>13.11903750440127</v>
      </c>
      <c r="BO21" s="2">
        <v>14.425933905813965</v>
      </c>
      <c r="BP21" s="2">
        <v>14.845711398089449</v>
      </c>
      <c r="BQ21" s="2">
        <v>13.229149471054885</v>
      </c>
      <c r="BR21" s="2">
        <v>11.646077469354687</v>
      </c>
      <c r="BS21" s="2">
        <v>7.247488699806846</v>
      </c>
      <c r="BT21" s="2">
        <v>4.7772893728850789</v>
      </c>
      <c r="BU21" s="2">
        <v>3.1880574104426627</v>
      </c>
      <c r="BV21" s="2">
        <v>4.9157280138095096</v>
      </c>
      <c r="BW21" s="2">
        <v>7.1040156351715069</v>
      </c>
      <c r="BX21" s="2">
        <v>10.274002172665313</v>
      </c>
      <c r="BY21" s="2">
        <v>14.896354949172466</v>
      </c>
      <c r="BZ21" s="2">
        <v>14.859024667651294</v>
      </c>
      <c r="CA21" s="2">
        <v>15.576171255744804</v>
      </c>
      <c r="CB21" s="2">
        <v>16.0037162967675</v>
      </c>
      <c r="CC21" s="2">
        <v>18.593473136928665</v>
      </c>
      <c r="CD21" s="2">
        <v>17.738171511736255</v>
      </c>
      <c r="CE21" s="2">
        <v>17.115847761261037</v>
      </c>
      <c r="CF21" s="2">
        <v>15.228256166719637</v>
      </c>
      <c r="CG21" s="2">
        <v>13.490672396564205</v>
      </c>
      <c r="CH21" s="2">
        <v>4.8594183702511895</v>
      </c>
      <c r="CI21" s="2">
        <v>-4.1070850144649587</v>
      </c>
      <c r="CJ21" s="2">
        <v>-9.4646417671314769</v>
      </c>
      <c r="CK21" s="2">
        <v>-14.048087358871671</v>
      </c>
      <c r="CL21" s="2">
        <v>-14.854378022726412</v>
      </c>
      <c r="CM21" s="2">
        <v>-15.746087534060896</v>
      </c>
      <c r="CN21" s="2">
        <v>-25.398073996611252</v>
      </c>
      <c r="CO21" s="2">
        <v>-34.485328664782074</v>
      </c>
      <c r="CP21" s="2">
        <v>-51.257831558506794</v>
      </c>
      <c r="CQ21" s="2">
        <v>-57.945726328731851</v>
      </c>
      <c r="CR21" s="2">
        <v>-60.326661907518854</v>
      </c>
      <c r="CS21" s="2">
        <v>-59.912240387414478</v>
      </c>
      <c r="CT21" s="2">
        <v>-52.028082970900961</v>
      </c>
      <c r="CU21" s="2">
        <v>-41.147147565904532</v>
      </c>
      <c r="CV21" s="2">
        <v>-40.140013432332786</v>
      </c>
      <c r="CW21" s="2">
        <v>-38.95719433312788</v>
      </c>
      <c r="CX21" s="2">
        <v>-37.585784273230196</v>
      </c>
      <c r="CY21" s="2">
        <v>-33.276092023314682</v>
      </c>
      <c r="CZ21" s="2">
        <v>-25.024427211086657</v>
      </c>
      <c r="DA21" s="2">
        <v>-22.558708156487732</v>
      </c>
      <c r="DB21" s="2">
        <v>-22.202619705245716</v>
      </c>
      <c r="DC21" s="2">
        <v>-22.55378066911187</v>
      </c>
      <c r="DD21" s="2">
        <v>-21.813172807667168</v>
      </c>
      <c r="DE21" s="2">
        <v>-22.811739317287518</v>
      </c>
      <c r="DF21" s="2">
        <v>-21.753397241635327</v>
      </c>
      <c r="DG21" s="2">
        <v>-20.708514763195367</v>
      </c>
      <c r="DH21" s="2">
        <v>-20.048543618747129</v>
      </c>
      <c r="DI21" s="2">
        <v>-18.977271306350151</v>
      </c>
      <c r="DJ21" s="2">
        <v>-17.850084422028452</v>
      </c>
      <c r="DK21" s="2">
        <v>-13.113828216507335</v>
      </c>
      <c r="DL21" s="2">
        <v>-6.9010708342613523</v>
      </c>
      <c r="DM21" s="2">
        <v>4.0180810205152566</v>
      </c>
      <c r="DN21" s="2">
        <v>21.116991049815081</v>
      </c>
      <c r="DO21" s="2">
        <v>36.942663880450112</v>
      </c>
      <c r="DP21" s="2">
        <v>41.748090897617978</v>
      </c>
      <c r="DQ21" s="2">
        <v>42.669488019191007</v>
      </c>
      <c r="DR21" s="2">
        <v>28.080289389196931</v>
      </c>
      <c r="DS21" s="2">
        <v>28.03277210537766</v>
      </c>
      <c r="DT21" s="2">
        <v>27.605227064354995</v>
      </c>
      <c r="DU21" s="2">
        <v>26.213734297001945</v>
      </c>
      <c r="DV21" s="2">
        <v>23.806538109342807</v>
      </c>
      <c r="DW21" s="2">
        <v>15.555065518689316</v>
      </c>
      <c r="DX21" s="2">
        <v>14.71000900989722</v>
      </c>
      <c r="DY21" s="2">
        <v>12.957599834411635</v>
      </c>
      <c r="DZ21" s="2">
        <v>12.961123200577909</v>
      </c>
      <c r="EA21" s="2">
        <v>13.155303413338022</v>
      </c>
      <c r="EB21" s="2">
        <v>13.404285634708682</v>
      </c>
      <c r="EC21" s="2">
        <v>14.117480226034232</v>
      </c>
      <c r="ED21" s="2">
        <v>15.607360484817054</v>
      </c>
      <c r="EE21" s="2">
        <v>15.192916477846467</v>
      </c>
      <c r="EF21" s="2">
        <v>13.812344512830339</v>
      </c>
      <c r="EG21" s="2">
        <v>12.544082914371696</v>
      </c>
      <c r="EH21" s="2">
        <v>13.296709953939704</v>
      </c>
      <c r="EI21" s="2">
        <v>17.239603191307907</v>
      </c>
      <c r="EJ21" s="2">
        <v>19.398421712500287</v>
      </c>
      <c r="EK21" s="2">
        <v>23.865075985596867</v>
      </c>
      <c r="EL21" s="2">
        <v>28.541786325849536</v>
      </c>
      <c r="EM21" s="2">
        <v>33.434062057270907</v>
      </c>
      <c r="EN21" s="2">
        <v>39.090692445207047</v>
      </c>
      <c r="EO21" s="2">
        <v>44.457748227064322</v>
      </c>
      <c r="EP21" s="2">
        <v>47.010951441102641</v>
      </c>
      <c r="EQ21" s="2">
        <v>47.794718782054744</v>
      </c>
      <c r="ER21" s="2">
        <v>44.149580397528652</v>
      </c>
      <c r="ES21" s="2">
        <v>40.785136202745782</v>
      </c>
      <c r="ET21" s="2">
        <v>35.392022982532694</v>
      </c>
      <c r="EU21" s="2">
        <v>28.030758478271245</v>
      </c>
      <c r="EV21" s="2">
        <v>25.622075910006249</v>
      </c>
      <c r="EW21" s="2">
        <v>22.912558349013292</v>
      </c>
      <c r="EX21" s="2">
        <v>21.082213301829913</v>
      </c>
      <c r="EY21" s="2">
        <v>22.504736511238825</v>
      </c>
      <c r="EZ21" s="2">
        <v>24.31020500806077</v>
      </c>
      <c r="FA21" s="2">
        <v>26.114838118637095</v>
      </c>
      <c r="FB21" s="2">
        <v>28.414816131923448</v>
      </c>
      <c r="FC21" s="2">
        <v>29.708168067767964</v>
      </c>
      <c r="FD21" s="2">
        <v>28.670705439541912</v>
      </c>
      <c r="FE21" s="2">
        <v>26.905355171810807</v>
      </c>
      <c r="FF21" s="2">
        <v>24.195175611998799</v>
      </c>
      <c r="FG21" s="2">
        <v>20.38946743848884</v>
      </c>
      <c r="FH21" s="2">
        <v>16.633123448563328</v>
      </c>
      <c r="FI21" s="2">
        <v>15.104709595097875</v>
      </c>
      <c r="FJ21" s="2">
        <v>13.60435307816863</v>
      </c>
      <c r="FK21" s="2">
        <v>12.813027733789241</v>
      </c>
      <c r="FL21" s="2">
        <v>11.976736991550148</v>
      </c>
      <c r="FM21" s="2">
        <v>11.235039224959831</v>
      </c>
      <c r="FN21" s="2">
        <v>11.472742050817931</v>
      </c>
      <c r="FO21" s="2">
        <v>11.815831460445969</v>
      </c>
      <c r="FP21" s="2">
        <v>10.631436934385775</v>
      </c>
      <c r="FQ21" s="2">
        <v>9.551040484709322</v>
      </c>
      <c r="FR21" s="2">
        <v>8.486417134972708</v>
      </c>
      <c r="FS21" s="2">
        <v>7.4518092633292357</v>
      </c>
      <c r="FT21" s="2">
        <v>7.7442516053911516</v>
      </c>
      <c r="FU21" s="2">
        <v>6.2202672925048281</v>
      </c>
      <c r="FV21" s="2">
        <v>4.6798044288985778</v>
      </c>
      <c r="FW21" s="2">
        <v>3.1268593882524001</v>
      </c>
      <c r="FX21" s="2">
        <v>1.5655337570151477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</row>
    <row r="22" spans="1:200">
      <c r="A22" s="2">
        <v>-9.8728275836874573E-17</v>
      </c>
      <c r="B22" s="2">
        <v>1.9479964679166489E-14</v>
      </c>
      <c r="C22" s="2">
        <v>1.7638186444904618E-13</v>
      </c>
      <c r="D22" s="2">
        <v>5.9752334070811398E-15</v>
      </c>
      <c r="E22" s="2">
        <v>-1.1625606676741144E-15</v>
      </c>
      <c r="F22" s="2">
        <v>3.7992129605120764E-15</v>
      </c>
      <c r="G22" s="2">
        <v>1.5071786238790436E-14</v>
      </c>
      <c r="H22" s="2">
        <v>1.2237330422780073E-14</v>
      </c>
      <c r="I22" s="2">
        <v>-3.4572341220663908E-14</v>
      </c>
      <c r="J22" s="2">
        <v>-1.6937151603729482E-14</v>
      </c>
      <c r="K22" s="2">
        <v>6.0403771563452747E-15</v>
      </c>
      <c r="L22" s="2">
        <v>1.6347614363446512E-15</v>
      </c>
      <c r="M22" s="2">
        <v>-1.1976575074896286E-14</v>
      </c>
      <c r="N22" s="2">
        <v>-1.4424337676543456E-14</v>
      </c>
      <c r="O22" s="2">
        <v>1.7798774426149048E-16</v>
      </c>
      <c r="P22" s="2">
        <v>3.6640683957787689E-15</v>
      </c>
      <c r="Q22" s="2">
        <v>-3.0063211617137018E-15</v>
      </c>
      <c r="R22" s="2">
        <v>-1.0023004013300567E-16</v>
      </c>
      <c r="S22" s="2">
        <v>7.6928460561281455E-17</v>
      </c>
      <c r="T22" s="2">
        <v>5.7615320511523362E-17</v>
      </c>
      <c r="U22" s="2">
        <v>7.7543435628044457E-17</v>
      </c>
      <c r="V22" s="2">
        <v>1.2055893778077189</v>
      </c>
      <c r="W22" s="2">
        <v>2.4111302751715886</v>
      </c>
      <c r="X22" s="2">
        <v>3.6165646387413313</v>
      </c>
      <c r="Y22" s="2">
        <v>4.8218153029502631</v>
      </c>
      <c r="Z22" s="2">
        <v>6.0267765172750147</v>
      </c>
      <c r="AA22" s="2">
        <v>5.6558542779987597</v>
      </c>
      <c r="AB22" s="2">
        <v>7.237353366679506</v>
      </c>
      <c r="AC22" s="2">
        <v>8.4535010357215405</v>
      </c>
      <c r="AD22" s="2">
        <v>9.6436274550152543</v>
      </c>
      <c r="AE22" s="2">
        <v>10.876655838333003</v>
      </c>
      <c r="AF22" s="2">
        <v>10.459144253205846</v>
      </c>
      <c r="AG22" s="2">
        <v>10.427425070122226</v>
      </c>
      <c r="AH22" s="2">
        <v>11.124284687615251</v>
      </c>
      <c r="AI22" s="2">
        <v>12.224782359889968</v>
      </c>
      <c r="AJ22" s="2">
        <v>13.754746881500438</v>
      </c>
      <c r="AK22" s="2">
        <v>15.386358280659643</v>
      </c>
      <c r="AL22" s="2">
        <v>17.447777909017514</v>
      </c>
      <c r="AM22" s="2">
        <v>22.150337643099753</v>
      </c>
      <c r="AN22" s="2">
        <v>26.283878795320078</v>
      </c>
      <c r="AO22" s="2">
        <v>29.864314203588073</v>
      </c>
      <c r="AP22" s="2">
        <v>32.619077615246368</v>
      </c>
      <c r="AQ22" s="2">
        <v>34.393796576643204</v>
      </c>
      <c r="AR22" s="2">
        <v>33.269006656599458</v>
      </c>
      <c r="AS22" s="2">
        <v>30.798780849917748</v>
      </c>
      <c r="AT22" s="2">
        <v>27.296642686576693</v>
      </c>
      <c r="AU22" s="2">
        <v>23.857929626879439</v>
      </c>
      <c r="AV22" s="2">
        <v>21.18411326234488</v>
      </c>
      <c r="AW22" s="2">
        <v>19.656669313479846</v>
      </c>
      <c r="AX22" s="2">
        <v>20.220641909916818</v>
      </c>
      <c r="AY22" s="2">
        <v>23.093047293935033</v>
      </c>
      <c r="AZ22" s="2">
        <v>27.433332023646841</v>
      </c>
      <c r="BA22" s="2">
        <v>34.897442611540313</v>
      </c>
      <c r="BB22" s="2">
        <v>42.224566540915895</v>
      </c>
      <c r="BC22" s="2">
        <v>48.109430007151424</v>
      </c>
      <c r="BD22" s="2">
        <v>50.927963849567256</v>
      </c>
      <c r="BE22" s="2">
        <v>49.861106274562225</v>
      </c>
      <c r="BF22" s="2">
        <v>46.012535381991071</v>
      </c>
      <c r="BG22" s="2">
        <v>39.948118753724827</v>
      </c>
      <c r="BH22" s="2">
        <v>32.489495093186413</v>
      </c>
      <c r="BI22" s="2">
        <v>25.293341873566014</v>
      </c>
      <c r="BJ22" s="2">
        <v>19.367224040037303</v>
      </c>
      <c r="BK22" s="2">
        <v>14.159716257210247</v>
      </c>
      <c r="BL22" s="2">
        <v>10.241113619209818</v>
      </c>
      <c r="BM22" s="2">
        <v>8.0357853523421028</v>
      </c>
      <c r="BN22" s="2">
        <v>7.8490806970879001</v>
      </c>
      <c r="BO22" s="2">
        <v>10.681065176506156</v>
      </c>
      <c r="BP22" s="2">
        <v>12.861926165553932</v>
      </c>
      <c r="BQ22" s="2">
        <v>12.621037437735362</v>
      </c>
      <c r="BR22" s="2">
        <v>12.289734207600532</v>
      </c>
      <c r="BS22" s="2">
        <v>10.635816418215247</v>
      </c>
      <c r="BT22" s="2">
        <v>9.780311467322262</v>
      </c>
      <c r="BU22" s="2">
        <v>8.5921535715172901</v>
      </c>
      <c r="BV22" s="2">
        <v>10.482709028490568</v>
      </c>
      <c r="BW22" s="2">
        <v>12.230528116832321</v>
      </c>
      <c r="BX22" s="2">
        <v>13.743225315323899</v>
      </c>
      <c r="BY22" s="2">
        <v>15.475392077185731</v>
      </c>
      <c r="BZ22" s="2">
        <v>14.125031130879771</v>
      </c>
      <c r="CA22" s="2">
        <v>13.955221291163973</v>
      </c>
      <c r="CB22" s="2">
        <v>13.417481688467074</v>
      </c>
      <c r="CC22" s="2">
        <v>14.070843854852731</v>
      </c>
      <c r="CD22" s="2">
        <v>11.288083140098424</v>
      </c>
      <c r="CE22" s="2">
        <v>9.0626138464582819</v>
      </c>
      <c r="CF22" s="2">
        <v>5.5462125141373892</v>
      </c>
      <c r="CG22" s="2">
        <v>3.1208870928752845</v>
      </c>
      <c r="CH22" s="2">
        <v>-8.1038186938396173</v>
      </c>
      <c r="CI22" s="2">
        <v>-18.739670501818306</v>
      </c>
      <c r="CJ22" s="2">
        <v>-24.360145611500908</v>
      </c>
      <c r="CK22" s="2">
        <v>-28.138366604074072</v>
      </c>
      <c r="CL22" s="2">
        <v>-28.097526744111221</v>
      </c>
      <c r="CM22" s="2">
        <v>-26.989969228189569</v>
      </c>
      <c r="CN22" s="2">
        <v>-34.030651578635315</v>
      </c>
      <c r="CO22" s="2">
        <v>-41.149115331535128</v>
      </c>
      <c r="CP22" s="2">
        <v>-52.827479150300917</v>
      </c>
      <c r="CQ22" s="2">
        <v>-55.540175278221369</v>
      </c>
      <c r="CR22" s="2">
        <v>-52.850815504640472</v>
      </c>
      <c r="CS22" s="2">
        <v>-49.52595819759307</v>
      </c>
      <c r="CT22" s="2">
        <v>-38.51737157690637</v>
      </c>
      <c r="CU22" s="2">
        <v>-23.947165805260575</v>
      </c>
      <c r="CV22" s="2">
        <v>-21.574059587164779</v>
      </c>
      <c r="CW22" s="2">
        <v>-20.712809851114681</v>
      </c>
      <c r="CX22" s="2">
        <v>-18.726921346133249</v>
      </c>
      <c r="CY22" s="2">
        <v>-14.198015289217295</v>
      </c>
      <c r="CZ22" s="2">
        <v>-8.4303675584573909</v>
      </c>
      <c r="DA22" s="2">
        <v>-9.4832841652443669</v>
      </c>
      <c r="DB22" s="2">
        <v>-11.535334448984125</v>
      </c>
      <c r="DC22" s="2">
        <v>-12.887149444925234</v>
      </c>
      <c r="DD22" s="2">
        <v>-14.831679737443144</v>
      </c>
      <c r="DE22" s="2">
        <v>-17.824551465059741</v>
      </c>
      <c r="DF22" s="2">
        <v>-18.957037488608613</v>
      </c>
      <c r="DG22" s="2">
        <v>-19.413076612832871</v>
      </c>
      <c r="DH22" s="2">
        <v>-20.699543653386009</v>
      </c>
      <c r="DI22" s="2">
        <v>-21.820923373924749</v>
      </c>
      <c r="DJ22" s="2">
        <v>-22.517374175334048</v>
      </c>
      <c r="DK22" s="2">
        <v>-20.981682344351832</v>
      </c>
      <c r="DL22" s="2">
        <v>-16.686517308226001</v>
      </c>
      <c r="DM22" s="2">
        <v>-8.4931574922618154</v>
      </c>
      <c r="DN22" s="2">
        <v>6.6482650697658796</v>
      </c>
      <c r="DO22" s="2">
        <v>24.131296067520871</v>
      </c>
      <c r="DP22" s="2">
        <v>32.433770717695261</v>
      </c>
      <c r="DQ22" s="2">
        <v>35.671646611418737</v>
      </c>
      <c r="DR22" s="2">
        <v>24.669681226214859</v>
      </c>
      <c r="DS22" s="2">
        <v>25.637862539375991</v>
      </c>
      <c r="DT22" s="2">
        <v>26.175602142072876</v>
      </c>
      <c r="DU22" s="2">
        <v>26.512686581159535</v>
      </c>
      <c r="DV22" s="2">
        <v>25.446335752446736</v>
      </c>
      <c r="DW22" s="2">
        <v>17.775292046748017</v>
      </c>
      <c r="DX22" s="2">
        <v>17.507889253871781</v>
      </c>
      <c r="DY22" s="2">
        <v>15.777959303732473</v>
      </c>
      <c r="DZ22" s="2">
        <v>15.86129707961617</v>
      </c>
      <c r="EA22" s="2">
        <v>15.620358460146029</v>
      </c>
      <c r="EB22" s="2">
        <v>15.013720857768618</v>
      </c>
      <c r="EC22" s="2">
        <v>14.400316490261575</v>
      </c>
      <c r="ED22" s="2">
        <v>14.370190370512635</v>
      </c>
      <c r="EE22" s="2">
        <v>12.015369748806947</v>
      </c>
      <c r="EF22" s="2">
        <v>8.8427093289007175</v>
      </c>
      <c r="EG22" s="2">
        <v>6.4193898597458183</v>
      </c>
      <c r="EH22" s="2">
        <v>6.6970702907963942</v>
      </c>
      <c r="EI22" s="2">
        <v>11.378350606600701</v>
      </c>
      <c r="EJ22" s="2">
        <v>14.796262730337013</v>
      </c>
      <c r="EK22" s="2">
        <v>21.308820907147698</v>
      </c>
      <c r="EL22" s="2">
        <v>29.741997143786694</v>
      </c>
      <c r="EM22" s="2">
        <v>36.002407709397417</v>
      </c>
      <c r="EN22" s="2">
        <v>43.106455152502527</v>
      </c>
      <c r="EO22" s="2">
        <v>49.688886836806894</v>
      </c>
      <c r="EP22" s="2">
        <v>51.352628888606553</v>
      </c>
      <c r="EQ22" s="2">
        <v>50.816815217068871</v>
      </c>
      <c r="ER22" s="2">
        <v>44.372784726004454</v>
      </c>
      <c r="ES22" s="2">
        <v>38.38512649379269</v>
      </c>
      <c r="ET22" s="2">
        <v>30.905628191837728</v>
      </c>
      <c r="EU22" s="2">
        <v>23.093047293935033</v>
      </c>
      <c r="EV22" s="2">
        <v>21.246010261221894</v>
      </c>
      <c r="EW22" s="2">
        <v>20.190818757879104</v>
      </c>
      <c r="EX22" s="2">
        <v>21.18411326234488</v>
      </c>
      <c r="EY22" s="2">
        <v>23.991614745120749</v>
      </c>
      <c r="EZ22" s="2">
        <v>27.431990256331968</v>
      </c>
      <c r="FA22" s="2">
        <v>30.798780849917748</v>
      </c>
      <c r="FB22" s="2">
        <v>33.163671781060771</v>
      </c>
      <c r="FC22" s="2">
        <v>34.140170171506355</v>
      </c>
      <c r="FD22" s="2">
        <v>32.619077615246368</v>
      </c>
      <c r="FE22" s="2">
        <v>29.615366120769938</v>
      </c>
      <c r="FF22" s="2">
        <v>26.147357445801159</v>
      </c>
      <c r="FG22" s="2">
        <v>22.150337643099753</v>
      </c>
      <c r="FH22" s="2">
        <v>17.60751714028417</v>
      </c>
      <c r="FI22" s="2">
        <v>15.784898518670358</v>
      </c>
      <c r="FJ22" s="2">
        <v>13.754746881500438</v>
      </c>
      <c r="FK22" s="2">
        <v>12.676263707529845</v>
      </c>
      <c r="FL22" s="2">
        <v>11.528674103915838</v>
      </c>
      <c r="FM22" s="2">
        <v>10.427425070122226</v>
      </c>
      <c r="FN22" s="2">
        <v>10.459144253205846</v>
      </c>
      <c r="FO22" s="2">
        <v>10.876655838333003</v>
      </c>
      <c r="FP22" s="2">
        <v>9.6436274550152579</v>
      </c>
      <c r="FQ22" s="2">
        <v>8.4535010357215405</v>
      </c>
      <c r="FR22" s="2">
        <v>7.237353366679506</v>
      </c>
      <c r="FS22" s="2">
        <v>5.6558542779987597</v>
      </c>
      <c r="FT22" s="2">
        <v>6.0267765172750147</v>
      </c>
      <c r="FU22" s="2">
        <v>4.8218153029502631</v>
      </c>
      <c r="FV22" s="2">
        <v>3.6165646387413313</v>
      </c>
      <c r="FW22" s="2">
        <v>2.4111302751715886</v>
      </c>
      <c r="FX22" s="2">
        <v>1.2055893778077189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</row>
    <row r="23" spans="1:200">
      <c r="A23" s="2">
        <v>-1.67427136069278E-16</v>
      </c>
      <c r="B23" s="2">
        <v>1.0006195149987176E-14</v>
      </c>
      <c r="C23" s="2">
        <v>1.9087653898353506E-13</v>
      </c>
      <c r="D23" s="2">
        <v>1.3512971620083856E-14</v>
      </c>
      <c r="E23" s="2">
        <v>-8.7628680681763539E-16</v>
      </c>
      <c r="F23" s="2">
        <v>1.215473089208361E-15</v>
      </c>
      <c r="G23" s="2">
        <v>3.4078363870741339E-15</v>
      </c>
      <c r="H23" s="2">
        <v>1.6672295666997171E-14</v>
      </c>
      <c r="I23" s="2">
        <v>-2.99817806501404E-14</v>
      </c>
      <c r="J23" s="2">
        <v>-2.1926101073679602E-14</v>
      </c>
      <c r="K23" s="2">
        <v>-1.1565622529917569E-15</v>
      </c>
      <c r="L23" s="2">
        <v>-4.0849073147492419E-16</v>
      </c>
      <c r="M23" s="2">
        <v>-1.5438610997304815E-14</v>
      </c>
      <c r="N23" s="2">
        <v>-1.3682388069958989E-14</v>
      </c>
      <c r="O23" s="2">
        <v>8.3921351997422085E-16</v>
      </c>
      <c r="P23" s="2">
        <v>6.7772024920942562E-15</v>
      </c>
      <c r="Q23" s="2">
        <v>-5.5662475191775862E-16</v>
      </c>
      <c r="R23" s="2">
        <v>-1.3546441203618517E-16</v>
      </c>
      <c r="S23" s="2">
        <v>1.4952990776779521E-16</v>
      </c>
      <c r="T23" s="2">
        <v>6.9795347459350695E-17</v>
      </c>
      <c r="U23" s="2">
        <v>5.1790730329299752E-17</v>
      </c>
      <c r="V23" s="2">
        <v>0.885908543998152</v>
      </c>
      <c r="W23" s="2">
        <v>1.7754111658433851</v>
      </c>
      <c r="X23" s="2">
        <v>2.6720559796582291</v>
      </c>
      <c r="Y23" s="2">
        <v>3.5792995184094005</v>
      </c>
      <c r="Z23" s="2">
        <v>4.5004618067493469</v>
      </c>
      <c r="AA23" s="2">
        <v>4.1493086545337006</v>
      </c>
      <c r="AB23" s="2">
        <v>6.3360769836101838</v>
      </c>
      <c r="AC23" s="2">
        <v>7.8185994049130922</v>
      </c>
      <c r="AD23" s="2">
        <v>9.2465397034234336</v>
      </c>
      <c r="AE23" s="2">
        <v>10.650854082051856</v>
      </c>
      <c r="AF23" s="2">
        <v>10.364438202085987</v>
      </c>
      <c r="AG23" s="2">
        <v>10.659046201147774</v>
      </c>
      <c r="AH23" s="2">
        <v>11.5887979666905</v>
      </c>
      <c r="AI23" s="2">
        <v>12.827558965080499</v>
      </c>
      <c r="AJ23" s="2">
        <v>14.42653487555576</v>
      </c>
      <c r="AK23" s="2">
        <v>16.122508039272457</v>
      </c>
      <c r="AL23" s="2">
        <v>18.185509150942412</v>
      </c>
      <c r="AM23" s="2">
        <v>22.968317780989608</v>
      </c>
      <c r="AN23" s="2">
        <v>27.109769963913863</v>
      </c>
      <c r="AO23" s="2">
        <v>31.142697035184796</v>
      </c>
      <c r="AP23" s="2">
        <v>34.731969326527633</v>
      </c>
      <c r="AQ23" s="2">
        <v>37.519465391647245</v>
      </c>
      <c r="AR23" s="2">
        <v>37.060422499115987</v>
      </c>
      <c r="AS23" s="2">
        <v>34.775088520936578</v>
      </c>
      <c r="AT23" s="2">
        <v>30.844920283857519</v>
      </c>
      <c r="AU23" s="2">
        <v>26.559824040040766</v>
      </c>
      <c r="AV23" s="2">
        <v>22.272231631778546</v>
      </c>
      <c r="AW23" s="2">
        <v>18.68092060159956</v>
      </c>
      <c r="AX23" s="2">
        <v>17.280601002255484</v>
      </c>
      <c r="AY23" s="2">
        <v>18.547710718306689</v>
      </c>
      <c r="AZ23" s="2">
        <v>22.281012931244987</v>
      </c>
      <c r="BA23" s="2">
        <v>30.707284997009413</v>
      </c>
      <c r="BB23" s="2">
        <v>39.847004056892906</v>
      </c>
      <c r="BC23" s="2">
        <v>48.129885159084594</v>
      </c>
      <c r="BD23" s="2">
        <v>52.655040276865698</v>
      </c>
      <c r="BE23" s="2">
        <v>52.631455955901409</v>
      </c>
      <c r="BF23" s="2">
        <v>49.156211168258324</v>
      </c>
      <c r="BG23" s="2">
        <v>42.789966241582995</v>
      </c>
      <c r="BH23" s="2">
        <v>34.163954112011432</v>
      </c>
      <c r="BI23" s="2">
        <v>25.034316545033107</v>
      </c>
      <c r="BJ23" s="2">
        <v>17.423940849140791</v>
      </c>
      <c r="BK23" s="2">
        <v>11.047396992525277</v>
      </c>
      <c r="BL23" s="2">
        <v>6.4963565979499514</v>
      </c>
      <c r="BM23" s="2">
        <v>4.1597433035589182</v>
      </c>
      <c r="BN23" s="2">
        <v>4.4095115300450676</v>
      </c>
      <c r="BO23" s="2">
        <v>8.515978986021473</v>
      </c>
      <c r="BP23" s="2">
        <v>12.143243011611057</v>
      </c>
      <c r="BQ23" s="2">
        <v>13.190975424138836</v>
      </c>
      <c r="BR23" s="2">
        <v>14.07407961371872</v>
      </c>
      <c r="BS23" s="2">
        <v>15.272637777100629</v>
      </c>
      <c r="BT23" s="2">
        <v>16.017146988245248</v>
      </c>
      <c r="BU23" s="2">
        <v>15.238307560094228</v>
      </c>
      <c r="BV23" s="2">
        <v>17.181653465710941</v>
      </c>
      <c r="BW23" s="2">
        <v>18.242840735482886</v>
      </c>
      <c r="BX23" s="2">
        <v>17.862232344343216</v>
      </c>
      <c r="BY23" s="2">
        <v>16.330018554210941</v>
      </c>
      <c r="BZ23" s="2">
        <v>13.410121468028755</v>
      </c>
      <c r="CA23" s="2">
        <v>12.204300785257304</v>
      </c>
      <c r="CB23" s="2">
        <v>10.577805598240273</v>
      </c>
      <c r="CC23" s="2">
        <v>8.1865977684840399</v>
      </c>
      <c r="CD23" s="2">
        <v>3.110874802098869</v>
      </c>
      <c r="CE23" s="2">
        <v>-0.77136796216128911</v>
      </c>
      <c r="CF23" s="2">
        <v>-5.8508984233396335</v>
      </c>
      <c r="CG23" s="2">
        <v>-8.8700914057893954</v>
      </c>
      <c r="CH23" s="2">
        <v>-22.281693165931223</v>
      </c>
      <c r="CI23" s="2">
        <v>-34.095270754915234</v>
      </c>
      <c r="CJ23" s="2">
        <v>-39.651848024034116</v>
      </c>
      <c r="CK23" s="2">
        <v>-42.320696731160993</v>
      </c>
      <c r="CL23" s="2">
        <v>-41.339937571568178</v>
      </c>
      <c r="CM23" s="2">
        <v>-37.950130142998347</v>
      </c>
      <c r="CN23" s="2">
        <v>-40.871380720413867</v>
      </c>
      <c r="CO23" s="2">
        <v>-45.790472434161586</v>
      </c>
      <c r="CP23" s="2">
        <v>-52.11816941593046</v>
      </c>
      <c r="CQ23" s="2">
        <v>-51.259543752208778</v>
      </c>
      <c r="CR23" s="2">
        <v>-44.125788044432468</v>
      </c>
      <c r="CS23" s="2">
        <v>-38.378576756296887</v>
      </c>
      <c r="CT23" s="2">
        <v>-24.92085281025863</v>
      </c>
      <c r="CU23" s="2">
        <v>-7.192801316244215</v>
      </c>
      <c r="CV23" s="2">
        <v>-3.5682427519518289</v>
      </c>
      <c r="CW23" s="2">
        <v>-3.0306636239025631</v>
      </c>
      <c r="CX23" s="2">
        <v>-0.47725520826952628</v>
      </c>
      <c r="CY23" s="2">
        <v>3.9341730147372056</v>
      </c>
      <c r="CZ23" s="2">
        <v>7.1702946148399409</v>
      </c>
      <c r="DA23" s="2">
        <v>3.0571521695459114</v>
      </c>
      <c r="DB23" s="2">
        <v>-1.0273746703022701</v>
      </c>
      <c r="DC23" s="2">
        <v>-3.2833338749926115</v>
      </c>
      <c r="DD23" s="2">
        <v>-7.6376413879897482</v>
      </c>
      <c r="DE23" s="2">
        <v>-12.503706787338935</v>
      </c>
      <c r="DF23" s="2">
        <v>-15.575875670731694</v>
      </c>
      <c r="DG23" s="2">
        <v>-17.584903150670971</v>
      </c>
      <c r="DH23" s="2">
        <v>-20.742795872181841</v>
      </c>
      <c r="DI23" s="2">
        <v>-23.988818782321648</v>
      </c>
      <c r="DJ23" s="2">
        <v>-26.40675078911352</v>
      </c>
      <c r="DK23" s="2">
        <v>-27.876579304845837</v>
      </c>
      <c r="DL23" s="2">
        <v>-25.569841825523522</v>
      </c>
      <c r="DM23" s="2">
        <v>-19.87798696236587</v>
      </c>
      <c r="DN23" s="2">
        <v>-7.6461446979210699</v>
      </c>
      <c r="DO23" s="2">
        <v>10.540947672940922</v>
      </c>
      <c r="DP23" s="2">
        <v>21.63670930272864</v>
      </c>
      <c r="DQ23" s="2">
        <v>26.904334635684329</v>
      </c>
      <c r="DR23" s="2">
        <v>20.061323508542646</v>
      </c>
      <c r="DS23" s="2">
        <v>22.138312702923635</v>
      </c>
      <c r="DT23" s="2">
        <v>23.764807889940609</v>
      </c>
      <c r="DU23" s="2">
        <v>26.188996372491879</v>
      </c>
      <c r="DV23" s="2">
        <v>26.877231653777038</v>
      </c>
      <c r="DW23" s="2">
        <v>20.550210788371132</v>
      </c>
      <c r="DX23" s="2">
        <v>21.025432960742219</v>
      </c>
      <c r="DY23" s="2">
        <v>19.464552006371978</v>
      </c>
      <c r="DZ23" s="2">
        <v>19.774082673829604</v>
      </c>
      <c r="EA23" s="2">
        <v>19.179599225156366</v>
      </c>
      <c r="EB23" s="2">
        <v>17.761936429594204</v>
      </c>
      <c r="EC23" s="2">
        <v>15.862085918566624</v>
      </c>
      <c r="ED23" s="2">
        <v>14.366078252542904</v>
      </c>
      <c r="EE23" s="2">
        <v>10.366933992129287</v>
      </c>
      <c r="EF23" s="2">
        <v>5.6498005871182322</v>
      </c>
      <c r="EG23" s="2">
        <v>2.2740369842654022</v>
      </c>
      <c r="EH23" s="2">
        <v>2.1238848192763644</v>
      </c>
      <c r="EI23" s="2">
        <v>7.3851084590827156</v>
      </c>
      <c r="EJ23" s="2">
        <v>11.699054040895515</v>
      </c>
      <c r="EK23" s="2">
        <v>19.709022537523882</v>
      </c>
      <c r="EL23" s="2">
        <v>30.912632117455566</v>
      </c>
      <c r="EM23" s="2">
        <v>37.810300230714013</v>
      </c>
      <c r="EN23" s="2">
        <v>45.545796513037864</v>
      </c>
      <c r="EO23" s="2">
        <v>52.657742506176248</v>
      </c>
      <c r="EP23" s="2">
        <v>53.278801588945491</v>
      </c>
      <c r="EQ23" s="2">
        <v>51.525122091668329</v>
      </c>
      <c r="ER23" s="2">
        <v>42.753435490989851</v>
      </c>
      <c r="ES23" s="2">
        <v>34.77550814886682</v>
      </c>
      <c r="ET23" s="2">
        <v>25.985682288335109</v>
      </c>
      <c r="EU23" s="2">
        <v>18.547710718306689</v>
      </c>
      <c r="EV23" s="2">
        <v>17.675349354488162</v>
      </c>
      <c r="EW23" s="2">
        <v>18.518731447058009</v>
      </c>
      <c r="EX23" s="2">
        <v>22.272231631778546</v>
      </c>
      <c r="EY23" s="2">
        <v>26.15731075149607</v>
      </c>
      <c r="EZ23" s="2">
        <v>30.655524050710774</v>
      </c>
      <c r="FA23" s="2">
        <v>34.775088520936578</v>
      </c>
      <c r="FB23" s="2">
        <v>36.767981777728806</v>
      </c>
      <c r="FC23" s="2">
        <v>37.04425128438686</v>
      </c>
      <c r="FD23" s="2">
        <v>34.731969326527633</v>
      </c>
      <c r="FE23" s="2">
        <v>30.584297028745571</v>
      </c>
      <c r="FF23" s="2">
        <v>26.61999679464094</v>
      </c>
      <c r="FG23" s="2">
        <v>22.968317780989608</v>
      </c>
      <c r="FH23" s="2">
        <v>18.197461216370826</v>
      </c>
      <c r="FI23" s="2">
        <v>16.496553744625235</v>
      </c>
      <c r="FJ23" s="2">
        <v>14.42653487555576</v>
      </c>
      <c r="FK23" s="2">
        <v>13.233988139938631</v>
      </c>
      <c r="FL23" s="2">
        <v>11.955438053246937</v>
      </c>
      <c r="FM23" s="2">
        <v>10.659046201147774</v>
      </c>
      <c r="FN23" s="2">
        <v>10.364438202085987</v>
      </c>
      <c r="FO23" s="2">
        <v>10.650854082051856</v>
      </c>
      <c r="FP23" s="2">
        <v>9.2465397034234371</v>
      </c>
      <c r="FQ23" s="2">
        <v>7.8185994049130922</v>
      </c>
      <c r="FR23" s="2">
        <v>6.3360769836101838</v>
      </c>
      <c r="FS23" s="2">
        <v>4.1493086545337006</v>
      </c>
      <c r="FT23" s="2">
        <v>4.5004618067493469</v>
      </c>
      <c r="FU23" s="2">
        <v>3.5792995184094005</v>
      </c>
      <c r="FV23" s="2">
        <v>2.6720559796582291</v>
      </c>
      <c r="FW23" s="2">
        <v>1.7754111658433853</v>
      </c>
      <c r="FX23" s="2">
        <v>0.885908543998152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</row>
    <row r="24" spans="1:200">
      <c r="A24" s="2">
        <v>-2.4642361978254577E-16</v>
      </c>
      <c r="B24" s="2">
        <v>1.2756152914372764E-15</v>
      </c>
      <c r="C24" s="2">
        <v>2.0531874306792537E-13</v>
      </c>
      <c r="D24" s="2">
        <v>2.0862579071494557E-14</v>
      </c>
      <c r="E24" s="2">
        <v>-9.3197759775467689E-16</v>
      </c>
      <c r="F24" s="2">
        <v>-1.5985198752952564E-15</v>
      </c>
      <c r="G24" s="2">
        <v>-7.8602953155102735E-15</v>
      </c>
      <c r="H24" s="2">
        <v>2.099607147637743E-14</v>
      </c>
      <c r="I24" s="2">
        <v>-2.3689868145025836E-14</v>
      </c>
      <c r="J24" s="2">
        <v>-2.6404697181609374E-14</v>
      </c>
      <c r="K24" s="2">
        <v>-7.5249873341662195E-15</v>
      </c>
      <c r="L24" s="2">
        <v>-2.5885569982431698E-15</v>
      </c>
      <c r="M24" s="2">
        <v>-1.8778684816404426E-14</v>
      </c>
      <c r="N24" s="2">
        <v>-1.252304468731593E-14</v>
      </c>
      <c r="O24" s="2">
        <v>2.3528722740158174E-15</v>
      </c>
      <c r="P24" s="2">
        <v>9.8075323570601322E-15</v>
      </c>
      <c r="Q24" s="2">
        <v>1.9926499210376958E-15</v>
      </c>
      <c r="R24" s="2">
        <v>-2.0961942591703907E-16</v>
      </c>
      <c r="S24" s="2">
        <v>1.9998433704761386E-16</v>
      </c>
      <c r="T24" s="2">
        <v>9.0631071460934513E-17</v>
      </c>
      <c r="U24" s="2">
        <v>2.2705014563682994E-17</v>
      </c>
      <c r="V24" s="2">
        <v>0.60606552490083121</v>
      </c>
      <c r="W24" s="2">
        <v>1.2189123699749982</v>
      </c>
      <c r="X24" s="2">
        <v>1.8452461995924549</v>
      </c>
      <c r="Y24" s="2">
        <v>2.4916219147013252</v>
      </c>
      <c r="Z24" s="2">
        <v>3.1643696394884153</v>
      </c>
      <c r="AA24" s="2">
        <v>2.8968477077033481</v>
      </c>
      <c r="AB24" s="2">
        <v>5.746536347514513</v>
      </c>
      <c r="AC24" s="2">
        <v>7.5763746047581568</v>
      </c>
      <c r="AD24" s="2">
        <v>9.3293690774874456</v>
      </c>
      <c r="AE24" s="2">
        <v>10.984727432713441</v>
      </c>
      <c r="AF24" s="2">
        <v>10.974438902367673</v>
      </c>
      <c r="AG24" s="2">
        <v>11.691593826840718</v>
      </c>
      <c r="AH24" s="2">
        <v>12.839231554032427</v>
      </c>
      <c r="AI24" s="2">
        <v>14.137181983727098</v>
      </c>
      <c r="AJ24" s="2">
        <v>15.646828418065301</v>
      </c>
      <c r="AK24" s="2">
        <v>17.193358083379376</v>
      </c>
      <c r="AL24" s="2">
        <v>18.989621773033043</v>
      </c>
      <c r="AM24" s="2">
        <v>23.416687444065875</v>
      </c>
      <c r="AN24" s="2">
        <v>27.19651766970436</v>
      </c>
      <c r="AO24" s="2">
        <v>31.426171752153582</v>
      </c>
      <c r="AP24" s="2">
        <v>35.739934154982848</v>
      </c>
      <c r="AQ24" s="2">
        <v>39.586346611043659</v>
      </c>
      <c r="AR24" s="2">
        <v>39.961084232686801</v>
      </c>
      <c r="AS24" s="2">
        <v>38.193937228122522</v>
      </c>
      <c r="AT24" s="2">
        <v>34.278431528987234</v>
      </c>
      <c r="AU24" s="2">
        <v>29.621220868120492</v>
      </c>
      <c r="AV24" s="2">
        <v>24.100691262261542</v>
      </c>
      <c r="AW24" s="2">
        <v>18.698692677562853</v>
      </c>
      <c r="AX24" s="2">
        <v>15.427928268056284</v>
      </c>
      <c r="AY24" s="2">
        <v>14.983765593745106</v>
      </c>
      <c r="AZ24" s="2">
        <v>17.814175332258536</v>
      </c>
      <c r="BA24" s="2">
        <v>26.772187412337349</v>
      </c>
      <c r="BB24" s="2">
        <v>37.211276276525787</v>
      </c>
      <c r="BC24" s="2">
        <v>47.431034283101539</v>
      </c>
      <c r="BD24" s="2">
        <v>53.388439688732326</v>
      </c>
      <c r="BE24" s="2">
        <v>54.202178686338172</v>
      </c>
      <c r="BF24" s="2">
        <v>51.0762939560653</v>
      </c>
      <c r="BG24" s="2">
        <v>44.566085605406506</v>
      </c>
      <c r="BH24" s="2">
        <v>35.060777323637865</v>
      </c>
      <c r="BI24" s="2">
        <v>24.371467416290987</v>
      </c>
      <c r="BJ24" s="2">
        <v>15.43170580185204</v>
      </c>
      <c r="BK24" s="2">
        <v>8.1321686325962066</v>
      </c>
      <c r="BL24" s="2">
        <v>3.1924758467519774</v>
      </c>
      <c r="BM24" s="2">
        <v>0.90287051261715034</v>
      </c>
      <c r="BN24" s="2">
        <v>1.6748427880337255</v>
      </c>
      <c r="BO24" s="2">
        <v>7.0897172974979341</v>
      </c>
      <c r="BP24" s="2">
        <v>12.109438990481069</v>
      </c>
      <c r="BQ24" s="2">
        <v>14.472065591522259</v>
      </c>
      <c r="BR24" s="2">
        <v>16.590276128504666</v>
      </c>
      <c r="BS24" s="2">
        <v>20.633901256784199</v>
      </c>
      <c r="BT24" s="2">
        <v>22.924994969362242</v>
      </c>
      <c r="BU24" s="2">
        <v>22.539808136402744</v>
      </c>
      <c r="BV24" s="2">
        <v>24.447486369899508</v>
      </c>
      <c r="BW24" s="2">
        <v>24.683538028348735</v>
      </c>
      <c r="BX24" s="2">
        <v>22.331590397587018</v>
      </c>
      <c r="BY24" s="2">
        <v>17.438486780652841</v>
      </c>
      <c r="BZ24" s="2">
        <v>12.842818752748409</v>
      </c>
      <c r="CA24" s="2">
        <v>10.524202298967529</v>
      </c>
      <c r="CB24" s="2">
        <v>7.7483716808842793</v>
      </c>
      <c r="CC24" s="2">
        <v>1.8626711103325864</v>
      </c>
      <c r="CD24" s="2">
        <v>-5.6912372947355445</v>
      </c>
      <c r="CE24" s="2">
        <v>-11.19068742709727</v>
      </c>
      <c r="CF24" s="2">
        <v>-17.78346145554249</v>
      </c>
      <c r="CG24" s="2">
        <v>-21.342978394696281</v>
      </c>
      <c r="CH24" s="2">
        <v>-36.716097164618006</v>
      </c>
      <c r="CI24" s="2">
        <v>-49.483030124334739</v>
      </c>
      <c r="CJ24" s="2">
        <v>-54.846810371287653</v>
      </c>
      <c r="CK24" s="2">
        <v>-56.352874971688635</v>
      </c>
      <c r="CL24" s="2">
        <v>-54.354054577543629</v>
      </c>
      <c r="CM24" s="2">
        <v>-48.564168789259426</v>
      </c>
      <c r="CN24" s="2">
        <v>-46.851152981359995</v>
      </c>
      <c r="CO24" s="2">
        <v>-49.498915705105873</v>
      </c>
      <c r="CP24" s="2">
        <v>-50.468168034700064</v>
      </c>
      <c r="CQ24" s="2">
        <v>-46.318200511491199</v>
      </c>
      <c r="CR24" s="2">
        <v>-35.016889919549044</v>
      </c>
      <c r="CS24" s="2">
        <v>-27.125633870241273</v>
      </c>
      <c r="CT24" s="2">
        <v>-11.525170913440306</v>
      </c>
      <c r="CU24" s="2">
        <v>9.0928838099283311</v>
      </c>
      <c r="CV24" s="2">
        <v>13.904376305870731</v>
      </c>
      <c r="CW24" s="2">
        <v>14.128712000793069</v>
      </c>
      <c r="CX24" s="2">
        <v>17.239432805975163</v>
      </c>
      <c r="CY24" s="2">
        <v>21.32937299186872</v>
      </c>
      <c r="CZ24" s="2">
        <v>22.009698407503915</v>
      </c>
      <c r="DA24" s="2">
        <v>15.084368243157638</v>
      </c>
      <c r="DB24" s="2">
        <v>9.1741515099583655</v>
      </c>
      <c r="DC24" s="2">
        <v>6.0703620800480955</v>
      </c>
      <c r="DD24" s="2">
        <v>-0.54798834584127976</v>
      </c>
      <c r="DE24" s="2">
        <v>-7.2225389227824284</v>
      </c>
      <c r="DF24" s="2">
        <v>-12.076372531065926</v>
      </c>
      <c r="DG24" s="2">
        <v>-15.659716599956241</v>
      </c>
      <c r="DH24" s="2">
        <v>-20.605905881063887</v>
      </c>
      <c r="DI24" s="2">
        <v>-25.920782481036973</v>
      </c>
      <c r="DJ24" s="2">
        <v>-30.007908077821654</v>
      </c>
      <c r="DK24" s="2">
        <v>-34.361199710118726</v>
      </c>
      <c r="DL24" s="2">
        <v>-34.062826435738288</v>
      </c>
      <c r="DM24" s="2">
        <v>-30.733661770607576</v>
      </c>
      <c r="DN24" s="2">
        <v>-21.761714259001767</v>
      </c>
      <c r="DO24" s="2">
        <v>-3.4276011869499485</v>
      </c>
      <c r="DP24" s="2">
        <v>10.127161442294094</v>
      </c>
      <c r="DQ24" s="2">
        <v>17.280608235637771</v>
      </c>
      <c r="DR24" s="2">
        <v>14.914070234490305</v>
      </c>
      <c r="DS24" s="2">
        <v>18.142381766930253</v>
      </c>
      <c r="DT24" s="2">
        <v>20.918212385013391</v>
      </c>
      <c r="DU24" s="2">
        <v>25.567515208327709</v>
      </c>
      <c r="DV24" s="2">
        <v>28.210232488874873</v>
      </c>
      <c r="DW24" s="2">
        <v>23.69016718733015</v>
      </c>
      <c r="DX24" s="2">
        <v>24.996356235087685</v>
      </c>
      <c r="DY24" s="2">
        <v>23.712807283462968</v>
      </c>
      <c r="DZ24" s="2">
        <v>24.351070879197206</v>
      </c>
      <c r="EA24" s="2">
        <v>23.460993777805125</v>
      </c>
      <c r="EB24" s="2">
        <v>21.251803211984289</v>
      </c>
      <c r="EC24" s="2">
        <v>18.058040507727025</v>
      </c>
      <c r="ED24" s="2">
        <v>15.069278803592496</v>
      </c>
      <c r="EE24" s="2">
        <v>9.4848288296742673</v>
      </c>
      <c r="EF24" s="2">
        <v>3.1981215939087519</v>
      </c>
      <c r="EG24" s="2">
        <v>-1.2034537361720938</v>
      </c>
      <c r="EH24" s="2">
        <v>-1.9359579150236956</v>
      </c>
      <c r="EI24" s="2">
        <v>3.6820184743270712</v>
      </c>
      <c r="EJ24" s="2">
        <v>8.599535685196857</v>
      </c>
      <c r="EK24" s="2">
        <v>17.827341204927436</v>
      </c>
      <c r="EL24" s="2">
        <v>31.331979752208778</v>
      </c>
      <c r="EM24" s="2">
        <v>38.641788063059003</v>
      </c>
      <c r="EN24" s="2">
        <v>46.809816280086302</v>
      </c>
      <c r="EO24" s="2">
        <v>54.397060964997102</v>
      </c>
      <c r="EP24" s="2">
        <v>54.140906689537935</v>
      </c>
      <c r="EQ24" s="2">
        <v>51.478761483236191</v>
      </c>
      <c r="ER24" s="2">
        <v>40.883601820658804</v>
      </c>
      <c r="ES24" s="2">
        <v>31.355943003526399</v>
      </c>
      <c r="ET24" s="2">
        <v>21.691319235792026</v>
      </c>
      <c r="EU24" s="2">
        <v>14.983765593745106</v>
      </c>
      <c r="EV24" s="2">
        <v>15.160796696033756</v>
      </c>
      <c r="EW24" s="2">
        <v>17.846435473337632</v>
      </c>
      <c r="EX24" s="2">
        <v>24.100691262261542</v>
      </c>
      <c r="EY24" s="2">
        <v>28.749894486383507</v>
      </c>
      <c r="EZ24" s="2">
        <v>33.862457219801058</v>
      </c>
      <c r="FA24" s="2">
        <v>38.193937228122522</v>
      </c>
      <c r="FB24" s="2">
        <v>39.56748125619599</v>
      </c>
      <c r="FC24" s="2">
        <v>38.957663731937416</v>
      </c>
      <c r="FD24" s="2">
        <v>35.739934154982848</v>
      </c>
      <c r="FE24" s="2">
        <v>30.570696698622037</v>
      </c>
      <c r="FF24" s="2">
        <v>26.336318558775876</v>
      </c>
      <c r="FG24" s="2">
        <v>23.416687444065875</v>
      </c>
      <c r="FH24" s="2">
        <v>18.785137674964744</v>
      </c>
      <c r="FI24" s="2">
        <v>17.461029551502644</v>
      </c>
      <c r="FJ24" s="2">
        <v>15.646828418065301</v>
      </c>
      <c r="FK24" s="2">
        <v>14.422071674303165</v>
      </c>
      <c r="FL24" s="2">
        <v>13.100263719403207</v>
      </c>
      <c r="FM24" s="2">
        <v>11.691593826840718</v>
      </c>
      <c r="FN24" s="2">
        <v>10.974438902367673</v>
      </c>
      <c r="FO24" s="2">
        <v>10.984727432713441</v>
      </c>
      <c r="FP24" s="2">
        <v>9.3293690774874456</v>
      </c>
      <c r="FQ24" s="2">
        <v>7.5763746047581568</v>
      </c>
      <c r="FR24" s="2">
        <v>5.746536347514513</v>
      </c>
      <c r="FS24" s="2">
        <v>2.8968477077033481</v>
      </c>
      <c r="FT24" s="2">
        <v>3.1643696394884153</v>
      </c>
      <c r="FU24" s="2">
        <v>2.4916219147013252</v>
      </c>
      <c r="FV24" s="2">
        <v>1.8452461995924549</v>
      </c>
      <c r="FW24" s="2">
        <v>1.2189123699749986</v>
      </c>
      <c r="FX24" s="2">
        <v>0.60606552490083121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</row>
    <row r="25" spans="1:200">
      <c r="A25" s="2">
        <v>-2.9756624670010713E-16</v>
      </c>
      <c r="B25" s="2">
        <v>-6.9603586997086354E-15</v>
      </c>
      <c r="C25" s="2">
        <v>2.1603249040906064E-13</v>
      </c>
      <c r="D25" s="2">
        <v>2.5873877315860566E-14</v>
      </c>
      <c r="E25" s="2">
        <v>-1.0722855559300896E-15</v>
      </c>
      <c r="F25" s="2">
        <v>-4.9415733698501951E-15</v>
      </c>
      <c r="G25" s="2">
        <v>-1.9809181094589909E-14</v>
      </c>
      <c r="H25" s="2">
        <v>2.3857294769664123E-14</v>
      </c>
      <c r="I25" s="2">
        <v>-1.6658442313549744E-14</v>
      </c>
      <c r="J25" s="2">
        <v>-2.8563164523426955E-14</v>
      </c>
      <c r="K25" s="2">
        <v>-1.1154154432987146E-14</v>
      </c>
      <c r="L25" s="2">
        <v>-3.8402535340056615E-15</v>
      </c>
      <c r="M25" s="2">
        <v>-2.066391287905714E-14</v>
      </c>
      <c r="N25" s="2">
        <v>-1.0731873231535263E-14</v>
      </c>
      <c r="O25" s="2">
        <v>2.9788058344674068E-15</v>
      </c>
      <c r="P25" s="2">
        <v>1.1900805433987878E-14</v>
      </c>
      <c r="Q25" s="2">
        <v>4.9770937895431619E-15</v>
      </c>
      <c r="R25" s="2">
        <v>-2.7952239077796143E-16</v>
      </c>
      <c r="S25" s="2">
        <v>2.2657605802576213E-16</v>
      </c>
      <c r="T25" s="2">
        <v>1.0953237032275812E-16</v>
      </c>
      <c r="U25" s="2">
        <v>-1.6927329237866191E-17</v>
      </c>
      <c r="V25" s="2">
        <v>0.33942487500063168</v>
      </c>
      <c r="W25" s="2">
        <v>0.68860308179164254</v>
      </c>
      <c r="X25" s="2">
        <v>1.0571868137469504</v>
      </c>
      <c r="Y25" s="2">
        <v>1.454626654208854</v>
      </c>
      <c r="Z25" s="2">
        <v>1.8900724382321403</v>
      </c>
      <c r="AA25" s="2">
        <v>1.7702931126691954</v>
      </c>
      <c r="AB25" s="2">
        <v>5.3097864959510392</v>
      </c>
      <c r="AC25" s="2">
        <v>7.6121044268114932</v>
      </c>
      <c r="AD25" s="2">
        <v>9.8257453674687021</v>
      </c>
      <c r="AE25" s="2">
        <v>11.867546859618431</v>
      </c>
      <c r="AF25" s="2">
        <v>12.215096509977421</v>
      </c>
      <c r="AG25" s="2">
        <v>13.34266130489512</v>
      </c>
      <c r="AH25" s="2">
        <v>14.571478225909432</v>
      </c>
      <c r="AI25" s="2">
        <v>15.72051218168507</v>
      </c>
      <c r="AJ25" s="2">
        <v>16.863524479022974</v>
      </c>
      <c r="AK25" s="2">
        <v>17.96042481936972</v>
      </c>
      <c r="AL25" s="2">
        <v>19.184223255891993</v>
      </c>
      <c r="AM25" s="2">
        <v>22.916375329124225</v>
      </c>
      <c r="AN25" s="2">
        <v>26.140187788005552</v>
      </c>
      <c r="AO25" s="2">
        <v>30.505297840274626</v>
      </c>
      <c r="AP25" s="2">
        <v>35.637997328697665</v>
      </c>
      <c r="AQ25" s="2">
        <v>40.776652261503195</v>
      </c>
      <c r="AR25" s="2">
        <v>42.415235351175411</v>
      </c>
      <c r="AS25" s="2">
        <v>41.69350201663773</v>
      </c>
      <c r="AT25" s="2">
        <v>38.336933434874837</v>
      </c>
      <c r="AU25" s="2">
        <v>33.723858030730923</v>
      </c>
      <c r="AV25" s="2">
        <v>27.123093143889911</v>
      </c>
      <c r="AW25" s="2">
        <v>19.816485515145335</v>
      </c>
      <c r="AX25" s="2">
        <v>14.301216172400313</v>
      </c>
      <c r="AY25" s="2">
        <v>11.438063472146032</v>
      </c>
      <c r="AZ25" s="2">
        <v>12.523035852648624</v>
      </c>
      <c r="BA25" s="2">
        <v>21.056946389180673</v>
      </c>
      <c r="BB25" s="2">
        <v>32.058381808625867</v>
      </c>
      <c r="BC25" s="2">
        <v>43.886400529728441</v>
      </c>
      <c r="BD25" s="2">
        <v>51.434341314046513</v>
      </c>
      <c r="BE25" s="2">
        <v>53.699517451097755</v>
      </c>
      <c r="BF25" s="2">
        <v>51.901503428377609</v>
      </c>
      <c r="BG25" s="2">
        <v>46.439154916124018</v>
      </c>
      <c r="BH25" s="2">
        <v>37.243720827063044</v>
      </c>
      <c r="BI25" s="2">
        <v>25.977563156720656</v>
      </c>
      <c r="BJ25" s="2">
        <v>16.261004905391971</v>
      </c>
      <c r="BK25" s="2">
        <v>8.1953877288575754</v>
      </c>
      <c r="BL25" s="2">
        <v>2.5932187960362985</v>
      </c>
      <c r="BM25" s="2">
        <v>-0.21004584469307908</v>
      </c>
      <c r="BN25" s="2">
        <v>0.28882183066204314</v>
      </c>
      <c r="BO25" s="2">
        <v>6.232871882108185</v>
      </c>
      <c r="BP25" s="2">
        <v>12.044846097203424</v>
      </c>
      <c r="BQ25" s="2">
        <v>15.379640226238191</v>
      </c>
      <c r="BR25" s="2">
        <v>18.538024285119182</v>
      </c>
      <c r="BS25" s="2">
        <v>25.494790068366068</v>
      </c>
      <c r="BT25" s="2">
        <v>29.387661650641952</v>
      </c>
      <c r="BU25" s="2">
        <v>29.543984645298909</v>
      </c>
      <c r="BV25" s="2">
        <v>31.466065997466057</v>
      </c>
      <c r="BW25" s="2">
        <v>30.815651009528484</v>
      </c>
      <c r="BX25" s="2">
        <v>26.445357348754548</v>
      </c>
      <c r="BY25" s="2">
        <v>18.043731012852884</v>
      </c>
      <c r="BZ25" s="2">
        <v>11.806175839613392</v>
      </c>
      <c r="CA25" s="2">
        <v>8.3971759896323608</v>
      </c>
      <c r="CB25" s="2">
        <v>4.5148760515123056</v>
      </c>
      <c r="CC25" s="2">
        <v>-5.4539859683748437</v>
      </c>
      <c r="CD25" s="2">
        <v>-15.353002686721505</v>
      </c>
      <c r="CE25" s="2">
        <v>-22.392218052314842</v>
      </c>
      <c r="CF25" s="2">
        <v>-30.184629984537427</v>
      </c>
      <c r="CG25" s="2">
        <v>-34.124736415553464</v>
      </c>
      <c r="CH25" s="2">
        <v>-51.005656154467133</v>
      </c>
      <c r="CI25" s="2">
        <v>-64.165804325989768</v>
      </c>
      <c r="CJ25" s="2">
        <v>-68.977511633749558</v>
      </c>
      <c r="CK25" s="2">
        <v>-69.009505142223446</v>
      </c>
      <c r="CL25" s="2">
        <v>-66.12299681501193</v>
      </c>
      <c r="CM25" s="2">
        <v>-58.040952068058409</v>
      </c>
      <c r="CN25" s="2">
        <v>-50.645124530748667</v>
      </c>
      <c r="CO25" s="2">
        <v>-50.944798534648683</v>
      </c>
      <c r="CP25" s="2">
        <v>-46.307152010968906</v>
      </c>
      <c r="CQ25" s="2">
        <v>-39.429254614713486</v>
      </c>
      <c r="CR25" s="2">
        <v>-25.129188072785539</v>
      </c>
      <c r="CS25" s="2">
        <v>-15.705072705931395</v>
      </c>
      <c r="CT25" s="2">
        <v>1.1289636100106883</v>
      </c>
      <c r="CU25" s="2">
        <v>23.977521794719404</v>
      </c>
      <c r="CV25" s="2">
        <v>29.758817322967669</v>
      </c>
      <c r="CW25" s="2">
        <v>29.667307909771903</v>
      </c>
      <c r="CX25" s="2">
        <v>33.292995066699767</v>
      </c>
      <c r="CY25" s="2">
        <v>36.799828189883115</v>
      </c>
      <c r="CZ25" s="2">
        <v>35.026475162449664</v>
      </c>
      <c r="DA25" s="2">
        <v>25.893914894100192</v>
      </c>
      <c r="DB25" s="2">
        <v>18.617734073410606</v>
      </c>
      <c r="DC25" s="2">
        <v>14.828860524021517</v>
      </c>
      <c r="DD25" s="2">
        <v>6.3845315671187057</v>
      </c>
      <c r="DE25" s="2">
        <v>-1.8925983554053669</v>
      </c>
      <c r="DF25" s="2">
        <v>-8.210417746336697</v>
      </c>
      <c r="DG25" s="2">
        <v>-13.248696023889677</v>
      </c>
      <c r="DH25" s="2">
        <v>-19.815843520819964</v>
      </c>
      <c r="DI25" s="2">
        <v>-26.948965764299771</v>
      </c>
      <c r="DJ25" s="2">
        <v>-32.41565665194242</v>
      </c>
      <c r="DK25" s="2">
        <v>-39.177511687181848</v>
      </c>
      <c r="DL25" s="2">
        <v>-40.707839504145454</v>
      </c>
      <c r="DM25" s="2">
        <v>-39.433449724658104</v>
      </c>
      <c r="DN25" s="2">
        <v>-34.749209795013563</v>
      </c>
      <c r="DO25" s="2">
        <v>-16.958706035389572</v>
      </c>
      <c r="DP25" s="2">
        <v>-1.7821111927091762</v>
      </c>
      <c r="DQ25" s="2">
        <v>6.8326007705011929</v>
      </c>
      <c r="DR25" s="2">
        <v>9.0955076243836945</v>
      </c>
      <c r="DS25" s="2">
        <v>13.408422494832767</v>
      </c>
      <c r="DT25" s="2">
        <v>17.290722432952677</v>
      </c>
      <c r="DU25" s="2">
        <v>24.165947386115395</v>
      </c>
      <c r="DV25" s="2">
        <v>28.780602822504267</v>
      </c>
      <c r="DW25" s="2">
        <v>26.213910287541804</v>
      </c>
      <c r="DX25" s="2">
        <v>28.30574796992633</v>
      </c>
      <c r="DY25" s="2">
        <v>27.252867510877131</v>
      </c>
      <c r="DZ25" s="2">
        <v>28.161125498750806</v>
      </c>
      <c r="EA25" s="2">
        <v>26.961391217517658</v>
      </c>
      <c r="EB25" s="2">
        <v>24.027582441698371</v>
      </c>
      <c r="EC25" s="2">
        <v>19.72147346404023</v>
      </c>
      <c r="ED25" s="2">
        <v>15.526803211775425</v>
      </c>
      <c r="EE25" s="2">
        <v>8.9115561612615171</v>
      </c>
      <c r="EF25" s="2">
        <v>1.8201842795086542</v>
      </c>
      <c r="EG25" s="2">
        <v>-2.8349998915979437</v>
      </c>
      <c r="EH25" s="2">
        <v>-3.4334936467816841</v>
      </c>
      <c r="EI25" s="2">
        <v>2.9963386484207279</v>
      </c>
      <c r="EJ25" s="2">
        <v>8.5143584380067558</v>
      </c>
      <c r="EK25" s="2">
        <v>18.544109343603274</v>
      </c>
      <c r="EL25" s="2">
        <v>33.28622264677368</v>
      </c>
      <c r="EM25" s="2">
        <v>40.063859064429373</v>
      </c>
      <c r="EN25" s="2">
        <v>47.446540173691346</v>
      </c>
      <c r="EO25" s="2">
        <v>54.19555842285321</v>
      </c>
      <c r="EP25" s="2">
        <v>52.487964816628434</v>
      </c>
      <c r="EQ25" s="2">
        <v>48.571770774894105</v>
      </c>
      <c r="ER25" s="2">
        <v>36.414764898039422</v>
      </c>
      <c r="ES25" s="2">
        <v>25.965950775267828</v>
      </c>
      <c r="ET25" s="2">
        <v>16.34769267852996</v>
      </c>
      <c r="EU25" s="2">
        <v>11.438063472146032</v>
      </c>
      <c r="EV25" s="2">
        <v>13.277736051324263</v>
      </c>
      <c r="EW25" s="2">
        <v>18.227590791166744</v>
      </c>
      <c r="EX25" s="2">
        <v>27.123093143889911</v>
      </c>
      <c r="EY25" s="2">
        <v>32.410887641975179</v>
      </c>
      <c r="EZ25" s="2">
        <v>37.757873954712871</v>
      </c>
      <c r="FA25" s="2">
        <v>41.69350201663773</v>
      </c>
      <c r="FB25" s="2">
        <v>42.024745644129808</v>
      </c>
      <c r="FC25" s="2">
        <v>40.114152976204132</v>
      </c>
      <c r="FD25" s="2">
        <v>35.637997328697665</v>
      </c>
      <c r="FE25" s="2">
        <v>29.443091940490078</v>
      </c>
      <c r="FF25" s="2">
        <v>24.967542394513387</v>
      </c>
      <c r="FG25" s="2">
        <v>22.916375329124225</v>
      </c>
      <c r="FH25" s="2">
        <v>18.731079970874788</v>
      </c>
      <c r="FI25" s="2">
        <v>18.051646670102269</v>
      </c>
      <c r="FJ25" s="2">
        <v>16.863524479022974</v>
      </c>
      <c r="FK25" s="2">
        <v>15.806538283478019</v>
      </c>
      <c r="FL25" s="2">
        <v>14.657671999555285</v>
      </c>
      <c r="FM25" s="2">
        <v>13.34266130489512</v>
      </c>
      <c r="FN25" s="2">
        <v>12.215096509977421</v>
      </c>
      <c r="FO25" s="2">
        <v>11.867546859618431</v>
      </c>
      <c r="FP25" s="2">
        <v>9.8257453674687021</v>
      </c>
      <c r="FQ25" s="2">
        <v>7.6121044268114932</v>
      </c>
      <c r="FR25" s="2">
        <v>5.3097864959510392</v>
      </c>
      <c r="FS25" s="2">
        <v>1.7702931126691954</v>
      </c>
      <c r="FT25" s="2">
        <v>1.8900724382321403</v>
      </c>
      <c r="FU25" s="2">
        <v>1.454626654208854</v>
      </c>
      <c r="FV25" s="2">
        <v>1.0571868137469504</v>
      </c>
      <c r="FW25" s="2">
        <v>0.68860308179164287</v>
      </c>
      <c r="FX25" s="2">
        <v>0.33942487500063162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</row>
    <row r="26" spans="1:200">
      <c r="A26" s="2">
        <v>-3.4060733313839083E-16</v>
      </c>
      <c r="B26" s="2">
        <v>-1.4366313024295011E-14</v>
      </c>
      <c r="C26" s="2">
        <v>2.2262238005492465E-13</v>
      </c>
      <c r="D26" s="2">
        <v>2.9540621055837261E-14</v>
      </c>
      <c r="E26" s="2">
        <v>-1.556663121504663E-15</v>
      </c>
      <c r="F26" s="2">
        <v>-8.9157569682149467E-15</v>
      </c>
      <c r="G26" s="2">
        <v>-3.1117322351525495E-14</v>
      </c>
      <c r="H26" s="2">
        <v>2.5964292383944432E-14</v>
      </c>
      <c r="I26" s="2">
        <v>-8.9749106908170102E-15</v>
      </c>
      <c r="J26" s="2">
        <v>-2.9107384092994148E-14</v>
      </c>
      <c r="K26" s="2">
        <v>-1.2579223262643681E-14</v>
      </c>
      <c r="L26" s="2">
        <v>-4.9717947266016095E-15</v>
      </c>
      <c r="M26" s="2">
        <v>-2.1985567970472607E-14</v>
      </c>
      <c r="N26" s="2">
        <v>-8.5427966080374219E-15</v>
      </c>
      <c r="O26" s="2">
        <v>4.3912614685826047E-15</v>
      </c>
      <c r="P26" s="2">
        <v>1.3485093034105331E-14</v>
      </c>
      <c r="Q26" s="2">
        <v>7.8374212092160285E-15</v>
      </c>
      <c r="R26" s="2">
        <v>-3.8686352579852159E-16</v>
      </c>
      <c r="S26" s="2">
        <v>2.1950135897846659E-16</v>
      </c>
      <c r="T26" s="2">
        <v>1.3587188305220839E-16</v>
      </c>
      <c r="U26" s="2">
        <v>-5.8397455097793767E-17</v>
      </c>
      <c r="V26" s="2">
        <v>8.6002002288305346E-2</v>
      </c>
      <c r="W26" s="2">
        <v>0.1843643582987656</v>
      </c>
      <c r="X26" s="2">
        <v>0.30732716970331558</v>
      </c>
      <c r="Y26" s="2">
        <v>0.46689071103801577</v>
      </c>
      <c r="Z26" s="2">
        <v>0.67469721199339217</v>
      </c>
      <c r="AA26" s="2">
        <v>0.75211541243459845</v>
      </c>
      <c r="AB26" s="2">
        <v>4.9387497382605696</v>
      </c>
      <c r="AC26" s="2">
        <v>7.7445699769799656</v>
      </c>
      <c r="AD26" s="2">
        <v>10.46647363491218</v>
      </c>
      <c r="AE26" s="2">
        <v>12.952849746760418</v>
      </c>
      <c r="AF26" s="2">
        <v>13.773625352511036</v>
      </c>
      <c r="AG26" s="2">
        <v>15.358826814566594</v>
      </c>
      <c r="AH26" s="2">
        <v>16.626804784371313</v>
      </c>
      <c r="AI26" s="2">
        <v>17.526298795313703</v>
      </c>
      <c r="AJ26" s="2">
        <v>18.12589962177174</v>
      </c>
      <c r="AK26" s="2">
        <v>18.542584224064068</v>
      </c>
      <c r="AL26" s="2">
        <v>18.896501543588364</v>
      </c>
      <c r="AM26" s="2">
        <v>21.487548900533298</v>
      </c>
      <c r="AN26" s="2">
        <v>23.786124242132267</v>
      </c>
      <c r="AO26" s="2">
        <v>27.990217669127318</v>
      </c>
      <c r="AP26" s="2">
        <v>33.763311180204354</v>
      </c>
      <c r="AQ26" s="2">
        <v>40.165114423897997</v>
      </c>
      <c r="AR26" s="2">
        <v>43.167747170627649</v>
      </c>
      <c r="AS26" s="2">
        <v>43.847678596632555</v>
      </c>
      <c r="AT26" s="2">
        <v>41.601134289782514</v>
      </c>
      <c r="AU26" s="2">
        <v>37.669226129961537</v>
      </c>
      <c r="AV26" s="2">
        <v>30.568442804031431</v>
      </c>
      <c r="AW26" s="2">
        <v>21.816482241945302</v>
      </c>
      <c r="AX26" s="2">
        <v>14.301524823881142</v>
      </c>
      <c r="AY26" s="2">
        <v>8.9935531854024404</v>
      </c>
      <c r="AZ26" s="2">
        <v>7.9883116079954091</v>
      </c>
      <c r="BA26" s="2">
        <v>15.480944194322582</v>
      </c>
      <c r="BB26" s="2">
        <v>26.269861751223551</v>
      </c>
      <c r="BC26" s="2">
        <v>38.994563652464045</v>
      </c>
      <c r="BD26" s="2">
        <v>47.744385729258525</v>
      </c>
      <c r="BE26" s="2">
        <v>51.272847473106502</v>
      </c>
      <c r="BF26" s="2">
        <v>50.945309229541138</v>
      </c>
      <c r="BG26" s="2">
        <v>46.986940225541872</v>
      </c>
      <c r="BH26" s="2">
        <v>38.793235147046261</v>
      </c>
      <c r="BI26" s="2">
        <v>27.777675197922271</v>
      </c>
      <c r="BJ26" s="2">
        <v>17.975608306445771</v>
      </c>
      <c r="BK26" s="2">
        <v>9.6433321074180753</v>
      </c>
      <c r="BL26" s="2">
        <v>3.7236984382057541</v>
      </c>
      <c r="BM26" s="2">
        <v>0.55049832886524319</v>
      </c>
      <c r="BN26" s="2">
        <v>0.6772998992069672</v>
      </c>
      <c r="BO26" s="2">
        <v>6.8768607803220529</v>
      </c>
      <c r="BP26" s="2">
        <v>13.098431453827338</v>
      </c>
      <c r="BQ26" s="2">
        <v>17.145560399783694</v>
      </c>
      <c r="BR26" s="2">
        <v>21.098805245152203</v>
      </c>
      <c r="BS26" s="2">
        <v>30.589187541373434</v>
      </c>
      <c r="BT26" s="2">
        <v>35.783925313312928</v>
      </c>
      <c r="BU26" s="2">
        <v>36.35139035888119</v>
      </c>
      <c r="BV26" s="2">
        <v>38.139806779960864</v>
      </c>
      <c r="BW26" s="2">
        <v>36.424345316372687</v>
      </c>
      <c r="BX26" s="2">
        <v>30.035194189749824</v>
      </c>
      <c r="BY26" s="2">
        <v>18.235211058121312</v>
      </c>
      <c r="BZ26" s="2">
        <v>10.344678813605134</v>
      </c>
      <c r="CA26" s="2">
        <v>5.84481146630743</v>
      </c>
      <c r="CB26" s="2">
        <v>0.88784970449901968</v>
      </c>
      <c r="CC26" s="2">
        <v>-13.575852521305876</v>
      </c>
      <c r="CD26" s="2">
        <v>-25.827219028656341</v>
      </c>
      <c r="CE26" s="2">
        <v>-34.210924275798249</v>
      </c>
      <c r="CF26" s="2">
        <v>-42.951327355330406</v>
      </c>
      <c r="CG26" s="2">
        <v>-47.105889658962688</v>
      </c>
      <c r="CH26" s="2">
        <v>-64.841832831649924</v>
      </c>
      <c r="CI26" s="2">
        <v>-77.846098861626913</v>
      </c>
      <c r="CJ26" s="2">
        <v>-81.859175834161476</v>
      </c>
      <c r="CK26" s="2">
        <v>-80.349593637929473</v>
      </c>
      <c r="CL26" s="2">
        <v>-76.569430212590049</v>
      </c>
      <c r="CM26" s="2">
        <v>-66.255515202070256</v>
      </c>
      <c r="CN26" s="2">
        <v>-52.581192655911785</v>
      </c>
      <c r="CO26" s="2">
        <v>-50.551954862177993</v>
      </c>
      <c r="CP26" s="2">
        <v>-40.530923924209596</v>
      </c>
      <c r="CQ26" s="2">
        <v>-31.448530005165587</v>
      </c>
      <c r="CR26" s="2">
        <v>-14.872748991886711</v>
      </c>
      <c r="CS26" s="2">
        <v>-4.4304726078521579</v>
      </c>
      <c r="CT26" s="2">
        <v>12.924290460710955</v>
      </c>
      <c r="CU26" s="2">
        <v>37.167723203899691</v>
      </c>
      <c r="CV26" s="2">
        <v>43.702182045129057</v>
      </c>
      <c r="CW26" s="2">
        <v>43.320198297446431</v>
      </c>
      <c r="CX26" s="2">
        <v>47.36453958463418</v>
      </c>
      <c r="CY26" s="2">
        <v>50.059591119231797</v>
      </c>
      <c r="CZ26" s="2">
        <v>46.064116145036863</v>
      </c>
      <c r="DA26" s="2">
        <v>35.413059718694278</v>
      </c>
      <c r="DB26" s="2">
        <v>27.277792833708506</v>
      </c>
      <c r="DC26" s="2">
        <v>22.967462114895454</v>
      </c>
      <c r="DD26" s="2">
        <v>13.176777667351827</v>
      </c>
      <c r="DE26" s="2">
        <v>3.5797148202719411</v>
      </c>
      <c r="DF26" s="2">
        <v>-3.7993781108612001</v>
      </c>
      <c r="DG26" s="2">
        <v>-10.173300607327926</v>
      </c>
      <c r="DH26" s="2">
        <v>-18.122380933265216</v>
      </c>
      <c r="DI26" s="2">
        <v>-26.836952690830049</v>
      </c>
      <c r="DJ26" s="2">
        <v>-33.492440709884633</v>
      </c>
      <c r="DK26" s="2">
        <v>-42.341620638159178</v>
      </c>
      <c r="DL26" s="2">
        <v>-45.727189235457686</v>
      </c>
      <c r="DM26" s="2">
        <v>-46.344860722647141</v>
      </c>
      <c r="DN26" s="2">
        <v>-46.395338841878967</v>
      </c>
      <c r="DO26" s="2">
        <v>-30.197760370968975</v>
      </c>
      <c r="DP26" s="2">
        <v>-14.310893665256685</v>
      </c>
      <c r="DQ26" s="2">
        <v>-4.7148670123807657</v>
      </c>
      <c r="DR26" s="2">
        <v>2.133815868490609</v>
      </c>
      <c r="DS26" s="2">
        <v>7.4674657314538901</v>
      </c>
      <c r="DT26" s="2">
        <v>12.424427493262137</v>
      </c>
      <c r="DU26" s="2">
        <v>21.566580095084191</v>
      </c>
      <c r="DV26" s="2">
        <v>28.319673495134438</v>
      </c>
      <c r="DW26" s="2">
        <v>28.346235087583988</v>
      </c>
      <c r="DX26" s="2">
        <v>31.320515143159234</v>
      </c>
      <c r="DY26" s="2">
        <v>30.639558763146738</v>
      </c>
      <c r="DZ26" s="2">
        <v>31.995849011973451</v>
      </c>
      <c r="EA26" s="2">
        <v>30.691088890133909</v>
      </c>
      <c r="EB26" s="2">
        <v>27.260991363552645</v>
      </c>
      <c r="EC26" s="2">
        <v>22.112355782393724</v>
      </c>
      <c r="ED26" s="2">
        <v>16.985693238350166</v>
      </c>
      <c r="EE26" s="2">
        <v>9.7508364126405809</v>
      </c>
      <c r="EF26" s="2">
        <v>2.1745365069371179</v>
      </c>
      <c r="EG26" s="2">
        <v>-2.5561156630778532</v>
      </c>
      <c r="EH26" s="2">
        <v>-3.0433614370763169</v>
      </c>
      <c r="EI26" s="2">
        <v>3.9004119185563342</v>
      </c>
      <c r="EJ26" s="2">
        <v>9.5594938124353241</v>
      </c>
      <c r="EK26" s="2">
        <v>19.775907412099727</v>
      </c>
      <c r="EL26" s="2">
        <v>34.749884753654435</v>
      </c>
      <c r="EM26" s="2">
        <v>40.432613856674806</v>
      </c>
      <c r="EN26" s="2">
        <v>46.487108356949669</v>
      </c>
      <c r="EO26" s="2">
        <v>52.056743136901147</v>
      </c>
      <c r="EP26" s="2">
        <v>49.025585783901725</v>
      </c>
      <c r="EQ26" s="2">
        <v>44.223132917331277</v>
      </c>
      <c r="ER26" s="2">
        <v>31.266978211732052</v>
      </c>
      <c r="ES26" s="2">
        <v>20.592002740365178</v>
      </c>
      <c r="ET26" s="2">
        <v>11.678740567633568</v>
      </c>
      <c r="EU26" s="2">
        <v>8.9935531854024404</v>
      </c>
      <c r="EV26" s="2">
        <v>12.533790308979563</v>
      </c>
      <c r="EW26" s="2">
        <v>19.553280223995102</v>
      </c>
      <c r="EX26" s="2">
        <v>30.568442804031431</v>
      </c>
      <c r="EY26" s="2">
        <v>36.028277201120432</v>
      </c>
      <c r="EZ26" s="2">
        <v>40.979978036518482</v>
      </c>
      <c r="FA26" s="2">
        <v>43.847678596632555</v>
      </c>
      <c r="FB26" s="2">
        <v>42.880330040648481</v>
      </c>
      <c r="FC26" s="2">
        <v>39.557224901124606</v>
      </c>
      <c r="FD26" s="2">
        <v>33.763311180204354</v>
      </c>
      <c r="FE26" s="2">
        <v>26.766321026123634</v>
      </c>
      <c r="FF26" s="2">
        <v>22.321436886791432</v>
      </c>
      <c r="FG26" s="2">
        <v>21.487548900533298</v>
      </c>
      <c r="FH26" s="2">
        <v>18.147756017502051</v>
      </c>
      <c r="FI26" s="2">
        <v>18.385619763766641</v>
      </c>
      <c r="FJ26" s="2">
        <v>18.12589962177174</v>
      </c>
      <c r="FK26" s="2">
        <v>17.350320043378407</v>
      </c>
      <c r="FL26" s="2">
        <v>16.48451174573292</v>
      </c>
      <c r="FM26" s="2">
        <v>15.358826814566594</v>
      </c>
      <c r="FN26" s="2">
        <v>13.773625352511036</v>
      </c>
      <c r="FO26" s="2">
        <v>12.952849746760418</v>
      </c>
      <c r="FP26" s="2">
        <v>10.466473634912177</v>
      </c>
      <c r="FQ26" s="2">
        <v>7.7445699769799656</v>
      </c>
      <c r="FR26" s="2">
        <v>4.9387497382605696</v>
      </c>
      <c r="FS26" s="2">
        <v>0.75211541243459845</v>
      </c>
      <c r="FT26" s="2">
        <v>0.67469721199339217</v>
      </c>
      <c r="FU26" s="2">
        <v>0.46689071103801577</v>
      </c>
      <c r="FV26" s="2">
        <v>0.30732716970331558</v>
      </c>
      <c r="FW26" s="2">
        <v>0.1843643582987661</v>
      </c>
      <c r="FX26" s="2">
        <v>8.6002002288305318E-2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</row>
    <row r="27" spans="1:200">
      <c r="A27" s="2">
        <v>-3.4290588662993315E-16</v>
      </c>
      <c r="B27" s="2">
        <v>-2.1212718285705331E-14</v>
      </c>
      <c r="C27" s="2">
        <v>2.2234810473189287E-13</v>
      </c>
      <c r="D27" s="2">
        <v>3.2618241954735456E-14</v>
      </c>
      <c r="E27" s="2">
        <v>-2.3599462453189372E-15</v>
      </c>
      <c r="F27" s="2">
        <v>-1.462802998123176E-14</v>
      </c>
      <c r="G27" s="2">
        <v>-4.2970680783661015E-14</v>
      </c>
      <c r="H27" s="2">
        <v>2.7497121162124851E-14</v>
      </c>
      <c r="I27" s="2">
        <v>-2.0037072536813007E-15</v>
      </c>
      <c r="J27" s="2">
        <v>-2.7821534869114044E-14</v>
      </c>
      <c r="K27" s="2">
        <v>-1.2894125305074723E-14</v>
      </c>
      <c r="L27" s="2">
        <v>-7.4919703125992463E-15</v>
      </c>
      <c r="M27" s="2">
        <v>-2.3098686176358726E-14</v>
      </c>
      <c r="N27" s="2">
        <v>-8.7460892626298235E-15</v>
      </c>
      <c r="O27" s="2">
        <v>5.9938662318441939E-15</v>
      </c>
      <c r="P27" s="2">
        <v>1.4633578590807583E-14</v>
      </c>
      <c r="Q27" s="2">
        <v>8.4692495473517831E-15</v>
      </c>
      <c r="R27" s="2">
        <v>-5.1374426168516818E-16</v>
      </c>
      <c r="S27" s="2">
        <v>1.8578255255777851E-16</v>
      </c>
      <c r="T27" s="2">
        <v>1.6266202739253121E-16</v>
      </c>
      <c r="U27" s="2">
        <v>-6.880217901053833E-17</v>
      </c>
      <c r="V27" s="2">
        <v>-0.1659582605014937</v>
      </c>
      <c r="W27" s="2">
        <v>-0.31674120543408124</v>
      </c>
      <c r="X27" s="2">
        <v>-0.43732011601862997</v>
      </c>
      <c r="Y27" s="2">
        <v>-0.51295860891588629</v>
      </c>
      <c r="Z27" s="2">
        <v>-0.52935665513001795</v>
      </c>
      <c r="AA27" s="2">
        <v>-0.3732583841716739</v>
      </c>
      <c r="AB27" s="2">
        <v>4.1618498685312986</v>
      </c>
      <c r="AC27" s="2">
        <v>7.2606076854072708</v>
      </c>
      <c r="AD27" s="2">
        <v>10.346727702694663</v>
      </c>
      <c r="AE27" s="2">
        <v>13.232994425056681</v>
      </c>
      <c r="AF27" s="2">
        <v>14.575662330329138</v>
      </c>
      <c r="AG27" s="2">
        <v>16.808718296360468</v>
      </c>
      <c r="AH27" s="2">
        <v>18.580899142371909</v>
      </c>
      <c r="AI27" s="2">
        <v>19.859454467161935</v>
      </c>
      <c r="AJ27" s="2">
        <v>20.670333718043235</v>
      </c>
      <c r="AK27" s="2">
        <v>21.129773192478211</v>
      </c>
      <c r="AL27" s="2">
        <v>21.201349504576747</v>
      </c>
      <c r="AM27" s="2">
        <v>23.131519536584161</v>
      </c>
      <c r="AN27" s="2">
        <v>24.591212597213545</v>
      </c>
      <c r="AO27" s="2">
        <v>28.142724663869934</v>
      </c>
      <c r="AP27" s="2">
        <v>33.528409180920214</v>
      </c>
      <c r="AQ27" s="2">
        <v>39.799216071515232</v>
      </c>
      <c r="AR27" s="2">
        <v>42.498200118414296</v>
      </c>
      <c r="AS27" s="2">
        <v>43.217664603264552</v>
      </c>
      <c r="AT27" s="2">
        <v>41.182802992802657</v>
      </c>
      <c r="AU27" s="2">
        <v>37.644386265916999</v>
      </c>
      <c r="AV27" s="2">
        <v>30.488107350786265</v>
      </c>
      <c r="AW27" s="2">
        <v>21.26770023788854</v>
      </c>
      <c r="AX27" s="2">
        <v>12.975409903073663</v>
      </c>
      <c r="AY27" s="2">
        <v>6.7144814588535988</v>
      </c>
      <c r="AZ27" s="2">
        <v>4.727880283336507</v>
      </c>
      <c r="BA27" s="2">
        <v>11.723627473367451</v>
      </c>
      <c r="BB27" s="2">
        <v>22.010003263604911</v>
      </c>
      <c r="BC27" s="2">
        <v>34.678488432236257</v>
      </c>
      <c r="BD27" s="2">
        <v>43.63837231212252</v>
      </c>
      <c r="BE27" s="2">
        <v>47.29431227096309</v>
      </c>
      <c r="BF27" s="2">
        <v>47.52824372279197</v>
      </c>
      <c r="BG27" s="2">
        <v>44.603897894735717</v>
      </c>
      <c r="BH27" s="2">
        <v>37.643377148177422</v>
      </c>
      <c r="BI27" s="2">
        <v>27.880254300302383</v>
      </c>
      <c r="BJ27" s="2">
        <v>19.237151817722683</v>
      </c>
      <c r="BK27" s="2">
        <v>11.935258082243969</v>
      </c>
      <c r="BL27" s="2">
        <v>7.1269495559742424</v>
      </c>
      <c r="BM27" s="2">
        <v>4.7587511785104502</v>
      </c>
      <c r="BN27" s="2">
        <v>5.2059180622987782</v>
      </c>
      <c r="BO27" s="2">
        <v>11.726968490300349</v>
      </c>
      <c r="BP27" s="2">
        <v>17.81508475594481</v>
      </c>
      <c r="BQ27" s="2">
        <v>21.69523506713232</v>
      </c>
      <c r="BR27" s="2">
        <v>25.342918430225019</v>
      </c>
      <c r="BS27" s="2">
        <v>35.134445911131955</v>
      </c>
      <c r="BT27" s="2">
        <v>40.11383254037559</v>
      </c>
      <c r="BU27" s="2">
        <v>40.066840833167653</v>
      </c>
      <c r="BV27" s="2">
        <v>41.165536614016723</v>
      </c>
      <c r="BW27" s="2">
        <v>38.314507196846812</v>
      </c>
      <c r="BX27" s="2">
        <v>30.370674597479574</v>
      </c>
      <c r="BY27" s="2">
        <v>16.529558959204664</v>
      </c>
      <c r="BZ27" s="2">
        <v>7.3766522693568826</v>
      </c>
      <c r="CA27" s="2">
        <v>2.0672513107250277</v>
      </c>
      <c r="CB27" s="2">
        <v>-3.6448983469840162</v>
      </c>
      <c r="CC27" s="2">
        <v>-22.131559228192323</v>
      </c>
      <c r="CD27" s="2">
        <v>-36.529175093632404</v>
      </c>
      <c r="CE27" s="2">
        <v>-45.747985977717093</v>
      </c>
      <c r="CF27" s="2">
        <v>-55.175690553622303</v>
      </c>
      <c r="CG27" s="2">
        <v>-59.26761307797819</v>
      </c>
      <c r="CH27" s="2">
        <v>-76.12841729295144</v>
      </c>
      <c r="CI27" s="2">
        <v>-88.058098645961394</v>
      </c>
      <c r="CJ27" s="2">
        <v>-91.213104057138167</v>
      </c>
      <c r="CK27" s="2">
        <v>-88.517386528028936</v>
      </c>
      <c r="CL27" s="2">
        <v>-83.790942788519089</v>
      </c>
      <c r="CM27" s="2">
        <v>-71.642590144516447</v>
      </c>
      <c r="CN27" s="2">
        <v>-52.284562980862191</v>
      </c>
      <c r="CO27" s="2">
        <v>-48.496834768327396</v>
      </c>
      <c r="CP27" s="2">
        <v>-34.858571084734919</v>
      </c>
      <c r="CQ27" s="2">
        <v>-23.467646714406261</v>
      </c>
      <c r="CR27" s="2">
        <v>-4.5669681421914063</v>
      </c>
      <c r="CS27" s="2">
        <v>6.9732755863251548</v>
      </c>
      <c r="CT27" s="2">
        <v>24.440786088250295</v>
      </c>
      <c r="CU27" s="2">
        <v>48.09952007090714</v>
      </c>
      <c r="CV27" s="2">
        <v>55.113079029111617</v>
      </c>
      <c r="CW27" s="2">
        <v>54.506524355455952</v>
      </c>
      <c r="CX27" s="2">
        <v>58.7898502821579</v>
      </c>
      <c r="CY27" s="2">
        <v>60.446743946592129</v>
      </c>
      <c r="CZ27" s="2">
        <v>54.486115485239068</v>
      </c>
      <c r="DA27" s="2">
        <v>43.00852044669049</v>
      </c>
      <c r="DB27" s="2">
        <v>34.535138013534286</v>
      </c>
      <c r="DC27" s="2">
        <v>29.916533420070184</v>
      </c>
      <c r="DD27" s="2">
        <v>19.37448432522692</v>
      </c>
      <c r="DE27" s="2">
        <v>8.9463463823978238</v>
      </c>
      <c r="DF27" s="2">
        <v>1.0897444379778549</v>
      </c>
      <c r="DG27" s="2">
        <v>-6.407791688031689</v>
      </c>
      <c r="DH27" s="2">
        <v>-15.230398298425191</v>
      </c>
      <c r="DI27" s="2">
        <v>-25.256855398344353</v>
      </c>
      <c r="DJ27" s="2">
        <v>-33.150934340565371</v>
      </c>
      <c r="DK27" s="2">
        <v>-44.218521365634402</v>
      </c>
      <c r="DL27" s="2">
        <v>-50.027676032640905</v>
      </c>
      <c r="DM27" s="2">
        <v>-53.270960032225425</v>
      </c>
      <c r="DN27" s="2">
        <v>-56.348855351643174</v>
      </c>
      <c r="DO27" s="2">
        <v>-42.870052970405716</v>
      </c>
      <c r="DP27" s="2">
        <v>-27.333960755294797</v>
      </c>
      <c r="DQ27" s="2">
        <v>-17.292560391825866</v>
      </c>
      <c r="DR27" s="2">
        <v>-6.2833653195998522</v>
      </c>
      <c r="DS27" s="2">
        <v>-0.27117385850075038</v>
      </c>
      <c r="DT27" s="2">
        <v>5.4409757992081005</v>
      </c>
      <c r="DU27" s="2">
        <v>16.286965711781317</v>
      </c>
      <c r="DV27" s="2">
        <v>24.963040565275783</v>
      </c>
      <c r="DW27" s="2">
        <v>28.319368400018732</v>
      </c>
      <c r="DX27" s="2">
        <v>32.336781582225278</v>
      </c>
      <c r="DY27" s="2">
        <v>32.423679066243011</v>
      </c>
      <c r="DZ27" s="2">
        <v>34.827798742355789</v>
      </c>
      <c r="EA27" s="2">
        <v>34.332523711338112</v>
      </c>
      <c r="EB27" s="2">
        <v>31.513058704858395</v>
      </c>
      <c r="EC27" s="2">
        <v>26.737093100544723</v>
      </c>
      <c r="ED27" s="2">
        <v>21.769792745977337</v>
      </c>
      <c r="EE27" s="2">
        <v>14.711306101871941</v>
      </c>
      <c r="EF27" s="2">
        <v>6.8529425356075553</v>
      </c>
      <c r="EG27" s="2">
        <v>1.6166158303016154</v>
      </c>
      <c r="EH27" s="2">
        <v>0.31397893825765788</v>
      </c>
      <c r="EI27" s="2">
        <v>6.3385442592348618</v>
      </c>
      <c r="EJ27" s="2">
        <v>10.708376207489973</v>
      </c>
      <c r="EK27" s="2">
        <v>19.893125515341616</v>
      </c>
      <c r="EL27" s="2">
        <v>33.682860003066772</v>
      </c>
      <c r="EM27" s="2">
        <v>37.978994241366237</v>
      </c>
      <c r="EN27" s="2">
        <v>42.934940326458829</v>
      </c>
      <c r="EO27" s="2">
        <v>48.136044741716233</v>
      </c>
      <c r="EP27" s="2">
        <v>44.771407436648737</v>
      </c>
      <c r="EQ27" s="2">
        <v>40.182804216652912</v>
      </c>
      <c r="ER27" s="2">
        <v>27.492015382755493</v>
      </c>
      <c r="ES27" s="2">
        <v>17.095541324072158</v>
      </c>
      <c r="ET27" s="2">
        <v>8.5946907688685918</v>
      </c>
      <c r="EU27" s="2">
        <v>6.7144814588535988</v>
      </c>
      <c r="EV27" s="2">
        <v>10.898584615025445</v>
      </c>
      <c r="EW27" s="2">
        <v>18.725857687822945</v>
      </c>
      <c r="EX27" s="2">
        <v>30.488107350786265</v>
      </c>
      <c r="EY27" s="2">
        <v>35.821700174230237</v>
      </c>
      <c r="EZ27" s="2">
        <v>40.423619638973008</v>
      </c>
      <c r="FA27" s="2">
        <v>43.217664603264552</v>
      </c>
      <c r="FB27" s="2">
        <v>42.028542095599846</v>
      </c>
      <c r="FC27" s="2">
        <v>38.934130473006405</v>
      </c>
      <c r="FD27" s="2">
        <v>33.528409180920214</v>
      </c>
      <c r="FE27" s="2">
        <v>26.543598578873564</v>
      </c>
      <c r="FF27" s="2">
        <v>22.713913942501286</v>
      </c>
      <c r="FG27" s="2">
        <v>23.131519536584161</v>
      </c>
      <c r="FH27" s="2">
        <v>20.162547671105386</v>
      </c>
      <c r="FI27" s="2">
        <v>20.759776288345588</v>
      </c>
      <c r="FJ27" s="2">
        <v>20.670333718043235</v>
      </c>
      <c r="FK27" s="2">
        <v>19.531327058628797</v>
      </c>
      <c r="FL27" s="2">
        <v>18.329116816370714</v>
      </c>
      <c r="FM27" s="2">
        <v>16.808718296360468</v>
      </c>
      <c r="FN27" s="2">
        <v>14.575662330329138</v>
      </c>
      <c r="FO27" s="2">
        <v>13.232994425056681</v>
      </c>
      <c r="FP27" s="2">
        <v>10.346727702694659</v>
      </c>
      <c r="FQ27" s="2">
        <v>7.2606076854072708</v>
      </c>
      <c r="FR27" s="2">
        <v>4.1618498685312986</v>
      </c>
      <c r="FS27" s="2">
        <v>-0.3732583841716739</v>
      </c>
      <c r="FT27" s="2">
        <v>-0.52935665513001795</v>
      </c>
      <c r="FU27" s="2">
        <v>-0.51295860891588629</v>
      </c>
      <c r="FV27" s="2">
        <v>-0.43732011601862997</v>
      </c>
      <c r="FW27" s="2">
        <v>-0.31674120543408063</v>
      </c>
      <c r="FX27" s="2">
        <v>-0.16595826050149376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</row>
    <row r="28" spans="1:200">
      <c r="A28" s="2">
        <v>-2.6293758038851782E-16</v>
      </c>
      <c r="B28" s="2">
        <v>-3.0151404495241849E-14</v>
      </c>
      <c r="C28" s="2">
        <v>2.1565495929862835E-13</v>
      </c>
      <c r="D28" s="2">
        <v>3.2560205021202887E-14</v>
      </c>
      <c r="E28" s="2">
        <v>-1.9939625967273885E-15</v>
      </c>
      <c r="F28" s="2">
        <v>-2.2062617922083468E-14</v>
      </c>
      <c r="G28" s="2">
        <v>-5.6625526868276705E-14</v>
      </c>
      <c r="H28" s="2">
        <v>2.6707667635218494E-14</v>
      </c>
      <c r="I28" s="2">
        <v>4.6681746787292455E-15</v>
      </c>
      <c r="J28" s="2">
        <v>-2.3246365008585022E-14</v>
      </c>
      <c r="K28" s="2">
        <v>-1.1994465587521808E-14</v>
      </c>
      <c r="L28" s="2">
        <v>-9.0659017996874207E-15</v>
      </c>
      <c r="M28" s="2">
        <v>-2.4175108867042563E-14</v>
      </c>
      <c r="N28" s="2">
        <v>-6.179723963804947E-15</v>
      </c>
      <c r="O28" s="2">
        <v>9.9445486933800999E-15</v>
      </c>
      <c r="P28" s="2">
        <v>1.5063924553294652E-14</v>
      </c>
      <c r="Q28" s="2">
        <v>9.0831205973647998E-15</v>
      </c>
      <c r="R28" s="2">
        <v>-5.9909492784298818E-16</v>
      </c>
      <c r="S28" s="2">
        <v>1.5317727964027095E-16</v>
      </c>
      <c r="T28" s="2">
        <v>1.7560015727874794E-16</v>
      </c>
      <c r="U28" s="2">
        <v>-8.4201658089969808E-17</v>
      </c>
      <c r="V28" s="2">
        <v>-0.47077978299672174</v>
      </c>
      <c r="W28" s="2">
        <v>-0.92267524786096433</v>
      </c>
      <c r="X28" s="2">
        <v>-1.3369871135106286</v>
      </c>
      <c r="Y28" s="2">
        <v>-1.6953849735295288</v>
      </c>
      <c r="Z28" s="2">
        <v>-1.9800887335775628</v>
      </c>
      <c r="AA28" s="2">
        <v>-1.8089662712476104</v>
      </c>
      <c r="AB28" s="2">
        <v>2.8907806158577127</v>
      </c>
      <c r="AC28" s="2">
        <v>6.2050740411669087</v>
      </c>
      <c r="AD28" s="2">
        <v>9.5772852188830804</v>
      </c>
      <c r="AE28" s="2">
        <v>12.808284248841947</v>
      </c>
      <c r="AF28" s="2">
        <v>14.399502005975171</v>
      </c>
      <c r="AG28" s="2">
        <v>16.942955164280349</v>
      </c>
      <c r="AH28" s="2">
        <v>18.950434945095264</v>
      </c>
      <c r="AI28" s="2">
        <v>20.366633664291861</v>
      </c>
      <c r="AJ28" s="2">
        <v>21.207265293882667</v>
      </c>
      <c r="AK28" s="2">
        <v>21.620227343579259</v>
      </c>
      <c r="AL28" s="2">
        <v>21.38236194069146</v>
      </c>
      <c r="AM28" s="2">
        <v>23.0091401873694</v>
      </c>
      <c r="AN28" s="2">
        <v>24.131326038419918</v>
      </c>
      <c r="AO28" s="2">
        <v>27.559542784283476</v>
      </c>
      <c r="AP28" s="2">
        <v>33.11659022168277</v>
      </c>
      <c r="AQ28" s="2">
        <v>39.791088420546473</v>
      </c>
      <c r="AR28" s="2">
        <v>42.810415171254448</v>
      </c>
      <c r="AS28" s="2">
        <v>44.247886490402692</v>
      </c>
      <c r="AT28" s="2">
        <v>43.075211636824307</v>
      </c>
      <c r="AU28" s="2">
        <v>40.452418875903007</v>
      </c>
      <c r="AV28" s="2">
        <v>33.59251509183369</v>
      </c>
      <c r="AW28" s="2">
        <v>24.020161353365911</v>
      </c>
      <c r="AX28" s="2">
        <v>14.741968849169981</v>
      </c>
      <c r="AY28" s="2">
        <v>6.7875452220439971</v>
      </c>
      <c r="AZ28" s="2">
        <v>2.8157313598739533</v>
      </c>
      <c r="BA28" s="2">
        <v>7.9619172136524012</v>
      </c>
      <c r="BB28" s="2">
        <v>16.408185587934007</v>
      </c>
      <c r="BC28" s="2">
        <v>27.886562094872875</v>
      </c>
      <c r="BD28" s="2">
        <v>36.459881382155189</v>
      </c>
      <c r="BE28" s="2">
        <v>40.221470758001978</v>
      </c>
      <c r="BF28" s="2">
        <v>41.457285999225213</v>
      </c>
      <c r="BG28" s="2">
        <v>40.389798837462102</v>
      </c>
      <c r="BH28" s="2">
        <v>35.752115676109696</v>
      </c>
      <c r="BI28" s="2">
        <v>28.378530336507119</v>
      </c>
      <c r="BJ28" s="2">
        <v>21.845298140229964</v>
      </c>
      <c r="BK28" s="2">
        <v>16.200912847898127</v>
      </c>
      <c r="BL28" s="2">
        <v>12.847415263782946</v>
      </c>
      <c r="BM28" s="2">
        <v>11.323878524107869</v>
      </c>
      <c r="BN28" s="2">
        <v>11.77622640138928</v>
      </c>
      <c r="BO28" s="2">
        <v>18.09267977225182</v>
      </c>
      <c r="BP28" s="2">
        <v>23.57584402798927</v>
      </c>
      <c r="BQ28" s="2">
        <v>26.711081866681052</v>
      </c>
      <c r="BR28" s="2">
        <v>29.473641979034511</v>
      </c>
      <c r="BS28" s="2">
        <v>39.398885070369666</v>
      </c>
      <c r="BT28" s="2">
        <v>43.910659305585618</v>
      </c>
      <c r="BU28" s="2">
        <v>43.057494807979012</v>
      </c>
      <c r="BV28" s="2">
        <v>43.249875638060033</v>
      </c>
      <c r="BW28" s="2">
        <v>38.944821240313708</v>
      </c>
      <c r="BX28" s="2">
        <v>29.156279272414192</v>
      </c>
      <c r="BY28" s="2">
        <v>12.946717441604093</v>
      </c>
      <c r="BZ28" s="2">
        <v>2.8035843297098957</v>
      </c>
      <c r="CA28" s="2">
        <v>-3.2024367509628426</v>
      </c>
      <c r="CB28" s="2">
        <v>-9.5188987517628743</v>
      </c>
      <c r="CC28" s="2">
        <v>-32.033901085670045</v>
      </c>
      <c r="CD28" s="2">
        <v>-48.13892740526137</v>
      </c>
      <c r="CE28" s="2">
        <v>-57.78782901843843</v>
      </c>
      <c r="CF28" s="2">
        <v>-67.322846258278688</v>
      </c>
      <c r="CG28" s="2">
        <v>-71.0586339513806</v>
      </c>
      <c r="CH28" s="2">
        <v>-85.658257522691912</v>
      </c>
      <c r="CI28" s="2">
        <v>-95.300291052350261</v>
      </c>
      <c r="CJ28" s="2">
        <v>-97.026632091468358</v>
      </c>
      <c r="CK28" s="2">
        <v>-92.957348038661351</v>
      </c>
      <c r="CL28" s="2">
        <v>-87.357796217802147</v>
      </c>
      <c r="CM28" s="2">
        <v>-73.77098496425117</v>
      </c>
      <c r="CN28" s="2">
        <v>-48.383892805989049</v>
      </c>
      <c r="CO28" s="2">
        <v>-42.491931324835072</v>
      </c>
      <c r="CP28" s="2">
        <v>-23.733540470225094</v>
      </c>
      <c r="CQ28" s="2">
        <v>-10.256571338339018</v>
      </c>
      <c r="CR28" s="2">
        <v>9.9037228126577048</v>
      </c>
      <c r="CS28" s="2">
        <v>21.819701578188386</v>
      </c>
      <c r="CT28" s="2">
        <v>37.918366290427308</v>
      </c>
      <c r="CU28" s="2">
        <v>59.024154136517289</v>
      </c>
      <c r="CV28" s="2">
        <v>65.963820802417331</v>
      </c>
      <c r="CW28" s="2">
        <v>65.085589814309557</v>
      </c>
      <c r="CX28" s="2">
        <v>69.488713820475468</v>
      </c>
      <c r="CY28" s="2">
        <v>69.459516611136394</v>
      </c>
      <c r="CZ28" s="2">
        <v>60.785648194804537</v>
      </c>
      <c r="DA28" s="2">
        <v>48.901418737295636</v>
      </c>
      <c r="DB28" s="2">
        <v>40.557483254758353</v>
      </c>
      <c r="DC28" s="2">
        <v>35.836808621381181</v>
      </c>
      <c r="DD28" s="2">
        <v>25.253186031029532</v>
      </c>
      <c r="DE28" s="2">
        <v>14.314426070851599</v>
      </c>
      <c r="DF28" s="2">
        <v>6.4356500147793945</v>
      </c>
      <c r="DG28" s="2">
        <v>-1.8477952990423696</v>
      </c>
      <c r="DH28" s="2">
        <v>-11.232896837984644</v>
      </c>
      <c r="DI28" s="2">
        <v>-22.094063322708951</v>
      </c>
      <c r="DJ28" s="2">
        <v>-30.85387751352895</v>
      </c>
      <c r="DK28" s="2">
        <v>-43.701518832981208</v>
      </c>
      <c r="DL28" s="2">
        <v>-52.058982904961674</v>
      </c>
      <c r="DM28" s="2">
        <v>-58.567689305316414</v>
      </c>
      <c r="DN28" s="2">
        <v>-66.722453092435543</v>
      </c>
      <c r="DO28" s="2">
        <v>-56.695086917090343</v>
      </c>
      <c r="DP28" s="2">
        <v>-42.211068056695645</v>
      </c>
      <c r="DQ28" s="2">
        <v>-32.016710942660865</v>
      </c>
      <c r="DR28" s="2">
        <v>-15.686295437993456</v>
      </c>
      <c r="DS28" s="2">
        <v>-9.1874180446630778</v>
      </c>
      <c r="DT28" s="2">
        <v>-2.8709560438632695</v>
      </c>
      <c r="DU28" s="2">
        <v>9.2644239193804019</v>
      </c>
      <c r="DV28" s="2">
        <v>19.549933097398888</v>
      </c>
      <c r="DW28" s="2">
        <v>26.07525563977514</v>
      </c>
      <c r="DX28" s="2">
        <v>31.166347637380067</v>
      </c>
      <c r="DY28" s="2">
        <v>32.179113672467317</v>
      </c>
      <c r="DZ28" s="2">
        <v>35.981305819705725</v>
      </c>
      <c r="EA28" s="2">
        <v>36.7866851669379</v>
      </c>
      <c r="EB28" s="2">
        <v>35.192686241956288</v>
      </c>
      <c r="EC28" s="2">
        <v>31.472289687172172</v>
      </c>
      <c r="ED28" s="2">
        <v>27.290225922480882</v>
      </c>
      <c r="EE28" s="2">
        <v>20.928093686013053</v>
      </c>
      <c r="EF28" s="2">
        <v>13.389667377331634</v>
      </c>
      <c r="EG28" s="2">
        <v>8.0764424061024442</v>
      </c>
      <c r="EH28" s="2">
        <v>6.2040483898480634</v>
      </c>
      <c r="EI28" s="2">
        <v>11.112563565778611</v>
      </c>
      <c r="EJ28" s="2">
        <v>13.666709971294733</v>
      </c>
      <c r="EK28" s="2">
        <v>21.008420506819224</v>
      </c>
      <c r="EL28" s="2">
        <v>32.235710358677302</v>
      </c>
      <c r="EM28" s="2">
        <v>34.266326120994478</v>
      </c>
      <c r="EN28" s="2">
        <v>37.145656194887103</v>
      </c>
      <c r="EO28" s="2">
        <v>41.145666558804997</v>
      </c>
      <c r="EP28" s="2">
        <v>37.387738507030036</v>
      </c>
      <c r="EQ28" s="2">
        <v>33.308654450918631</v>
      </c>
      <c r="ER28" s="2">
        <v>22.119471825716268</v>
      </c>
      <c r="ES28" s="2">
        <v>13.132316081476144</v>
      </c>
      <c r="ET28" s="2">
        <v>6.4267100077345747</v>
      </c>
      <c r="EU28" s="2">
        <v>6.7875452220439971</v>
      </c>
      <c r="EV28" s="2">
        <v>12.171985888583489</v>
      </c>
      <c r="EW28" s="2">
        <v>21.068738500881427</v>
      </c>
      <c r="EX28" s="2">
        <v>33.59251509183369</v>
      </c>
      <c r="EY28" s="2">
        <v>38.37075772611594</v>
      </c>
      <c r="EZ28" s="2">
        <v>42.102660402894024</v>
      </c>
      <c r="FA28" s="2">
        <v>44.247886490402692</v>
      </c>
      <c r="FB28" s="2">
        <v>42.186710219508534</v>
      </c>
      <c r="FC28" s="2">
        <v>38.764039260705289</v>
      </c>
      <c r="FD28" s="2">
        <v>33.11659022168277</v>
      </c>
      <c r="FE28" s="2">
        <v>25.770472933956498</v>
      </c>
      <c r="FF28" s="2">
        <v>22.045810088852683</v>
      </c>
      <c r="FG28" s="2">
        <v>23.0091401873694</v>
      </c>
      <c r="FH28" s="2">
        <v>20.208599288162755</v>
      </c>
      <c r="FI28" s="2">
        <v>21.132343671846524</v>
      </c>
      <c r="FJ28" s="2">
        <v>21.207265293882667</v>
      </c>
      <c r="FK28" s="2">
        <v>19.958095507099138</v>
      </c>
      <c r="FL28" s="2">
        <v>18.653812064155687</v>
      </c>
      <c r="FM28" s="2">
        <v>16.942955164280349</v>
      </c>
      <c r="FN28" s="2">
        <v>14.399502005975171</v>
      </c>
      <c r="FO28" s="2">
        <v>12.808284248841947</v>
      </c>
      <c r="FP28" s="2">
        <v>9.5772852188830733</v>
      </c>
      <c r="FQ28" s="2">
        <v>6.2050740411669087</v>
      </c>
      <c r="FR28" s="2">
        <v>2.8907806158577127</v>
      </c>
      <c r="FS28" s="2">
        <v>-1.8089662712476104</v>
      </c>
      <c r="FT28" s="2">
        <v>-1.9800887335775628</v>
      </c>
      <c r="FU28" s="2">
        <v>-1.6953849735295288</v>
      </c>
      <c r="FV28" s="2">
        <v>-1.3369871135106286</v>
      </c>
      <c r="FW28" s="2">
        <v>-0.92267524786096367</v>
      </c>
      <c r="FX28" s="2">
        <v>-0.47077978299672174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</row>
    <row r="29" spans="1:200">
      <c r="A29" s="2">
        <v>-9.8808038823321471E-17</v>
      </c>
      <c r="B29" s="2">
        <v>-3.6915647291754731E-14</v>
      </c>
      <c r="C29" s="2">
        <v>1.9862622155477912E-13</v>
      </c>
      <c r="D29" s="2">
        <v>2.6239231101836616E-14</v>
      </c>
      <c r="E29" s="2">
        <v>-1.8840765029010351E-15</v>
      </c>
      <c r="F29" s="2">
        <v>-2.9256975735851814E-14</v>
      </c>
      <c r="G29" s="2">
        <v>-6.8293111639513954E-14</v>
      </c>
      <c r="H29" s="2">
        <v>2.4809801519297451E-14</v>
      </c>
      <c r="I29" s="2">
        <v>1.2020318734277164E-14</v>
      </c>
      <c r="J29" s="2">
        <v>-1.8074809421793908E-14</v>
      </c>
      <c r="K29" s="2">
        <v>-1.5788476955182696E-14</v>
      </c>
      <c r="L29" s="2">
        <v>-1.3045325391195072E-14</v>
      </c>
      <c r="M29" s="2">
        <v>-2.3514082395760938E-14</v>
      </c>
      <c r="N29" s="2">
        <v>-1.6510014732704334E-15</v>
      </c>
      <c r="O29" s="2">
        <v>1.4444378371878074E-14</v>
      </c>
      <c r="P29" s="2">
        <v>1.5868202000670098E-14</v>
      </c>
      <c r="Q29" s="2">
        <v>9.3516960475342717E-15</v>
      </c>
      <c r="R29" s="2">
        <v>-6.9014732097874177E-16</v>
      </c>
      <c r="S29" s="2">
        <v>1.1857005918740297E-16</v>
      </c>
      <c r="T29" s="2">
        <v>1.8150954784528057E-16</v>
      </c>
      <c r="U29" s="2">
        <v>-9.7301168240859087E-17</v>
      </c>
      <c r="V29" s="2">
        <v>-0.75792499066168562</v>
      </c>
      <c r="W29" s="2">
        <v>-1.4932648435223057</v>
      </c>
      <c r="X29" s="2">
        <v>-2.183661094968516</v>
      </c>
      <c r="Y29" s="2">
        <v>-2.8072069999771014</v>
      </c>
      <c r="Z29" s="2">
        <v>-3.3426693195810913</v>
      </c>
      <c r="AA29" s="2">
        <v>-3.141956927061877</v>
      </c>
      <c r="AB29" s="2">
        <v>1.818076427222215</v>
      </c>
      <c r="AC29" s="2">
        <v>5.4738131426904841</v>
      </c>
      <c r="AD29" s="2">
        <v>9.2700892500437924</v>
      </c>
      <c r="AE29" s="2">
        <v>12.973688054015801</v>
      </c>
      <c r="AF29" s="2">
        <v>14.926127519559511</v>
      </c>
      <c r="AG29" s="2">
        <v>17.876565650812108</v>
      </c>
      <c r="AH29" s="2">
        <v>20.180842872480344</v>
      </c>
      <c r="AI29" s="2">
        <v>21.764791307572608</v>
      </c>
      <c r="AJ29" s="2">
        <v>22.598663595231205</v>
      </c>
      <c r="AK29" s="2">
        <v>22.847007812618568</v>
      </c>
      <c r="AL29" s="2">
        <v>21.99557835262733</v>
      </c>
      <c r="AM29" s="2">
        <v>22.717381910707591</v>
      </c>
      <c r="AN29" s="2">
        <v>22.787689842935411</v>
      </c>
      <c r="AO29" s="2">
        <v>25.212028381305565</v>
      </c>
      <c r="AP29" s="2">
        <v>29.991376707481717</v>
      </c>
      <c r="AQ29" s="2">
        <v>36.197731159518717</v>
      </c>
      <c r="AR29" s="2">
        <v>38.807707571019222</v>
      </c>
      <c r="AS29" s="2">
        <v>40.735549046277484</v>
      </c>
      <c r="AT29" s="2">
        <v>40.722920919388493</v>
      </c>
      <c r="AU29" s="2">
        <v>39.832043434077406</v>
      </c>
      <c r="AV29" s="2">
        <v>34.683335982515956</v>
      </c>
      <c r="AW29" s="2">
        <v>26.471728900699421</v>
      </c>
      <c r="AX29" s="2">
        <v>17.934384465141825</v>
      </c>
      <c r="AY29" s="2">
        <v>10.020865542482969</v>
      </c>
      <c r="AZ29" s="2">
        <v>5.3515154324666856</v>
      </c>
      <c r="BA29" s="2">
        <v>9.2752510673377486</v>
      </c>
      <c r="BB29" s="2">
        <v>15.775526536501523</v>
      </c>
      <c r="BC29" s="2">
        <v>25.236954011969285</v>
      </c>
      <c r="BD29" s="2">
        <v>32.24988179846126</v>
      </c>
      <c r="BE29" s="2">
        <v>35.118815714749488</v>
      </c>
      <c r="BF29" s="2">
        <v>36.297420169837991</v>
      </c>
      <c r="BG29" s="2">
        <v>36.121257992336901</v>
      </c>
      <c r="BH29" s="2">
        <v>33.157153181519433</v>
      </c>
      <c r="BI29" s="2">
        <v>27.828017314098638</v>
      </c>
      <c r="BJ29" s="2">
        <v>23.382030194995494</v>
      </c>
      <c r="BK29" s="2">
        <v>19.385349286980254</v>
      </c>
      <c r="BL29" s="2">
        <v>17.612180072102181</v>
      </c>
      <c r="BM29" s="2">
        <v>17.139416758845258</v>
      </c>
      <c r="BN29" s="2">
        <v>17.79349478896745</v>
      </c>
      <c r="BO29" s="2">
        <v>23.955110894577629</v>
      </c>
      <c r="BP29" s="2">
        <v>28.929556921174772</v>
      </c>
      <c r="BQ29" s="2">
        <v>31.254070164811026</v>
      </c>
      <c r="BR29" s="2">
        <v>32.93704605213135</v>
      </c>
      <c r="BS29" s="2">
        <v>41.726934813214143</v>
      </c>
      <c r="BT29" s="2">
        <v>44.960510192091498</v>
      </c>
      <c r="BU29" s="2">
        <v>42.958881616438056</v>
      </c>
      <c r="BV29" s="2">
        <v>41.91894156821612</v>
      </c>
      <c r="BW29" s="2">
        <v>35.889339258400042</v>
      </c>
      <c r="BX29" s="2">
        <v>24.602139557094574</v>
      </c>
      <c r="BY29" s="2">
        <v>7.1129902741999391</v>
      </c>
      <c r="BZ29" s="2">
        <v>-3.5529515511148571</v>
      </c>
      <c r="CA29" s="2">
        <v>-10.018600732133361</v>
      </c>
      <c r="CB29" s="2">
        <v>-16.62545811258574</v>
      </c>
      <c r="CC29" s="2">
        <v>-40.436892687844256</v>
      </c>
      <c r="CD29" s="2">
        <v>-56.705925468605599</v>
      </c>
      <c r="CE29" s="2">
        <v>-65.810374751179225</v>
      </c>
      <c r="CF29" s="2">
        <v>-74.503014443408532</v>
      </c>
      <c r="CG29" s="2">
        <v>-77.455220918795064</v>
      </c>
      <c r="CH29" s="2">
        <v>-88.327537871826124</v>
      </c>
      <c r="CI29" s="2">
        <v>-94.624070317648389</v>
      </c>
      <c r="CJ29" s="2">
        <v>-94.549142218716668</v>
      </c>
      <c r="CK29" s="2">
        <v>-89.374603543918383</v>
      </c>
      <c r="CL29" s="2">
        <v>-83.095177243825887</v>
      </c>
      <c r="CM29" s="2">
        <v>-69.188454378494512</v>
      </c>
      <c r="CN29" s="2">
        <v>-41.155196653229254</v>
      </c>
      <c r="CO29" s="2">
        <v>-33.494641573261887</v>
      </c>
      <c r="CP29" s="2">
        <v>-10.415147454873736</v>
      </c>
      <c r="CQ29" s="2">
        <v>4.8823629563941697</v>
      </c>
      <c r="CR29" s="2">
        <v>26.197517336027804</v>
      </c>
      <c r="CS29" s="2">
        <v>38.348239201573506</v>
      </c>
      <c r="CT29" s="2">
        <v>52.34959780467468</v>
      </c>
      <c r="CU29" s="2">
        <v>69.252204230676981</v>
      </c>
      <c r="CV29" s="2">
        <v>76.017498749146412</v>
      </c>
      <c r="CW29" s="2">
        <v>74.831481232171669</v>
      </c>
      <c r="CX29" s="2">
        <v>79.428693598368326</v>
      </c>
      <c r="CY29" s="2">
        <v>77.655687303982035</v>
      </c>
      <c r="CZ29" s="2">
        <v>66.315924749233432</v>
      </c>
      <c r="DA29" s="2">
        <v>54.185920974538469</v>
      </c>
      <c r="DB29" s="2">
        <v>46.10030536024378</v>
      </c>
      <c r="DC29" s="2">
        <v>41.459661067257777</v>
      </c>
      <c r="DD29" s="2">
        <v>30.927104196501489</v>
      </c>
      <c r="DE29" s="2">
        <v>19.640780527426354</v>
      </c>
      <c r="DF29" s="2">
        <v>11.834896634684934</v>
      </c>
      <c r="DG29" s="2">
        <v>2.9786488268533602</v>
      </c>
      <c r="DH29" s="2">
        <v>-6.6982234089946537</v>
      </c>
      <c r="DI29" s="2">
        <v>-18.269368766266876</v>
      </c>
      <c r="DJ29" s="2">
        <v>-27.943938275975597</v>
      </c>
      <c r="DK29" s="2">
        <v>-42.611708704407143</v>
      </c>
      <c r="DL29" s="2">
        <v>-53.575107327652454</v>
      </c>
      <c r="DM29" s="2">
        <v>-63.903436074825734</v>
      </c>
      <c r="DN29" s="2">
        <v>-76.112022138412229</v>
      </c>
      <c r="DO29" s="2">
        <v>-72.197594456611554</v>
      </c>
      <c r="DP29" s="2">
        <v>-59.719208683648418</v>
      </c>
      <c r="DQ29" s="2">
        <v>-50.132087353325005</v>
      </c>
      <c r="DR29" s="2">
        <v>-28.750412901331519</v>
      </c>
      <c r="DS29" s="2">
        <v>-22.154450938838789</v>
      </c>
      <c r="DT29" s="2">
        <v>-15.547593558386639</v>
      </c>
      <c r="DU29" s="2">
        <v>-2.4794315428794338</v>
      </c>
      <c r="DV29" s="2">
        <v>9.5638012933579084</v>
      </c>
      <c r="DW29" s="2">
        <v>21.218891946785032</v>
      </c>
      <c r="DX29" s="2">
        <v>27.575683181251897</v>
      </c>
      <c r="DY29" s="2">
        <v>29.769317857877503</v>
      </c>
      <c r="DZ29" s="2">
        <v>35.193432470128727</v>
      </c>
      <c r="EA29" s="2">
        <v>37.647156040921551</v>
      </c>
      <c r="EB29" s="2">
        <v>37.690348280145201</v>
      </c>
      <c r="EC29" s="2">
        <v>35.390948937209259</v>
      </c>
      <c r="ED29" s="2">
        <v>32.200346414368838</v>
      </c>
      <c r="EE29" s="2">
        <v>26.540843135799978</v>
      </c>
      <c r="EF29" s="2">
        <v>19.372497570303288</v>
      </c>
      <c r="EG29" s="2">
        <v>13.865372973036106</v>
      </c>
      <c r="EH29" s="2">
        <v>11.407415078508055</v>
      </c>
      <c r="EI29" s="2">
        <v>15.175487864985374</v>
      </c>
      <c r="EJ29" s="2">
        <v>15.775378407575237</v>
      </c>
      <c r="EK29" s="2">
        <v>21.381542577369991</v>
      </c>
      <c r="EL29" s="2">
        <v>30.31974134410445</v>
      </c>
      <c r="EM29" s="2">
        <v>30.580668722023976</v>
      </c>
      <c r="EN29" s="2">
        <v>32.194352586198164</v>
      </c>
      <c r="EO29" s="2">
        <v>36.051239316066543</v>
      </c>
      <c r="EP29" s="2">
        <v>32.655720111262418</v>
      </c>
      <c r="EQ29" s="2">
        <v>29.938117667008331</v>
      </c>
      <c r="ER29" s="2">
        <v>21.401748973018417</v>
      </c>
      <c r="ES29" s="2">
        <v>13.936240174526766</v>
      </c>
      <c r="ET29" s="2">
        <v>8.6352181450973475</v>
      </c>
      <c r="EU29" s="2">
        <v>10.020865542482969</v>
      </c>
      <c r="EV29" s="2">
        <v>15.135905696612692</v>
      </c>
      <c r="EW29" s="2">
        <v>23.438264025598187</v>
      </c>
      <c r="EX29" s="2">
        <v>34.683335982515956</v>
      </c>
      <c r="EY29" s="2">
        <v>37.775855247865266</v>
      </c>
      <c r="EZ29" s="2">
        <v>39.687870751614462</v>
      </c>
      <c r="FA29" s="2">
        <v>40.735549046277484</v>
      </c>
      <c r="FB29" s="2">
        <v>38.089185528479376</v>
      </c>
      <c r="FC29" s="2">
        <v>35.033614060422494</v>
      </c>
      <c r="FD29" s="2">
        <v>29.991376707481717</v>
      </c>
      <c r="FE29" s="2">
        <v>23.222618821073283</v>
      </c>
      <c r="FF29" s="2">
        <v>20.479448165596388</v>
      </c>
      <c r="FG29" s="2">
        <v>22.717381910707591</v>
      </c>
      <c r="FH29" s="2">
        <v>20.645150523309425</v>
      </c>
      <c r="FI29" s="2">
        <v>22.184399397295458</v>
      </c>
      <c r="FJ29" s="2">
        <v>22.598663595231205</v>
      </c>
      <c r="FK29" s="2">
        <v>21.241545991839974</v>
      </c>
      <c r="FL29" s="2">
        <v>19.818021884392785</v>
      </c>
      <c r="FM29" s="2">
        <v>17.876565650812108</v>
      </c>
      <c r="FN29" s="2">
        <v>14.926127519559511</v>
      </c>
      <c r="FO29" s="2">
        <v>12.973688054015801</v>
      </c>
      <c r="FP29" s="2">
        <v>9.2700892500437853</v>
      </c>
      <c r="FQ29" s="2">
        <v>5.4738131426904841</v>
      </c>
      <c r="FR29" s="2">
        <v>1.818076427222215</v>
      </c>
      <c r="FS29" s="2">
        <v>-3.141956927061877</v>
      </c>
      <c r="FT29" s="2">
        <v>-3.3426693195810913</v>
      </c>
      <c r="FU29" s="2">
        <v>-2.8072069999771014</v>
      </c>
      <c r="FV29" s="2">
        <v>-2.183661094968516</v>
      </c>
      <c r="FW29" s="2">
        <v>-1.493264843522305</v>
      </c>
      <c r="FX29" s="2">
        <v>-0.75792499066168562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</row>
    <row r="30" spans="1:200">
      <c r="A30" s="2">
        <v>1.5720569997937151E-16</v>
      </c>
      <c r="B30" s="2">
        <v>-4.1726169278745046E-14</v>
      </c>
      <c r="C30" s="2">
        <v>1.7202128719812257E-13</v>
      </c>
      <c r="D30" s="2">
        <v>1.5793540034653197E-14</v>
      </c>
      <c r="E30" s="2">
        <v>-1.8614334738037908E-15</v>
      </c>
      <c r="F30" s="2">
        <v>-3.7056794999397214E-14</v>
      </c>
      <c r="G30" s="2">
        <v>-7.8273073333014311E-14</v>
      </c>
      <c r="H30" s="2">
        <v>2.0426821492301392E-14</v>
      </c>
      <c r="I30" s="2">
        <v>1.7354459185400316E-14</v>
      </c>
      <c r="J30" s="2">
        <v>-9.5128414594868475E-15</v>
      </c>
      <c r="K30" s="2">
        <v>-1.6779929383878465E-14</v>
      </c>
      <c r="L30" s="2">
        <v>-1.6599969877188398E-14</v>
      </c>
      <c r="M30" s="2">
        <v>-2.0684099650822307E-14</v>
      </c>
      <c r="N30" s="2">
        <v>3.5133602183102914E-15</v>
      </c>
      <c r="O30" s="2">
        <v>1.8285816285858541E-14</v>
      </c>
      <c r="P30" s="2">
        <v>1.5382553934863873E-14</v>
      </c>
      <c r="Q30" s="2">
        <v>9.1710713947387363E-15</v>
      </c>
      <c r="R30" s="2">
        <v>-7.6849429267727559E-16</v>
      </c>
      <c r="S30" s="2">
        <v>5.1043147646249992E-17</v>
      </c>
      <c r="T30" s="2">
        <v>1.8014408734621027E-16</v>
      </c>
      <c r="U30" s="2">
        <v>-1.0994710735273666E-16</v>
      </c>
      <c r="V30" s="2">
        <v>-1.0469895401664226</v>
      </c>
      <c r="W30" s="2">
        <v>-2.0677934487421412</v>
      </c>
      <c r="X30" s="2">
        <v>-3.0364927646430138</v>
      </c>
      <c r="Y30" s="2">
        <v>-3.9276998213463612</v>
      </c>
      <c r="Z30" s="2">
        <v>-4.7168187846807648</v>
      </c>
      <c r="AA30" s="2">
        <v>-4.4831398807636367</v>
      </c>
      <c r="AB30" s="2">
        <v>0.66451729184234143</v>
      </c>
      <c r="AC30" s="2">
        <v>4.7320249055601096</v>
      </c>
      <c r="AD30" s="2">
        <v>9.0497362436470645</v>
      </c>
      <c r="AE30" s="2">
        <v>13.348626038669872</v>
      </c>
      <c r="AF30" s="2">
        <v>15.691001262454906</v>
      </c>
      <c r="AG30" s="2">
        <v>19.005747759341325</v>
      </c>
      <c r="AH30" s="2">
        <v>21.556675770898856</v>
      </c>
      <c r="AI30" s="2">
        <v>23.243707826855832</v>
      </c>
      <c r="AJ30" s="2">
        <v>23.979537019118002</v>
      </c>
      <c r="AK30" s="2">
        <v>23.944689619460341</v>
      </c>
      <c r="AL30" s="2">
        <v>22.30592915717169</v>
      </c>
      <c r="AM30" s="2">
        <v>21.901989652570165</v>
      </c>
      <c r="AN30" s="2">
        <v>20.719158215895781</v>
      </c>
      <c r="AO30" s="2">
        <v>21.816609873127298</v>
      </c>
      <c r="AP30" s="2">
        <v>25.439475027170424</v>
      </c>
      <c r="AQ30" s="2">
        <v>30.821211528998866</v>
      </c>
      <c r="AR30" s="2">
        <v>32.868711305176575</v>
      </c>
      <c r="AS30" s="2">
        <v>35.485841371189125</v>
      </c>
      <c r="AT30" s="2">
        <v>37.146985462650399</v>
      </c>
      <c r="AU30" s="2">
        <v>38.696351993800853</v>
      </c>
      <c r="AV30" s="2">
        <v>36.127475659346295</v>
      </c>
      <c r="AW30" s="2">
        <v>30.154352453708618</v>
      </c>
      <c r="AX30" s="2">
        <v>23.022808077812549</v>
      </c>
      <c r="AY30" s="2">
        <v>15.505999844757152</v>
      </c>
      <c r="AZ30" s="2">
        <v>10.021139747343906</v>
      </c>
      <c r="BA30" s="2">
        <v>11.958241651804691</v>
      </c>
      <c r="BB30" s="2">
        <v>15.464788953088245</v>
      </c>
      <c r="BC30" s="2">
        <v>21.824592046718951</v>
      </c>
      <c r="BD30" s="2">
        <v>26.574010153693571</v>
      </c>
      <c r="BE30" s="2">
        <v>28.444817542721953</v>
      </c>
      <c r="BF30" s="2">
        <v>29.88195630656071</v>
      </c>
      <c r="BG30" s="2">
        <v>31.265206670133665</v>
      </c>
      <c r="BH30" s="2">
        <v>30.929665248306904</v>
      </c>
      <c r="BI30" s="2">
        <v>28.701052099959384</v>
      </c>
      <c r="BJ30" s="2">
        <v>27.113588502236148</v>
      </c>
      <c r="BK30" s="2">
        <v>25.096475494357733</v>
      </c>
      <c r="BL30" s="2">
        <v>24.806834226326064</v>
      </c>
      <c r="BM30" s="2">
        <v>24.940711022096949</v>
      </c>
      <c r="BN30" s="2">
        <v>25.002924502585898</v>
      </c>
      <c r="BO30" s="2">
        <v>30.032885548486082</v>
      </c>
      <c r="BP30" s="2">
        <v>33.662154781222668</v>
      </c>
      <c r="BQ30" s="2">
        <v>34.44739170152927</v>
      </c>
      <c r="BR30" s="2">
        <v>34.432801017981816</v>
      </c>
      <c r="BS30" s="2">
        <v>41.152303333893073</v>
      </c>
      <c r="BT30" s="2">
        <v>42.603765563113612</v>
      </c>
      <c r="BU30" s="2">
        <v>39.398893954632456</v>
      </c>
      <c r="BV30" s="2">
        <v>37.092339552841331</v>
      </c>
      <c r="BW30" s="2">
        <v>29.34931958263256</v>
      </c>
      <c r="BX30" s="2">
        <v>16.990485347373188</v>
      </c>
      <c r="BY30" s="2">
        <v>-0.90601796106457799</v>
      </c>
      <c r="BZ30" s="2">
        <v>-11.531918983167584</v>
      </c>
      <c r="CA30" s="2">
        <v>-18.142805168856199</v>
      </c>
      <c r="CB30" s="2">
        <v>-24.675550758353829</v>
      </c>
      <c r="CC30" s="2">
        <v>-49.056164991218495</v>
      </c>
      <c r="CD30" s="2">
        <v>-64.587725959247066</v>
      </c>
      <c r="CE30" s="2">
        <v>-72.477394624958933</v>
      </c>
      <c r="CF30" s="2">
        <v>-79.515946334620452</v>
      </c>
      <c r="CG30" s="2">
        <v>-81.289096946875077</v>
      </c>
      <c r="CH30" s="2">
        <v>-87.350439146518127</v>
      </c>
      <c r="CI30" s="2">
        <v>-89.486165138236132</v>
      </c>
      <c r="CJ30" s="2">
        <v>-87.316764679815819</v>
      </c>
      <c r="CK30" s="2">
        <v>-81.164351760363104</v>
      </c>
      <c r="CL30" s="2">
        <v>-74.488670718975513</v>
      </c>
      <c r="CM30" s="2">
        <v>-61.106898825758343</v>
      </c>
      <c r="CN30" s="2">
        <v>-30.955460815956261</v>
      </c>
      <c r="CO30" s="2">
        <v>-21.795648026839714</v>
      </c>
      <c r="CP30" s="2">
        <v>5.1812729816723522</v>
      </c>
      <c r="CQ30" s="2">
        <v>21.543920956675152</v>
      </c>
      <c r="CR30" s="2">
        <v>42.643777780262631</v>
      </c>
      <c r="CS30" s="2">
        <v>54.350765425081043</v>
      </c>
      <c r="CT30" s="2">
        <v>65.176780860186369</v>
      </c>
      <c r="CU30" s="2">
        <v>76.540386005284162</v>
      </c>
      <c r="CV30" s="2">
        <v>82.718606972330491</v>
      </c>
      <c r="CW30" s="2">
        <v>81.257455502236681</v>
      </c>
      <c r="CX30" s="2">
        <v>85.968286032255904</v>
      </c>
      <c r="CY30" s="2">
        <v>82.373828503580839</v>
      </c>
      <c r="CZ30" s="2">
        <v>69.172489278497707</v>
      </c>
      <c r="DA30" s="2">
        <v>58.081847937648021</v>
      </c>
      <c r="DB30" s="2">
        <v>51.119934107534377</v>
      </c>
      <c r="DC30" s="2">
        <v>46.9015982244482</v>
      </c>
      <c r="DD30" s="2">
        <v>37.318380883530565</v>
      </c>
      <c r="DE30" s="2">
        <v>26.189977247462238</v>
      </c>
      <c r="DF30" s="2">
        <v>19.128166110456679</v>
      </c>
      <c r="DG30" s="2">
        <v>10.112578622928583</v>
      </c>
      <c r="DH30" s="2">
        <v>0.66257775112474171</v>
      </c>
      <c r="DI30" s="2">
        <v>-11.074457308051448</v>
      </c>
      <c r="DJ30" s="2">
        <v>-21.248779078785269</v>
      </c>
      <c r="DK30" s="2">
        <v>-37.104929295487644</v>
      </c>
      <c r="DL30" s="2">
        <v>-50.580463722405</v>
      </c>
      <c r="DM30" s="2">
        <v>-64.806985286453397</v>
      </c>
      <c r="DN30" s="2">
        <v>-81.457369465458456</v>
      </c>
      <c r="DO30" s="2">
        <v>-85.360305742656109</v>
      </c>
      <c r="DP30" s="2">
        <v>-76.576332278439907</v>
      </c>
      <c r="DQ30" s="2">
        <v>-68.643689141598102</v>
      </c>
      <c r="DR30" s="2">
        <v>-43.334955036478966</v>
      </c>
      <c r="DS30" s="2">
        <v>-37.05169711864604</v>
      </c>
      <c r="DT30" s="2">
        <v>-30.518951529148641</v>
      </c>
      <c r="DU30" s="2">
        <v>-17.127321847777832</v>
      </c>
      <c r="DV30" s="2">
        <v>-3.6926534977627528</v>
      </c>
      <c r="DW30" s="2">
        <v>13.488626805377708</v>
      </c>
      <c r="DX30" s="2">
        <v>20.942318140483465</v>
      </c>
      <c r="DY30" s="2">
        <v>24.269776060543318</v>
      </c>
      <c r="DZ30" s="2">
        <v>31.294187622901706</v>
      </c>
      <c r="EA30" s="2">
        <v>35.605989870085956</v>
      </c>
      <c r="EB30" s="2">
        <v>37.710558021941203</v>
      </c>
      <c r="EC30" s="2">
        <v>37.489485201050293</v>
      </c>
      <c r="ED30" s="2">
        <v>36.052381320387937</v>
      </c>
      <c r="EE30" s="2">
        <v>31.977649968133584</v>
      </c>
      <c r="EF30" s="2">
        <v>26.24350758052158</v>
      </c>
      <c r="EG30" s="2">
        <v>21.405070715206207</v>
      </c>
      <c r="EH30" s="2">
        <v>19.096350635742255</v>
      </c>
      <c r="EI30" s="2">
        <v>22.050743113112873</v>
      </c>
      <c r="EJ30" s="2">
        <v>20.451103088946521</v>
      </c>
      <c r="EK30" s="2">
        <v>23.739772140859635</v>
      </c>
      <c r="EL30" s="2">
        <v>29.107504105085638</v>
      </c>
      <c r="EM30" s="2">
        <v>26.846526957079952</v>
      </c>
      <c r="EN30" s="2">
        <v>26.388009487649189</v>
      </c>
      <c r="EO30" s="2">
        <v>29.420195188417598</v>
      </c>
      <c r="EP30" s="2">
        <v>26.395408531916964</v>
      </c>
      <c r="EQ30" s="2">
        <v>25.359050374995565</v>
      </c>
      <c r="ER30" s="2">
        <v>20.653387796855718</v>
      </c>
      <c r="ES30" s="2">
        <v>15.681661433202988</v>
      </c>
      <c r="ET30" s="2">
        <v>12.689358957348979</v>
      </c>
      <c r="EU30" s="2">
        <v>15.505999844757152</v>
      </c>
      <c r="EV30" s="2">
        <v>20.115748843755846</v>
      </c>
      <c r="EW30" s="2">
        <v>27.215858989576329</v>
      </c>
      <c r="EX30" s="2">
        <v>36.127475659346295</v>
      </c>
      <c r="EY30" s="2">
        <v>36.825699861574357</v>
      </c>
      <c r="EZ30" s="2">
        <v>36.125427872457351</v>
      </c>
      <c r="FA30" s="2">
        <v>35.485841371189125</v>
      </c>
      <c r="FB30" s="2">
        <v>32.101670192588884</v>
      </c>
      <c r="FC30" s="2">
        <v>29.579396328173473</v>
      </c>
      <c r="FD30" s="2">
        <v>25.439475027170424</v>
      </c>
      <c r="FE30" s="2">
        <v>19.699164398766086</v>
      </c>
      <c r="FF30" s="2">
        <v>18.262109373190327</v>
      </c>
      <c r="FG30" s="2">
        <v>21.901989652570165</v>
      </c>
      <c r="FH30" s="2">
        <v>20.786534224895593</v>
      </c>
      <c r="FI30" s="2">
        <v>23.076466175921091</v>
      </c>
      <c r="FJ30" s="2">
        <v>23.979537019118002</v>
      </c>
      <c r="FK30" s="2">
        <v>22.588218930560799</v>
      </c>
      <c r="FL30" s="2">
        <v>21.119849128312048</v>
      </c>
      <c r="FM30" s="2">
        <v>19.005747759341325</v>
      </c>
      <c r="FN30" s="2">
        <v>15.691001262454906</v>
      </c>
      <c r="FO30" s="2">
        <v>13.348626038669872</v>
      </c>
      <c r="FP30" s="2">
        <v>9.0497362436470574</v>
      </c>
      <c r="FQ30" s="2">
        <v>4.7320249055601096</v>
      </c>
      <c r="FR30" s="2">
        <v>0.66451729184234143</v>
      </c>
      <c r="FS30" s="2">
        <v>-4.4831398807636367</v>
      </c>
      <c r="FT30" s="2">
        <v>-4.7168187846807648</v>
      </c>
      <c r="FU30" s="2">
        <v>-3.9276998213463612</v>
      </c>
      <c r="FV30" s="2">
        <v>-3.0364927646430138</v>
      </c>
      <c r="FW30" s="2">
        <v>-2.0677934487421403</v>
      </c>
      <c r="FX30" s="2">
        <v>-1.0469895401664226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</row>
    <row r="31" spans="1:200">
      <c r="A31" s="2">
        <v>4.6840402168622632E-16</v>
      </c>
      <c r="B31" s="2">
        <v>-4.4503239675155388E-14</v>
      </c>
      <c r="C31" s="2">
        <v>1.3930142596458338E-13</v>
      </c>
      <c r="D31" s="2">
        <v>2.831266492169727E-15</v>
      </c>
      <c r="E31" s="2">
        <v>-1.9150169407908278E-15</v>
      </c>
      <c r="F31" s="2">
        <v>-4.4649549308815287E-14</v>
      </c>
      <c r="G31" s="2">
        <v>-8.6307702684722718E-14</v>
      </c>
      <c r="H31" s="2">
        <v>1.4591450401371957E-14</v>
      </c>
      <c r="I31" s="2">
        <v>2.1169319698570056E-14</v>
      </c>
      <c r="J31" s="2">
        <v>8.1625519351505085E-16</v>
      </c>
      <c r="K31" s="2">
        <v>-1.5889271220369809E-14</v>
      </c>
      <c r="L31" s="2">
        <v>-1.9599043802512038E-14</v>
      </c>
      <c r="M31" s="2">
        <v>-1.645307284646075E-14</v>
      </c>
      <c r="N31" s="2">
        <v>9.1095973274199847E-15</v>
      </c>
      <c r="O31" s="2">
        <v>2.1513132190636952E-14</v>
      </c>
      <c r="P31" s="2">
        <v>1.4055294149558709E-14</v>
      </c>
      <c r="Q31" s="2">
        <v>8.8684802754141071E-15</v>
      </c>
      <c r="R31" s="2">
        <v>-8.3519377853723749E-16</v>
      </c>
      <c r="S31" s="2">
        <v>-3.5463589361388484E-17</v>
      </c>
      <c r="T31" s="2">
        <v>1.7429879235482209E-16</v>
      </c>
      <c r="U31" s="2">
        <v>-1.2431071859758291E-16</v>
      </c>
      <c r="V31" s="2">
        <v>-1.3094029676340726</v>
      </c>
      <c r="W31" s="2">
        <v>-2.5894198272890039</v>
      </c>
      <c r="X31" s="2">
        <v>-3.8109660129306815</v>
      </c>
      <c r="Y31" s="2">
        <v>-4.9455576396297705</v>
      </c>
      <c r="Z31" s="2">
        <v>-5.9656058471136753</v>
      </c>
      <c r="AA31" s="2">
        <v>-5.6876778911109902</v>
      </c>
      <c r="AB31" s="2">
        <v>-0.41423612186455605</v>
      </c>
      <c r="AC31" s="2">
        <v>4.0858467938820322</v>
      </c>
      <c r="AD31" s="2">
        <v>8.95290217233973</v>
      </c>
      <c r="AE31" s="2">
        <v>13.880573096369892</v>
      </c>
      <c r="AF31" s="2">
        <v>16.603740847319603</v>
      </c>
      <c r="AG31" s="2">
        <v>20.207250010556812</v>
      </c>
      <c r="AH31" s="2">
        <v>22.902895343932226</v>
      </c>
      <c r="AI31" s="2">
        <v>24.569961417848258</v>
      </c>
      <c r="AJ31" s="2">
        <v>25.059318201551999</v>
      </c>
      <c r="AK31" s="2">
        <v>24.582971868036761</v>
      </c>
      <c r="AL31" s="2">
        <v>21.991969723031907</v>
      </c>
      <c r="AM31" s="2">
        <v>20.268007338344802</v>
      </c>
      <c r="AN31" s="2">
        <v>17.700126721090196</v>
      </c>
      <c r="AO31" s="2">
        <v>17.315369454030293</v>
      </c>
      <c r="AP31" s="2">
        <v>19.635246185260264</v>
      </c>
      <c r="AQ31" s="2">
        <v>24.091531556565069</v>
      </c>
      <c r="AR31" s="2">
        <v>25.629404200166778</v>
      </c>
      <c r="AS31" s="2">
        <v>29.16462312883208</v>
      </c>
      <c r="AT31" s="2">
        <v>32.880129212299671</v>
      </c>
      <c r="AU31" s="2">
        <v>37.308615967395639</v>
      </c>
      <c r="AV31" s="2">
        <v>37.81378244057607</v>
      </c>
      <c r="AW31" s="2">
        <v>34.558856362156526</v>
      </c>
      <c r="AX31" s="2">
        <v>29.182594527111068</v>
      </c>
      <c r="AY31" s="2">
        <v>22.228939334462726</v>
      </c>
      <c r="AZ31" s="2">
        <v>15.839329676612643</v>
      </c>
      <c r="BA31" s="2">
        <v>15.34447118171934</v>
      </c>
      <c r="BB31" s="2">
        <v>15.315073609513954</v>
      </c>
      <c r="BC31" s="2">
        <v>18.047629417544826</v>
      </c>
      <c r="BD31" s="2">
        <v>20.231986634894525</v>
      </c>
      <c r="BE31" s="2">
        <v>21.151752860721835</v>
      </c>
      <c r="BF31" s="2">
        <v>23.110201474414289</v>
      </c>
      <c r="BG31" s="2">
        <v>26.469238799228648</v>
      </c>
      <c r="BH31" s="2">
        <v>29.281786366698803</v>
      </c>
      <c r="BI31" s="2">
        <v>30.670020788771417</v>
      </c>
      <c r="BJ31" s="2">
        <v>32.25389526656155</v>
      </c>
      <c r="BK31" s="2">
        <v>32.284419300913989</v>
      </c>
      <c r="BL31" s="2">
        <v>33.264228997698986</v>
      </c>
      <c r="BM31" s="2">
        <v>33.614018951707678</v>
      </c>
      <c r="BN31" s="2">
        <v>32.544798659018582</v>
      </c>
      <c r="BO31" s="2">
        <v>35.820395208814816</v>
      </c>
      <c r="BP31" s="2">
        <v>37.626923726581254</v>
      </c>
      <c r="BQ31" s="2">
        <v>36.526731881848171</v>
      </c>
      <c r="BR31" s="2">
        <v>34.564890541914636</v>
      </c>
      <c r="BS31" s="2">
        <v>38.815652673551703</v>
      </c>
      <c r="BT31" s="2">
        <v>38.314437692164248</v>
      </c>
      <c r="BU31" s="2">
        <v>33.991665834313025</v>
      </c>
      <c r="BV31" s="2">
        <v>30.478828852420193</v>
      </c>
      <c r="BW31" s="2">
        <v>21.094139952438383</v>
      </c>
      <c r="BX31" s="2">
        <v>7.9694512758003491</v>
      </c>
      <c r="BY31" s="2">
        <v>-9.8102338082457443</v>
      </c>
      <c r="BZ31" s="2">
        <v>-20.053157646947284</v>
      </c>
      <c r="CA31" s="2">
        <v>-26.605353566754459</v>
      </c>
      <c r="CB31" s="2">
        <v>-32.835352918018394</v>
      </c>
      <c r="CC31" s="2">
        <v>-57.223745616760091</v>
      </c>
      <c r="CD31" s="2">
        <v>-71.403664061902404</v>
      </c>
      <c r="CE31" s="2">
        <v>-77.688938236574941</v>
      </c>
      <c r="CF31" s="2">
        <v>-82.587091904534162</v>
      </c>
      <c r="CG31" s="2">
        <v>-82.97320828308581</v>
      </c>
      <c r="CH31" s="2">
        <v>-83.762984022340987</v>
      </c>
      <c r="CI31" s="2">
        <v>-81.379637539546522</v>
      </c>
      <c r="CJ31" s="2">
        <v>-76.990632654455453</v>
      </c>
      <c r="CK31" s="2">
        <v>-69.954835275459686</v>
      </c>
      <c r="CL31" s="2">
        <v>-63.11332738663026</v>
      </c>
      <c r="CM31" s="2">
        <v>-50.804686636811418</v>
      </c>
      <c r="CN31" s="2">
        <v>-19.027315651035437</v>
      </c>
      <c r="CO31" s="2">
        <v>-8.5799910161430617</v>
      </c>
      <c r="CP31" s="2">
        <v>21.877726220739191</v>
      </c>
      <c r="CQ31" s="2">
        <v>38.666841849133277</v>
      </c>
      <c r="CR31" s="2">
        <v>58.556955385802738</v>
      </c>
      <c r="CS31" s="2">
        <v>69.310552229574398</v>
      </c>
      <c r="CT31" s="2">
        <v>76.314590068935104</v>
      </c>
      <c r="CU31" s="2">
        <v>81.519411152102236</v>
      </c>
      <c r="CV31" s="2">
        <v>86.855065428014456</v>
      </c>
      <c r="CW31" s="2">
        <v>85.148712991276014</v>
      </c>
      <c r="CX31" s="2">
        <v>89.899484376282743</v>
      </c>
      <c r="CY31" s="2">
        <v>84.551508805166151</v>
      </c>
      <c r="CZ31" s="2">
        <v>70.15915738615476</v>
      </c>
      <c r="DA31" s="2">
        <v>60.935699185470483</v>
      </c>
      <c r="DB31" s="2">
        <v>55.629090208542543</v>
      </c>
      <c r="DC31" s="2">
        <v>52.047826673219404</v>
      </c>
      <c r="DD31" s="2">
        <v>43.972974764265146</v>
      </c>
      <c r="DE31" s="2">
        <v>33.350862862222399</v>
      </c>
      <c r="DF31" s="2">
        <v>27.433594474592468</v>
      </c>
      <c r="DG31" s="2">
        <v>18.558405532543112</v>
      </c>
      <c r="DH31" s="2">
        <v>9.6616652378469716</v>
      </c>
      <c r="DI31" s="2">
        <v>-1.8536713077631184</v>
      </c>
      <c r="DJ31" s="2">
        <v>-12.191392477022749</v>
      </c>
      <c r="DK31" s="2">
        <v>-28.698940660122535</v>
      </c>
      <c r="DL31" s="2">
        <v>-44.434464038435983</v>
      </c>
      <c r="DM31" s="2">
        <v>-62.326717959439236</v>
      </c>
      <c r="DN31" s="2">
        <v>-83.590284233580206</v>
      </c>
      <c r="DO31" s="2">
        <v>-96.162918703377855</v>
      </c>
      <c r="DP31" s="2">
        <v>-92.067472593849999</v>
      </c>
      <c r="DQ31" s="2">
        <v>-86.450528395043406</v>
      </c>
      <c r="DR31" s="2">
        <v>-58.217770535545711</v>
      </c>
      <c r="DS31" s="2">
        <v>-52.497418203650788</v>
      </c>
      <c r="DT31" s="2">
        <v>-46.267418852387081</v>
      </c>
      <c r="DU31" s="2">
        <v>-32.910583207175343</v>
      </c>
      <c r="DV31" s="2">
        <v>-18.340589348177293</v>
      </c>
      <c r="DW31" s="2">
        <v>4.4333294871462376</v>
      </c>
      <c r="DX31" s="2">
        <v>12.825579014652067</v>
      </c>
      <c r="DY31" s="2">
        <v>17.190231058094767</v>
      </c>
      <c r="DZ31" s="2">
        <v>25.689413595012525</v>
      </c>
      <c r="EA31" s="2">
        <v>31.852272866281915</v>
      </c>
      <c r="EB31" s="2">
        <v>36.128700471580046</v>
      </c>
      <c r="EC31" s="2">
        <v>38.242314281588982</v>
      </c>
      <c r="ED31" s="2">
        <v>38.905252484772532</v>
      </c>
      <c r="EE31" s="2">
        <v>36.895557441989808</v>
      </c>
      <c r="EF31" s="2">
        <v>33.245535777680296</v>
      </c>
      <c r="EG31" s="2">
        <v>29.668202641317365</v>
      </c>
      <c r="EH31" s="2">
        <v>28.053175549977819</v>
      </c>
      <c r="EI31" s="2">
        <v>30.511118493235035</v>
      </c>
      <c r="EJ31" s="2">
        <v>26.746517922081473</v>
      </c>
      <c r="EK31" s="2">
        <v>27.484948863187665</v>
      </c>
      <c r="EL31" s="2">
        <v>28.658074734324181</v>
      </c>
      <c r="EM31" s="2">
        <v>23.496360054465395</v>
      </c>
      <c r="EN31" s="2">
        <v>20.491321180521254</v>
      </c>
      <c r="EO31" s="2">
        <v>22.207886842133778</v>
      </c>
      <c r="EP31" s="2">
        <v>19.476659714530349</v>
      </c>
      <c r="EQ31" s="2">
        <v>20.189058538868835</v>
      </c>
      <c r="ER31" s="2">
        <v>19.863715777359044</v>
      </c>
      <c r="ES31" s="2">
        <v>17.882482469833008</v>
      </c>
      <c r="ET31" s="2">
        <v>17.707958910335702</v>
      </c>
      <c r="EU31" s="2">
        <v>22.228939334462726</v>
      </c>
      <c r="EV31" s="2">
        <v>26.226663958098428</v>
      </c>
      <c r="EW31" s="2">
        <v>31.812288810657915</v>
      </c>
      <c r="EX31" s="2">
        <v>37.81378244057607</v>
      </c>
      <c r="EY31" s="2">
        <v>35.728912498028564</v>
      </c>
      <c r="EZ31" s="2">
        <v>31.950047116954728</v>
      </c>
      <c r="FA31" s="2">
        <v>29.16462312883208</v>
      </c>
      <c r="FB31" s="2">
        <v>24.887327351623565</v>
      </c>
      <c r="FC31" s="2">
        <v>22.857202508233019</v>
      </c>
      <c r="FD31" s="2">
        <v>19.635246185260264</v>
      </c>
      <c r="FE31" s="2">
        <v>15.154743613978596</v>
      </c>
      <c r="FF31" s="2">
        <v>15.171425713680254</v>
      </c>
      <c r="FG31" s="2">
        <v>20.268007338344802</v>
      </c>
      <c r="FH31" s="2">
        <v>20.319961468312108</v>
      </c>
      <c r="FI31" s="2">
        <v>23.496215232578006</v>
      </c>
      <c r="FJ31" s="2">
        <v>25.059318201551999</v>
      </c>
      <c r="FK31" s="2">
        <v>23.767627875686031</v>
      </c>
      <c r="FL31" s="2">
        <v>22.380224959692516</v>
      </c>
      <c r="FM31" s="2">
        <v>20.207250010556812</v>
      </c>
      <c r="FN31" s="2">
        <v>16.603740847319603</v>
      </c>
      <c r="FO31" s="2">
        <v>13.880573096369892</v>
      </c>
      <c r="FP31" s="2">
        <v>8.9529021723397229</v>
      </c>
      <c r="FQ31" s="2">
        <v>4.0858467938820322</v>
      </c>
      <c r="FR31" s="2">
        <v>-0.41423612186455605</v>
      </c>
      <c r="FS31" s="2">
        <v>-5.6876778911109902</v>
      </c>
      <c r="FT31" s="2">
        <v>-5.9656058471136753</v>
      </c>
      <c r="FU31" s="2">
        <v>-4.9455576396297705</v>
      </c>
      <c r="FV31" s="2">
        <v>-3.8109660129306815</v>
      </c>
      <c r="FW31" s="2">
        <v>-2.589419827289003</v>
      </c>
      <c r="FX31" s="2">
        <v>-1.3094029676340726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</row>
    <row r="32" spans="1:200">
      <c r="A32" s="2">
        <v>8.5832949019535586E-16</v>
      </c>
      <c r="B32" s="2">
        <v>-4.2302494136116453E-14</v>
      </c>
      <c r="C32" s="2">
        <v>9.9842526416398948E-14</v>
      </c>
      <c r="D32" s="2">
        <v>-1.0630399465524811E-14</v>
      </c>
      <c r="E32" s="2">
        <v>-2.1212300497665105E-15</v>
      </c>
      <c r="F32" s="2">
        <v>-5.0463103327258754E-14</v>
      </c>
      <c r="G32" s="2">
        <v>-8.8016899913634489E-14</v>
      </c>
      <c r="H32" s="2">
        <v>8.0110538761234886E-15</v>
      </c>
      <c r="I32" s="2">
        <v>1.7181828343584421E-14</v>
      </c>
      <c r="J32" s="2">
        <v>1.14441173359511E-14</v>
      </c>
      <c r="K32" s="2">
        <v>-1.1438498328383851E-14</v>
      </c>
      <c r="L32" s="2">
        <v>-2.1233163355965323E-14</v>
      </c>
      <c r="M32" s="2">
        <v>-1.1299040757468196E-14</v>
      </c>
      <c r="N32" s="2">
        <v>1.3044393367405443E-14</v>
      </c>
      <c r="O32" s="2">
        <v>2.3042987978114585E-14</v>
      </c>
      <c r="P32" s="2">
        <v>1.1676697870836873E-14</v>
      </c>
      <c r="Q32" s="2">
        <v>7.6810556870352929E-15</v>
      </c>
      <c r="R32" s="2">
        <v>-8.680649852033033E-16</v>
      </c>
      <c r="S32" s="2">
        <v>-1.3328077895425638E-16</v>
      </c>
      <c r="T32" s="2">
        <v>1.626198339173631E-16</v>
      </c>
      <c r="U32" s="2">
        <v>-1.2614056853822638E-16</v>
      </c>
      <c r="V32" s="2">
        <v>-1.5241715797617801</v>
      </c>
      <c r="W32" s="2">
        <v>-3.0165728165460832</v>
      </c>
      <c r="X32" s="2">
        <v>-4.445759461393803</v>
      </c>
      <c r="Y32" s="2">
        <v>-5.7809367898011743</v>
      </c>
      <c r="Z32" s="2">
        <v>-6.9922777179180455</v>
      </c>
      <c r="AA32" s="2">
        <v>-6.7705133370544139</v>
      </c>
      <c r="AB32" s="2">
        <v>-1.6818871699996119</v>
      </c>
      <c r="AC32" s="2">
        <v>2.9878648167165842</v>
      </c>
      <c r="AD32" s="2">
        <v>8.1375251899341059</v>
      </c>
      <c r="AE32" s="2">
        <v>13.452782458516014</v>
      </c>
      <c r="AF32" s="2">
        <v>16.300468301434858</v>
      </c>
      <c r="AG32" s="2">
        <v>19.919867514113491</v>
      </c>
      <c r="AH32" s="2">
        <v>22.664440065766357</v>
      </c>
      <c r="AI32" s="2">
        <v>24.295943685667741</v>
      </c>
      <c r="AJ32" s="2">
        <v>24.603617135144294</v>
      </c>
      <c r="AK32" s="2">
        <v>23.803684245298868</v>
      </c>
      <c r="AL32" s="2">
        <v>20.46785313618642</v>
      </c>
      <c r="AM32" s="2">
        <v>17.767270157930938</v>
      </c>
      <c r="AN32" s="2">
        <v>14.136169115671823</v>
      </c>
      <c r="AO32" s="2">
        <v>12.365131875294857</v>
      </c>
      <c r="AP32" s="2">
        <v>13.247764087731678</v>
      </c>
      <c r="AQ32" s="2">
        <v>16.485592692563564</v>
      </c>
      <c r="AR32" s="2">
        <v>17.158044589898186</v>
      </c>
      <c r="AS32" s="2">
        <v>21.303538714691072</v>
      </c>
      <c r="AT32" s="2">
        <v>26.89581733328043</v>
      </c>
      <c r="AU32" s="2">
        <v>34.160100803726571</v>
      </c>
      <c r="AV32" s="2">
        <v>38.042788327572211</v>
      </c>
      <c r="AW32" s="2">
        <v>38.114802282854917</v>
      </c>
      <c r="AX32" s="2">
        <v>35.300049952174092</v>
      </c>
      <c r="AY32" s="2">
        <v>29.940615814750785</v>
      </c>
      <c r="AZ32" s="2">
        <v>23.501028752414598</v>
      </c>
      <c r="BA32" s="2">
        <v>21.105072248915423</v>
      </c>
      <c r="BB32" s="2">
        <v>17.853211341936056</v>
      </c>
      <c r="BC32" s="2">
        <v>16.985829444401983</v>
      </c>
      <c r="BD32" s="2">
        <v>16.476392597704379</v>
      </c>
      <c r="BE32" s="2">
        <v>16.326739560012509</v>
      </c>
      <c r="BF32" s="2">
        <v>18.590296619675858</v>
      </c>
      <c r="BG32" s="2">
        <v>23.602417685488412</v>
      </c>
      <c r="BH32" s="2">
        <v>29.246372372113257</v>
      </c>
      <c r="BI32" s="2">
        <v>34.018501378014797</v>
      </c>
      <c r="BJ32" s="2">
        <v>38.441645562786292</v>
      </c>
      <c r="BK32" s="2">
        <v>40.240587175359551</v>
      </c>
      <c r="BL32" s="2">
        <v>41.986674370748815</v>
      </c>
      <c r="BM32" s="2">
        <v>42.016902513070235</v>
      </c>
      <c r="BN32" s="2">
        <v>39.321926630176513</v>
      </c>
      <c r="BO32" s="2">
        <v>40.206658821445814</v>
      </c>
      <c r="BP32" s="2">
        <v>39.698200070200286</v>
      </c>
      <c r="BQ32" s="2">
        <v>36.310738866767032</v>
      </c>
      <c r="BR32" s="2">
        <v>32.130364878450024</v>
      </c>
      <c r="BS32" s="2">
        <v>33.205091812981266</v>
      </c>
      <c r="BT32" s="2">
        <v>30.55681001267541</v>
      </c>
      <c r="BU32" s="2">
        <v>25.288266770649251</v>
      </c>
      <c r="BV32" s="2">
        <v>20.90746954877304</v>
      </c>
      <c r="BW32" s="2">
        <v>10.392986982438218</v>
      </c>
      <c r="BX32" s="2">
        <v>-2.6372290166564101</v>
      </c>
      <c r="BY32" s="2">
        <v>-18.984810706187062</v>
      </c>
      <c r="BZ32" s="2">
        <v>-28.23081586359384</v>
      </c>
      <c r="CA32" s="2">
        <v>-34.282197059459165</v>
      </c>
      <c r="CB32" s="2">
        <v>-39.775288014442729</v>
      </c>
      <c r="CC32" s="2">
        <v>-62.758814285799446</v>
      </c>
      <c r="CD32" s="2">
        <v>-74.748633958111668</v>
      </c>
      <c r="CE32" s="2">
        <v>-79.012097068586911</v>
      </c>
      <c r="CF32" s="2">
        <v>-81.441421641895161</v>
      </c>
      <c r="CG32" s="2">
        <v>-80.374971400515363</v>
      </c>
      <c r="CH32" s="2">
        <v>-76.372558456712966</v>
      </c>
      <c r="CI32" s="2">
        <v>-70.162415719094156</v>
      </c>
      <c r="CJ32" s="2">
        <v>-64.098155244377523</v>
      </c>
      <c r="CK32" s="2">
        <v>-56.829399273793733</v>
      </c>
      <c r="CL32" s="2">
        <v>-50.248867490108452</v>
      </c>
      <c r="CM32" s="2">
        <v>-39.861822704157468</v>
      </c>
      <c r="CN32" s="2">
        <v>-8.1454314241246077</v>
      </c>
      <c r="CO32" s="2">
        <v>2.836092870751127</v>
      </c>
      <c r="CP32" s="2">
        <v>34.997521107512789</v>
      </c>
      <c r="CQ32" s="2">
        <v>51.39355180054671</v>
      </c>
      <c r="CR32" s="2">
        <v>69.286163090449335</v>
      </c>
      <c r="CS32" s="2">
        <v>78.843269053417515</v>
      </c>
      <c r="CT32" s="2">
        <v>82.315514913153919</v>
      </c>
      <c r="CU32" s="2">
        <v>81.894173893518385</v>
      </c>
      <c r="CV32" s="2">
        <v>86.172195229322611</v>
      </c>
      <c r="CW32" s="2">
        <v>84.342312958867836</v>
      </c>
      <c r="CX32" s="2">
        <v>88.934988806018708</v>
      </c>
      <c r="CY32" s="2">
        <v>82.84100500837819</v>
      </c>
      <c r="CZ32" s="2">
        <v>69.480160194970509</v>
      </c>
      <c r="DA32" s="2">
        <v>63.491702385235421</v>
      </c>
      <c r="DB32" s="2">
        <v>60.500799548714433</v>
      </c>
      <c r="DC32" s="2">
        <v>57.786319377403728</v>
      </c>
      <c r="DD32" s="2">
        <v>51.991500016200838</v>
      </c>
      <c r="DE32" s="2">
        <v>42.456556826120156</v>
      </c>
      <c r="DF32" s="2">
        <v>38.184018400023781</v>
      </c>
      <c r="DG32" s="2">
        <v>30.009096965787506</v>
      </c>
      <c r="DH32" s="2">
        <v>22.105849876333021</v>
      </c>
      <c r="DI32" s="2">
        <v>11.380290528716206</v>
      </c>
      <c r="DJ32" s="2">
        <v>1.3592747504647793</v>
      </c>
      <c r="DK32" s="2">
        <v>-15.034389316140519</v>
      </c>
      <c r="DL32" s="2">
        <v>-32.463982165651679</v>
      </c>
      <c r="DM32" s="2">
        <v>-53.292694657267035</v>
      </c>
      <c r="DN32" s="2">
        <v>-77.864691930189807</v>
      </c>
      <c r="DO32" s="2">
        <v>-98.955949461715051</v>
      </c>
      <c r="DP32" s="2">
        <v>-100.58886341517889</v>
      </c>
      <c r="DQ32" s="2">
        <v>-98.21197205501511</v>
      </c>
      <c r="DR32" s="2">
        <v>-70.925531570978777</v>
      </c>
      <c r="DS32" s="2">
        <v>-66.178289366882865</v>
      </c>
      <c r="DT32" s="2">
        <v>-60.685198411899485</v>
      </c>
      <c r="DU32" s="2">
        <v>-48.051677752380961</v>
      </c>
      <c r="DV32" s="2">
        <v>-33.058999126736076</v>
      </c>
      <c r="DW32" s="2">
        <v>-5.6338516728005086</v>
      </c>
      <c r="DX32" s="2">
        <v>3.2407365342552508</v>
      </c>
      <c r="DY32" s="2">
        <v>8.2369630721476899</v>
      </c>
      <c r="DZ32" s="2">
        <v>17.754474930303303</v>
      </c>
      <c r="EA32" s="2">
        <v>25.508369963011916</v>
      </c>
      <c r="EB32" s="2">
        <v>31.866663580341598</v>
      </c>
      <c r="EC32" s="2">
        <v>36.502745469387591</v>
      </c>
      <c r="ED32" s="2">
        <v>39.66795173400434</v>
      </c>
      <c r="EE32" s="2">
        <v>40.224991108379996</v>
      </c>
      <c r="EF32" s="2">
        <v>39.323317995232046</v>
      </c>
      <c r="EG32" s="2">
        <v>37.639700440445161</v>
      </c>
      <c r="EH32" s="2">
        <v>37.295832281562006</v>
      </c>
      <c r="EI32" s="2">
        <v>39.664069710911775</v>
      </c>
      <c r="EJ32" s="2">
        <v>34.223070936293638</v>
      </c>
      <c r="EK32" s="2">
        <v>32.597121105901849</v>
      </c>
      <c r="EL32" s="2">
        <v>29.778614391564769</v>
      </c>
      <c r="EM32" s="2">
        <v>22.05843264089124</v>
      </c>
      <c r="EN32" s="2">
        <v>16.842041853116736</v>
      </c>
      <c r="EO32" s="2">
        <v>17.445129234983106</v>
      </c>
      <c r="EP32" s="2">
        <v>15.134924601060577</v>
      </c>
      <c r="EQ32" s="2">
        <v>17.596075896182708</v>
      </c>
      <c r="ER32" s="2">
        <v>21.585539325187437</v>
      </c>
      <c r="ES32" s="2">
        <v>22.405419232603066</v>
      </c>
      <c r="ET32" s="2">
        <v>24.630024820112236</v>
      </c>
      <c r="EU32" s="2">
        <v>29.940615814750785</v>
      </c>
      <c r="EV32" s="2">
        <v>32.55811812070398</v>
      </c>
      <c r="EW32" s="2">
        <v>35.800284567478442</v>
      </c>
      <c r="EX32" s="2">
        <v>38.042788327572211</v>
      </c>
      <c r="EY32" s="2">
        <v>33.012394000551524</v>
      </c>
      <c r="EZ32" s="2">
        <v>26.123296663334713</v>
      </c>
      <c r="FA32" s="2">
        <v>21.303538714691072</v>
      </c>
      <c r="FB32" s="2">
        <v>16.458088361476918</v>
      </c>
      <c r="FC32" s="2">
        <v>15.295517529027947</v>
      </c>
      <c r="FD32" s="2">
        <v>13.247764087731678</v>
      </c>
      <c r="FE32" s="2">
        <v>10.258959564611589</v>
      </c>
      <c r="FF32" s="2">
        <v>11.668006239534265</v>
      </c>
      <c r="FG32" s="2">
        <v>17.767270157930938</v>
      </c>
      <c r="FH32" s="2">
        <v>18.777121758951445</v>
      </c>
      <c r="FI32" s="2">
        <v>22.631975811575359</v>
      </c>
      <c r="FJ32" s="2">
        <v>24.603617135144294</v>
      </c>
      <c r="FK32" s="2">
        <v>23.474218619560823</v>
      </c>
      <c r="FL32" s="2">
        <v>22.16848974586247</v>
      </c>
      <c r="FM32" s="2">
        <v>19.919867514113491</v>
      </c>
      <c r="FN32" s="2">
        <v>16.300468301434858</v>
      </c>
      <c r="FO32" s="2">
        <v>13.452782458516014</v>
      </c>
      <c r="FP32" s="2">
        <v>8.1375251899340988</v>
      </c>
      <c r="FQ32" s="2">
        <v>2.9878648167165842</v>
      </c>
      <c r="FR32" s="2">
        <v>-1.6818871699996119</v>
      </c>
      <c r="FS32" s="2">
        <v>-6.7705133370544139</v>
      </c>
      <c r="FT32" s="2">
        <v>-6.9922777179180455</v>
      </c>
      <c r="FU32" s="2">
        <v>-5.7809367898011743</v>
      </c>
      <c r="FV32" s="2">
        <v>-4.445759461393803</v>
      </c>
      <c r="FW32" s="2">
        <v>-3.0165728165460828</v>
      </c>
      <c r="FX32" s="2">
        <v>-1.5241715797617801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</row>
    <row r="33" spans="1:200">
      <c r="A33" s="2">
        <v>1.2986940906831574E-15</v>
      </c>
      <c r="B33" s="2">
        <v>-3.8600202019231605E-14</v>
      </c>
      <c r="C33" s="2">
        <v>5.7069359968010736E-14</v>
      </c>
      <c r="D33" s="2">
        <v>-2.6597791808282934E-14</v>
      </c>
      <c r="E33" s="2">
        <v>-1.4973302105837405E-15</v>
      </c>
      <c r="F33" s="2">
        <v>-5.4129837473689715E-14</v>
      </c>
      <c r="G33" s="2">
        <v>-8.7259424241047041E-14</v>
      </c>
      <c r="H33" s="2">
        <v>9.7042467958770189E-16</v>
      </c>
      <c r="I33" s="2">
        <v>1.0791758223795134E-14</v>
      </c>
      <c r="J33" s="2">
        <v>2.0779607808563431E-14</v>
      </c>
      <c r="K33" s="2">
        <v>-1.095193923726621E-14</v>
      </c>
      <c r="L33" s="2">
        <v>-2.2863073029422942E-14</v>
      </c>
      <c r="M33" s="2">
        <v>-5.6776533587375169E-15</v>
      </c>
      <c r="N33" s="2">
        <v>1.7701824392796068E-14</v>
      </c>
      <c r="O33" s="2">
        <v>2.33959768243706E-14</v>
      </c>
      <c r="P33" s="2">
        <v>9.4787350778454047E-15</v>
      </c>
      <c r="Q33" s="2">
        <v>6.3577832586707851E-15</v>
      </c>
      <c r="R33" s="2">
        <v>-8.0351493068668588E-16</v>
      </c>
      <c r="S33" s="2">
        <v>-1.7914104890575945E-16</v>
      </c>
      <c r="T33" s="2">
        <v>1.2673438628974339E-16</v>
      </c>
      <c r="U33" s="2">
        <v>-1.2328071509566952E-16</v>
      </c>
      <c r="V33" s="2">
        <v>-1.6857544633576265</v>
      </c>
      <c r="W33" s="2">
        <v>-3.3375907979568549</v>
      </c>
      <c r="X33" s="2">
        <v>-4.9219453448521193</v>
      </c>
      <c r="Y33" s="2">
        <v>-6.405960307133129</v>
      </c>
      <c r="Z33" s="2">
        <v>-7.7578290064023472</v>
      </c>
      <c r="AA33" s="2">
        <v>-7.6946674313419807</v>
      </c>
      <c r="AB33" s="2">
        <v>-2.9219547811665953</v>
      </c>
      <c r="AC33" s="2">
        <v>1.7533180484307214</v>
      </c>
      <c r="AD33" s="2">
        <v>6.9854943836355545</v>
      </c>
      <c r="AE33" s="2">
        <v>12.472514581380572</v>
      </c>
      <c r="AF33" s="2">
        <v>15.099709626289414</v>
      </c>
      <c r="AG33" s="2">
        <v>18.419589711994455</v>
      </c>
      <c r="AH33" s="2">
        <v>21.065544570544819</v>
      </c>
      <c r="AI33" s="2">
        <v>22.623504916748523</v>
      </c>
      <c r="AJ33" s="2">
        <v>22.851370643467067</v>
      </c>
      <c r="AK33" s="2">
        <v>21.944895452148607</v>
      </c>
      <c r="AL33" s="2">
        <v>18.209739900259731</v>
      </c>
      <c r="AM33" s="2">
        <v>15.1419857332654</v>
      </c>
      <c r="AN33" s="2">
        <v>11.007124902157289</v>
      </c>
      <c r="AO33" s="2">
        <v>8.2062888160270049</v>
      </c>
      <c r="AP33" s="2">
        <v>7.7536638122919062</v>
      </c>
      <c r="AQ33" s="2">
        <v>9.624552176037394</v>
      </c>
      <c r="AR33" s="2">
        <v>9.2188594973908788</v>
      </c>
      <c r="AS33" s="2">
        <v>13.507866170180282</v>
      </c>
      <c r="AT33" s="2">
        <v>20.387799381606314</v>
      </c>
      <c r="AU33" s="2">
        <v>29.880847291328642</v>
      </c>
      <c r="AV33" s="2">
        <v>36.906530458952645</v>
      </c>
      <c r="AW33" s="2">
        <v>40.411237492054759</v>
      </c>
      <c r="AX33" s="2">
        <v>40.566474421034634</v>
      </c>
      <c r="AY33" s="2">
        <v>37.530484554781182</v>
      </c>
      <c r="AZ33" s="2">
        <v>32.00473827014477</v>
      </c>
      <c r="BA33" s="2">
        <v>28.614413588344725</v>
      </c>
      <c r="BB33" s="2">
        <v>23.041349787002567</v>
      </c>
      <c r="BC33" s="2">
        <v>19.100054105343084</v>
      </c>
      <c r="BD33" s="2">
        <v>15.960667006029734</v>
      </c>
      <c r="BE33" s="2">
        <v>14.759866100284311</v>
      </c>
      <c r="BF33" s="2">
        <v>16.901524674403426</v>
      </c>
      <c r="BG33" s="2">
        <v>22.729581329783372</v>
      </c>
      <c r="BH33" s="2">
        <v>30.172912409845239</v>
      </c>
      <c r="BI33" s="2">
        <v>37.205062549936592</v>
      </c>
      <c r="BJ33" s="2">
        <v>43.546364614180227</v>
      </c>
      <c r="BK33" s="2">
        <v>46.434820279269907</v>
      </c>
      <c r="BL33" s="2">
        <v>48.366745806452052</v>
      </c>
      <c r="BM33" s="2">
        <v>47.761518237178535</v>
      </c>
      <c r="BN33" s="2">
        <v>43.446890373354471</v>
      </c>
      <c r="BO33" s="2">
        <v>41.9973117421955</v>
      </c>
      <c r="BP33" s="2">
        <v>39.521522035751893</v>
      </c>
      <c r="BQ33" s="2">
        <v>34.027366005999639</v>
      </c>
      <c r="BR33" s="2">
        <v>27.786854147416737</v>
      </c>
      <c r="BS33" s="2">
        <v>25.537669670332999</v>
      </c>
      <c r="BT33" s="2">
        <v>20.782716876354947</v>
      </c>
      <c r="BU33" s="2">
        <v>14.691958844406829</v>
      </c>
      <c r="BV33" s="2">
        <v>9.6189847738570045</v>
      </c>
      <c r="BW33" s="2">
        <v>-1.676184222019149</v>
      </c>
      <c r="BX33" s="2">
        <v>-14.15079138569387</v>
      </c>
      <c r="BY33" s="2">
        <v>-28.353099770145192</v>
      </c>
      <c r="BZ33" s="2">
        <v>-36.04400181571468</v>
      </c>
      <c r="CA33" s="2">
        <v>-41.250436284601768</v>
      </c>
      <c r="CB33" s="2">
        <v>-45.679030623100914</v>
      </c>
      <c r="CC33" s="2">
        <v>-64.636960004677221</v>
      </c>
      <c r="CD33" s="2">
        <v>-73.121253609388575</v>
      </c>
      <c r="CE33" s="2">
        <v>-74.949963252760369</v>
      </c>
      <c r="CF33" s="2">
        <v>-74.545697243329784</v>
      </c>
      <c r="CG33" s="2">
        <v>-72.014459437311601</v>
      </c>
      <c r="CH33" s="2">
        <v>-63.241273118473636</v>
      </c>
      <c r="CI33" s="2">
        <v>-53.346391159901017</v>
      </c>
      <c r="CJ33" s="2">
        <v>-45.798952100293739</v>
      </c>
      <c r="CK33" s="2">
        <v>-38.650373570371464</v>
      </c>
      <c r="CL33" s="2">
        <v>-32.724737001138884</v>
      </c>
      <c r="CM33" s="2">
        <v>-25.185843855144181</v>
      </c>
      <c r="CN33" s="2">
        <v>3.1062351828753689</v>
      </c>
      <c r="CO33" s="2">
        <v>14.144735433805135</v>
      </c>
      <c r="CP33" s="2">
        <v>47.233737486383212</v>
      </c>
      <c r="CQ33" s="2">
        <v>63.089670434767989</v>
      </c>
      <c r="CR33" s="2">
        <v>78.845080482036835</v>
      </c>
      <c r="CS33" s="2">
        <v>87.262869635491938</v>
      </c>
      <c r="CT33" s="2">
        <v>87.256308635396536</v>
      </c>
      <c r="CU33" s="2">
        <v>81.074678154591325</v>
      </c>
      <c r="CV33" s="2">
        <v>84.237108251375602</v>
      </c>
      <c r="CW33" s="2">
        <v>82.280906903714623</v>
      </c>
      <c r="CX33" s="2">
        <v>86.699891222218398</v>
      </c>
      <c r="CY33" s="2">
        <v>80.272260585856714</v>
      </c>
      <c r="CZ33" s="2">
        <v>68.037428771432559</v>
      </c>
      <c r="DA33" s="2">
        <v>64.819565437643703</v>
      </c>
      <c r="DB33" s="2">
        <v>63.774067047665596</v>
      </c>
      <c r="DC33" s="2">
        <v>61.939787591797121</v>
      </c>
      <c r="DD33" s="2">
        <v>58.260973957854439</v>
      </c>
      <c r="DE33" s="2">
        <v>49.909698665712753</v>
      </c>
      <c r="DF33" s="2">
        <v>47.054127453118731</v>
      </c>
      <c r="DG33" s="2">
        <v>39.924940765890014</v>
      </c>
      <c r="DH33" s="2">
        <v>33.135415588987087</v>
      </c>
      <c r="DI33" s="2">
        <v>23.448726964487552</v>
      </c>
      <c r="DJ33" s="2">
        <v>13.948013779308535</v>
      </c>
      <c r="DK33" s="2">
        <v>-2.0076675157566406</v>
      </c>
      <c r="DL33" s="2">
        <v>-20.458987349824067</v>
      </c>
      <c r="DM33" s="2">
        <v>-44.004129439277492</v>
      </c>
      <c r="DN33" s="2">
        <v>-70.574438798522422</v>
      </c>
      <c r="DO33" s="2">
        <v>-99.379817865622599</v>
      </c>
      <c r="DP33" s="2">
        <v>-106.1383179164991</v>
      </c>
      <c r="DQ33" s="2">
        <v>-106.92963819880033</v>
      </c>
      <c r="DR33" s="2">
        <v>-81.529970860526134</v>
      </c>
      <c r="DS33" s="2">
        <v>-78.061235604173717</v>
      </c>
      <c r="DT33" s="2">
        <v>-73.632641265674721</v>
      </c>
      <c r="DU33" s="2">
        <v>-62.394539468071414</v>
      </c>
      <c r="DV33" s="2">
        <v>-47.667196702127832</v>
      </c>
      <c r="DW33" s="2">
        <v>-16.529028573977271</v>
      </c>
      <c r="DX33" s="2">
        <v>-7.4684011773841039</v>
      </c>
      <c r="DY33" s="2">
        <v>-2.07274115778185</v>
      </c>
      <c r="DZ33" s="2">
        <v>8.1234870802649564</v>
      </c>
      <c r="EA33" s="2">
        <v>17.248706282944017</v>
      </c>
      <c r="EB33" s="2">
        <v>25.556041496237292</v>
      </c>
      <c r="EC33" s="2">
        <v>32.600119382098057</v>
      </c>
      <c r="ED33" s="2">
        <v>38.135116153111213</v>
      </c>
      <c r="EE33" s="2">
        <v>40.912965052285656</v>
      </c>
      <c r="EF33" s="2">
        <v>42.692568103153462</v>
      </c>
      <c r="EG33" s="2">
        <v>42.967199442923786</v>
      </c>
      <c r="EH33" s="2">
        <v>44.228057817556007</v>
      </c>
      <c r="EI33" s="2">
        <v>47.004481760667012</v>
      </c>
      <c r="EJ33" s="2">
        <v>40.648718086146992</v>
      </c>
      <c r="EK33" s="2">
        <v>37.447075010707493</v>
      </c>
      <c r="EL33" s="2">
        <v>31.884323919465302</v>
      </c>
      <c r="EM33" s="2">
        <v>22.530456344660205</v>
      </c>
      <c r="EN33" s="2">
        <v>15.97375991967446</v>
      </c>
      <c r="EO33" s="2">
        <v>15.946762891809755</v>
      </c>
      <c r="EP33" s="2">
        <v>14.090081734679305</v>
      </c>
      <c r="EQ33" s="2">
        <v>17.976555072457586</v>
      </c>
      <c r="ER33" s="2">
        <v>25.733436827852163</v>
      </c>
      <c r="ES33" s="2">
        <v>28.592273891401906</v>
      </c>
      <c r="ET33" s="2">
        <v>32.36020085048051</v>
      </c>
      <c r="EU33" s="2">
        <v>37.530484554781182</v>
      </c>
      <c r="EV33" s="2">
        <v>38.169933690349808</v>
      </c>
      <c r="EW33" s="2">
        <v>38.620518379583956</v>
      </c>
      <c r="EX33" s="2">
        <v>36.906530458952645</v>
      </c>
      <c r="EY33" s="2">
        <v>29.153601920287741</v>
      </c>
      <c r="EZ33" s="2">
        <v>19.691666429801742</v>
      </c>
      <c r="FA33" s="2">
        <v>13.507866170180282</v>
      </c>
      <c r="FB33" s="2">
        <v>8.5116047003185074</v>
      </c>
      <c r="FC33" s="2">
        <v>8.4727504106379143</v>
      </c>
      <c r="FD33" s="2">
        <v>7.7536638122919062</v>
      </c>
      <c r="FE33" s="2">
        <v>6.2529197003180723</v>
      </c>
      <c r="FF33" s="2">
        <v>8.7452176065087794</v>
      </c>
      <c r="FG33" s="2">
        <v>15.1419857332654</v>
      </c>
      <c r="FH33" s="2">
        <v>16.677030574124391</v>
      </c>
      <c r="FI33" s="2">
        <v>20.85403556034403</v>
      </c>
      <c r="FJ33" s="2">
        <v>22.851370643467067</v>
      </c>
      <c r="FK33" s="2">
        <v>21.920566686661306</v>
      </c>
      <c r="FL33" s="2">
        <v>20.711816238873311</v>
      </c>
      <c r="FM33" s="2">
        <v>18.419589711994455</v>
      </c>
      <c r="FN33" s="2">
        <v>15.099709626289414</v>
      </c>
      <c r="FO33" s="2">
        <v>12.472514581380572</v>
      </c>
      <c r="FP33" s="2">
        <v>6.9854943836355483</v>
      </c>
      <c r="FQ33" s="2">
        <v>1.7533180484307214</v>
      </c>
      <c r="FR33" s="2">
        <v>-2.9219547811665953</v>
      </c>
      <c r="FS33" s="2">
        <v>-7.6946674313419807</v>
      </c>
      <c r="FT33" s="2">
        <v>-7.7578290064023472</v>
      </c>
      <c r="FU33" s="2">
        <v>-6.405960307133129</v>
      </c>
      <c r="FV33" s="2">
        <v>-4.9219453448521193</v>
      </c>
      <c r="FW33" s="2">
        <v>-3.3375907979568544</v>
      </c>
      <c r="FX33" s="2">
        <v>-1.6857544633576265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</row>
    <row r="34" spans="1:200">
      <c r="A34" s="2">
        <v>1.6885912161643394E-15</v>
      </c>
      <c r="B34" s="2">
        <v>-3.1884174669229232E-14</v>
      </c>
      <c r="C34" s="2">
        <v>1.8257347649907096E-14</v>
      </c>
      <c r="D34" s="2">
        <v>-4.1280493832483735E-14</v>
      </c>
      <c r="E34" s="2">
        <v>-1.5176698412077773E-15</v>
      </c>
      <c r="F34" s="2">
        <v>-5.5755199212198403E-14</v>
      </c>
      <c r="G34" s="2">
        <v>-8.2754838771226533E-14</v>
      </c>
      <c r="H34" s="2">
        <v>-5.5895693363131615E-15</v>
      </c>
      <c r="I34" s="2">
        <v>3.1878691933851966E-15</v>
      </c>
      <c r="J34" s="2">
        <v>2.9015899548292975E-14</v>
      </c>
      <c r="K34" s="2">
        <v>-8.3021267027462209E-15</v>
      </c>
      <c r="L34" s="2">
        <v>-2.3454769643628921E-14</v>
      </c>
      <c r="M34" s="2">
        <v>5.7587939848215383E-16</v>
      </c>
      <c r="N34" s="2">
        <v>2.1129682856695724E-14</v>
      </c>
      <c r="O34" s="2">
        <v>2.1944667309497637E-14</v>
      </c>
      <c r="P34" s="2">
        <v>6.8856451876671824E-15</v>
      </c>
      <c r="Q34" s="2">
        <v>5.39347575849298E-15</v>
      </c>
      <c r="R34" s="2">
        <v>-7.4997192304106242E-16</v>
      </c>
      <c r="S34" s="2">
        <v>-2.3901829014591994E-16</v>
      </c>
      <c r="T34" s="2">
        <v>9.7843500242982485E-17</v>
      </c>
      <c r="U34" s="2">
        <v>-1.2471292897095701E-16</v>
      </c>
      <c r="V34" s="2">
        <v>-1.7561895234111922</v>
      </c>
      <c r="W34" s="2">
        <v>-3.4777070890091046</v>
      </c>
      <c r="X34" s="2">
        <v>-5.130244432543547</v>
      </c>
      <c r="Y34" s="2">
        <v>-6.680217447347685</v>
      </c>
      <c r="Z34" s="2">
        <v>-8.095120211517397</v>
      </c>
      <c r="AA34" s="2">
        <v>-8.1103288184985143</v>
      </c>
      <c r="AB34" s="2">
        <v>-3.584484463648165</v>
      </c>
      <c r="AC34" s="2">
        <v>1.158456251783309</v>
      </c>
      <c r="AD34" s="2">
        <v>6.5191040492090089</v>
      </c>
      <c r="AE34" s="2">
        <v>12.192307378371416</v>
      </c>
      <c r="AF34" s="2">
        <v>14.706354516289352</v>
      </c>
      <c r="AG34" s="2">
        <v>17.76386680119036</v>
      </c>
      <c r="AH34" s="2">
        <v>20.220752035919329</v>
      </c>
      <c r="AI34" s="2">
        <v>21.552927224084986</v>
      </c>
      <c r="AJ34" s="2">
        <v>21.480660789604158</v>
      </c>
      <c r="AK34" s="2">
        <v>20.213275958778794</v>
      </c>
      <c r="AL34" s="2">
        <v>15.878997275893434</v>
      </c>
      <c r="AM34" s="2">
        <v>12.085531923597227</v>
      </c>
      <c r="AN34" s="2">
        <v>7.2037383507255068</v>
      </c>
      <c r="AO34" s="2">
        <v>3.2684905162539568</v>
      </c>
      <c r="AP34" s="2">
        <v>1.5050342553432259</v>
      </c>
      <c r="AQ34" s="2">
        <v>2.1550633847984049</v>
      </c>
      <c r="AR34" s="2">
        <v>0.95512991974653794</v>
      </c>
      <c r="AS34" s="2">
        <v>5.5956675342375322</v>
      </c>
      <c r="AT34" s="2">
        <v>13.891063506283114</v>
      </c>
      <c r="AU34" s="2">
        <v>25.595189686817655</v>
      </c>
      <c r="AV34" s="2">
        <v>35.610846795820322</v>
      </c>
      <c r="AW34" s="2">
        <v>42.34670309495575</v>
      </c>
      <c r="AX34" s="2">
        <v>45.29336584907054</v>
      </c>
      <c r="AY34" s="2">
        <v>44.467669520610627</v>
      </c>
      <c r="AZ34" s="2">
        <v>39.828108501060377</v>
      </c>
      <c r="BA34" s="2">
        <v>35.530338313670896</v>
      </c>
      <c r="BB34" s="2">
        <v>27.959119079133302</v>
      </c>
      <c r="BC34" s="2">
        <v>21.438373210401053</v>
      </c>
      <c r="BD34" s="2">
        <v>16.159416783021442</v>
      </c>
      <c r="BE34" s="2">
        <v>14.324925782033201</v>
      </c>
      <c r="BF34" s="2">
        <v>16.643589509542178</v>
      </c>
      <c r="BG34" s="2">
        <v>23.385994823419363</v>
      </c>
      <c r="BH34" s="2">
        <v>32.465233750246703</v>
      </c>
      <c r="BI34" s="2">
        <v>41.382158556703999</v>
      </c>
      <c r="BJ34" s="2">
        <v>49.100951825814647</v>
      </c>
      <c r="BK34" s="2">
        <v>52.510031852357493</v>
      </c>
      <c r="BL34" s="2">
        <v>53.949147622269443</v>
      </c>
      <c r="BM34" s="2">
        <v>52.115893556875321</v>
      </c>
      <c r="BN34" s="2">
        <v>45.80124826794345</v>
      </c>
      <c r="BO34" s="2">
        <v>41.83164335493224</v>
      </c>
      <c r="BP34" s="2">
        <v>37.384593443664009</v>
      </c>
      <c r="BQ34" s="2">
        <v>30.07346102032308</v>
      </c>
      <c r="BR34" s="2">
        <v>22.220533559349935</v>
      </c>
      <c r="BS34" s="2">
        <v>17.135191654986766</v>
      </c>
      <c r="BT34" s="2">
        <v>10.77554717524928</v>
      </c>
      <c r="BU34" s="2">
        <v>4.3703157797203449</v>
      </c>
      <c r="BV34" s="2">
        <v>-0.98610026417452534</v>
      </c>
      <c r="BW34" s="2">
        <v>-12.643655355092694</v>
      </c>
      <c r="BX34" s="2">
        <v>-24.171288532617091</v>
      </c>
      <c r="BY34" s="2">
        <v>-35.959492708608217</v>
      </c>
      <c r="BZ34" s="2">
        <v>-42.088753400889303</v>
      </c>
      <c r="CA34" s="2">
        <v>-46.410845109680615</v>
      </c>
      <c r="CB34" s="2">
        <v>-49.768781361766472</v>
      </c>
      <c r="CC34" s="2">
        <v>-64.786647324694982</v>
      </c>
      <c r="CD34" s="2">
        <v>-69.838817140433733</v>
      </c>
      <c r="CE34" s="2">
        <v>-69.421677299138139</v>
      </c>
      <c r="CF34" s="2">
        <v>-66.370060368592519</v>
      </c>
      <c r="CG34" s="2">
        <v>-62.552658346556782</v>
      </c>
      <c r="CH34" s="2">
        <v>-50.217741220114981</v>
      </c>
      <c r="CI34" s="2">
        <v>-37.59265360850862</v>
      </c>
      <c r="CJ34" s="2">
        <v>-28.981422810819787</v>
      </c>
      <c r="CK34" s="2">
        <v>-22.133626828913449</v>
      </c>
      <c r="CL34" s="2">
        <v>-17.036422450826283</v>
      </c>
      <c r="CM34" s="2">
        <v>-12.323399748353475</v>
      </c>
      <c r="CN34" s="2">
        <v>12.45794755290399</v>
      </c>
      <c r="CO34" s="2">
        <v>23.149379540772202</v>
      </c>
      <c r="CP34" s="2">
        <v>55.965719281659368</v>
      </c>
      <c r="CQ34" s="2">
        <v>70.541900716430163</v>
      </c>
      <c r="CR34" s="2">
        <v>83.629083005897016</v>
      </c>
      <c r="CS34" s="2">
        <v>90.709049707708431</v>
      </c>
      <c r="CT34" s="2">
        <v>87.747679182449431</v>
      </c>
      <c r="CU34" s="2">
        <v>77.27364190220122</v>
      </c>
      <c r="CV34" s="2">
        <v>79.444227737543329</v>
      </c>
      <c r="CW34" s="2">
        <v>77.448214217875247</v>
      </c>
      <c r="CX34" s="2">
        <v>81.68553881528716</v>
      </c>
      <c r="CY34" s="2">
        <v>75.446703674574906</v>
      </c>
      <c r="CZ34" s="2">
        <v>65.4340221857518</v>
      </c>
      <c r="DA34" s="2">
        <v>65.377076728608344</v>
      </c>
      <c r="DB34" s="2">
        <v>66.388255568077355</v>
      </c>
      <c r="DC34" s="2">
        <v>65.444078631052733</v>
      </c>
      <c r="DD34" s="2">
        <v>63.901112740562844</v>
      </c>
      <c r="DE34" s="2">
        <v>56.804249733643687</v>
      </c>
      <c r="DF34" s="2">
        <v>55.395033757924971</v>
      </c>
      <c r="DG34" s="2">
        <v>49.377525896779119</v>
      </c>
      <c r="DH34" s="2">
        <v>43.745754010219123</v>
      </c>
      <c r="DI34" s="2">
        <v>35.221770190959845</v>
      </c>
      <c r="DJ34" s="2">
        <v>26.482945416677829</v>
      </c>
      <c r="DK34" s="2">
        <v>11.502002941643775</v>
      </c>
      <c r="DL34" s="2">
        <v>-7.2572638258527018</v>
      </c>
      <c r="DM34" s="2">
        <v>-32.230439004619662</v>
      </c>
      <c r="DN34" s="2">
        <v>-59.986992790287161</v>
      </c>
      <c r="DO34" s="2">
        <v>-95.570446589387359</v>
      </c>
      <c r="DP34" s="2">
        <v>-107.37435801450145</v>
      </c>
      <c r="DQ34" s="2">
        <v>-111.43913446125627</v>
      </c>
      <c r="DR34" s="2">
        <v>-89.572155713651298</v>
      </c>
      <c r="DS34" s="2">
        <v>-87.351556425291335</v>
      </c>
      <c r="DT34" s="2">
        <v>-83.993620173205557</v>
      </c>
      <c r="DU34" s="2">
        <v>-74.138436563562067</v>
      </c>
      <c r="DV34" s="2">
        <v>-59.854702722761481</v>
      </c>
      <c r="DW34" s="2">
        <v>-25.80013065195029</v>
      </c>
      <c r="DX34" s="2">
        <v>-16.863938103567492</v>
      </c>
      <c r="DY34" s="2">
        <v>-11.423508266496832</v>
      </c>
      <c r="DZ34" s="2">
        <v>-1.0958981139673898</v>
      </c>
      <c r="EA34" s="2">
        <v>8.7791910203251398</v>
      </c>
      <c r="EB34" s="2">
        <v>18.384183930299361</v>
      </c>
      <c r="EC34" s="2">
        <v>27.261247983161816</v>
      </c>
      <c r="ED34" s="2">
        <v>34.773567793247445</v>
      </c>
      <c r="EE34" s="2">
        <v>39.674063918800734</v>
      </c>
      <c r="EF34" s="2">
        <v>44.219952895983205</v>
      </c>
      <c r="EG34" s="2">
        <v>46.762499071795247</v>
      </c>
      <c r="EH34" s="2">
        <v>50.078038079858736</v>
      </c>
      <c r="EI34" s="2">
        <v>53.888104216268182</v>
      </c>
      <c r="EJ34" s="2">
        <v>47.280810434402014</v>
      </c>
      <c r="EK34" s="2">
        <v>43.009285481346147</v>
      </c>
      <c r="EL34" s="2">
        <v>35.181104450015091</v>
      </c>
      <c r="EM34" s="2">
        <v>24.437581508414098</v>
      </c>
      <c r="EN34" s="2">
        <v>16.568225035832306</v>
      </c>
      <c r="EO34" s="2">
        <v>15.634654103172659</v>
      </c>
      <c r="EP34" s="2">
        <v>13.947310012933634</v>
      </c>
      <c r="EQ34" s="2">
        <v>18.809598427551496</v>
      </c>
      <c r="ER34" s="2">
        <v>29.673629537329983</v>
      </c>
      <c r="ES34" s="2">
        <v>34.301015782662034</v>
      </c>
      <c r="ET34" s="2">
        <v>39.457489082367886</v>
      </c>
      <c r="EU34" s="2">
        <v>44.467669520610627</v>
      </c>
      <c r="EV34" s="2">
        <v>43.275833127602006</v>
      </c>
      <c r="EW34" s="2">
        <v>41.110140919818576</v>
      </c>
      <c r="EX34" s="2">
        <v>35.610846795820322</v>
      </c>
      <c r="EY34" s="2">
        <v>25.362242020965112</v>
      </c>
      <c r="EZ34" s="2">
        <v>13.411057979055965</v>
      </c>
      <c r="FA34" s="2">
        <v>5.5956675342375322</v>
      </c>
      <c r="FB34" s="2">
        <v>0.37581422169964962</v>
      </c>
      <c r="FC34" s="2">
        <v>1.1621362692710875</v>
      </c>
      <c r="FD34" s="2">
        <v>1.5050342553432259</v>
      </c>
      <c r="FE34" s="2">
        <v>1.5194775635442284</v>
      </c>
      <c r="FF34" s="2">
        <v>5.1598271670451243</v>
      </c>
      <c r="FG34" s="2">
        <v>12.085531923597227</v>
      </c>
      <c r="FH34" s="2">
        <v>14.445313978222611</v>
      </c>
      <c r="FI34" s="2">
        <v>19.139998778096171</v>
      </c>
      <c r="FJ34" s="2">
        <v>21.480660789604158</v>
      </c>
      <c r="FK34" s="2">
        <v>20.892886625392975</v>
      </c>
      <c r="FL34" s="2">
        <v>19.932232278481084</v>
      </c>
      <c r="FM34" s="2">
        <v>17.76386680119036</v>
      </c>
      <c r="FN34" s="2">
        <v>14.706354516289352</v>
      </c>
      <c r="FO34" s="2">
        <v>12.192307378371416</v>
      </c>
      <c r="FP34" s="2">
        <v>6.5191040492090035</v>
      </c>
      <c r="FQ34" s="2">
        <v>1.158456251783309</v>
      </c>
      <c r="FR34" s="2">
        <v>-3.584484463648165</v>
      </c>
      <c r="FS34" s="2">
        <v>-8.1103288184985143</v>
      </c>
      <c r="FT34" s="2">
        <v>-8.095120211517397</v>
      </c>
      <c r="FU34" s="2">
        <v>-6.680217447347685</v>
      </c>
      <c r="FV34" s="2">
        <v>-5.130244432543547</v>
      </c>
      <c r="FW34" s="2">
        <v>-3.4777070890091046</v>
      </c>
      <c r="FX34" s="2">
        <v>-1.7561895234111922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</row>
    <row r="35" spans="1:200">
      <c r="A35" s="2">
        <v>2.0296879605005938E-15</v>
      </c>
      <c r="B35" s="2">
        <v>-2.3600011776838191E-14</v>
      </c>
      <c r="C35" s="2">
        <v>-1.5595261953964352E-14</v>
      </c>
      <c r="D35" s="2">
        <v>-5.3128745956769679E-14</v>
      </c>
      <c r="E35" s="2">
        <v>-1.9930778070159341E-15</v>
      </c>
      <c r="F35" s="2">
        <v>-5.5816939667769991E-14</v>
      </c>
      <c r="G35" s="2">
        <v>-7.5415654728988516E-14</v>
      </c>
      <c r="H35" s="2">
        <v>-1.1063175809263027E-14</v>
      </c>
      <c r="I35" s="2">
        <v>-7.663085773851964E-15</v>
      </c>
      <c r="J35" s="2">
        <v>3.5235710087576831E-14</v>
      </c>
      <c r="K35" s="2">
        <v>-5.9485504565161819E-15</v>
      </c>
      <c r="L35" s="2">
        <v>-2.4478952716860368E-14</v>
      </c>
      <c r="M35" s="2">
        <v>6.8518842523033205E-15</v>
      </c>
      <c r="N35" s="2">
        <v>2.0772906477441977E-14</v>
      </c>
      <c r="O35" s="2">
        <v>1.7743999795335246E-14</v>
      </c>
      <c r="P35" s="2">
        <v>4.3217049281960959E-15</v>
      </c>
      <c r="Q35" s="2">
        <v>3.0687904498612719E-15</v>
      </c>
      <c r="R35" s="2">
        <v>-6.7169003039405719E-16</v>
      </c>
      <c r="S35" s="2">
        <v>-2.8649519544478936E-16</v>
      </c>
      <c r="T35" s="2">
        <v>6.5804938847015411E-17</v>
      </c>
      <c r="U35" s="2">
        <v>-1.0121472128822192E-16</v>
      </c>
      <c r="V35" s="2">
        <v>-1.7949086033624062</v>
      </c>
      <c r="W35" s="2">
        <v>-3.554927713175176</v>
      </c>
      <c r="X35" s="2">
        <v>-5.2455375927535899</v>
      </c>
      <c r="Y35" s="2">
        <v>-6.8329545947250754</v>
      </c>
      <c r="Z35" s="2">
        <v>-8.2844906717930407</v>
      </c>
      <c r="AA35" s="2">
        <v>-8.4619464938287798</v>
      </c>
      <c r="AB35" s="2">
        <v>-4.2624140178851295</v>
      </c>
      <c r="AC35" s="2">
        <v>0.42453115632824234</v>
      </c>
      <c r="AD35" s="2">
        <v>5.80566644063365</v>
      </c>
      <c r="AE35" s="2">
        <v>11.589896209405648</v>
      </c>
      <c r="AF35" s="2">
        <v>14.000415141360975</v>
      </c>
      <c r="AG35" s="2">
        <v>16.953128139895128</v>
      </c>
      <c r="AH35" s="2">
        <v>19.603213105002038</v>
      </c>
      <c r="AI35" s="2">
        <v>21.248913096739976</v>
      </c>
      <c r="AJ35" s="2">
        <v>21.557634284672883</v>
      </c>
      <c r="AK35" s="2">
        <v>20.618944162850877</v>
      </c>
      <c r="AL35" s="2">
        <v>16.401198865683313</v>
      </c>
      <c r="AM35" s="2">
        <v>12.538401751423564</v>
      </c>
      <c r="AN35" s="2">
        <v>7.2249108022301503</v>
      </c>
      <c r="AO35" s="2">
        <v>2.0018507958734322</v>
      </c>
      <c r="AP35" s="2">
        <v>-1.7251623323136798</v>
      </c>
      <c r="AQ35" s="2">
        <v>-3.3474342926757883</v>
      </c>
      <c r="AR35" s="2">
        <v>-6.6423283398222228</v>
      </c>
      <c r="AS35" s="2">
        <v>-3.1065298973680795</v>
      </c>
      <c r="AT35" s="2">
        <v>5.2062153347988929</v>
      </c>
      <c r="AU35" s="2">
        <v>18.003931457061931</v>
      </c>
      <c r="AV35" s="2">
        <v>30.494764809876706</v>
      </c>
      <c r="AW35" s="2">
        <v>40.540464552106904</v>
      </c>
      <c r="AX35" s="2">
        <v>46.906456219935492</v>
      </c>
      <c r="AY35" s="2">
        <v>49.601504296210081</v>
      </c>
      <c r="AZ35" s="2">
        <v>47.352062085526519</v>
      </c>
      <c r="BA35" s="2">
        <v>43.626014928002547</v>
      </c>
      <c r="BB35" s="2">
        <v>35.241686117351584</v>
      </c>
      <c r="BC35" s="2">
        <v>26.791577330005534</v>
      </c>
      <c r="BD35" s="2">
        <v>19.467341101333165</v>
      </c>
      <c r="BE35" s="2">
        <v>16.629494876686859</v>
      </c>
      <c r="BF35" s="2">
        <v>18.318320618361934</v>
      </c>
      <c r="BG35" s="2">
        <v>24.862063170298576</v>
      </c>
      <c r="BH35" s="2">
        <v>34.448651965531717</v>
      </c>
      <c r="BI35" s="2">
        <v>44.375949268910652</v>
      </c>
      <c r="BJ35" s="2">
        <v>52.873409801654482</v>
      </c>
      <c r="BK35" s="2">
        <v>56.498342911326745</v>
      </c>
      <c r="BL35" s="2">
        <v>57.387960009572964</v>
      </c>
      <c r="BM35" s="2">
        <v>54.462985389312415</v>
      </c>
      <c r="BN35" s="2">
        <v>46.478525025914003</v>
      </c>
      <c r="BO35" s="2">
        <v>40.276542987920507</v>
      </c>
      <c r="BP35" s="2">
        <v>33.998708328414992</v>
      </c>
      <c r="BQ35" s="2">
        <v>24.827667594656674</v>
      </c>
      <c r="BR35" s="2">
        <v>15.275287249700739</v>
      </c>
      <c r="BS35" s="2">
        <v>6.4820564988613611</v>
      </c>
      <c r="BT35" s="2">
        <v>-1.8028565979991127</v>
      </c>
      <c r="BU35" s="2">
        <v>-8.6360881488939718</v>
      </c>
      <c r="BV35" s="2">
        <v>-14.078488806007758</v>
      </c>
      <c r="BW35" s="2">
        <v>-25.426728650709649</v>
      </c>
      <c r="BX35" s="2">
        <v>-35.128837637642953</v>
      </c>
      <c r="BY35" s="2">
        <v>-43.10411393121187</v>
      </c>
      <c r="BZ35" s="2">
        <v>-47.248593351109101</v>
      </c>
      <c r="CA35" s="2">
        <v>-50.387515884914933</v>
      </c>
      <c r="CB35" s="2">
        <v>-52.424499617051836</v>
      </c>
      <c r="CC35" s="2">
        <v>-62.417186216543826</v>
      </c>
      <c r="CD35" s="2">
        <v>-63.858692202158203</v>
      </c>
      <c r="CE35" s="2">
        <v>-61.188693986183004</v>
      </c>
      <c r="CF35" s="2">
        <v>-55.788916084387225</v>
      </c>
      <c r="CG35" s="2">
        <v>-50.870027849483691</v>
      </c>
      <c r="CH35" s="2">
        <v>-35.815695162157532</v>
      </c>
      <c r="CI35" s="2">
        <v>-21.581515533758839</v>
      </c>
      <c r="CJ35" s="2">
        <v>-12.708808620396752</v>
      </c>
      <c r="CK35" s="2">
        <v>-6.8390998603693456</v>
      </c>
      <c r="CL35" s="2">
        <v>-2.7169155522578388</v>
      </c>
      <c r="CM35" s="2">
        <v>-1.1287443313716938</v>
      </c>
      <c r="CN35" s="2">
        <v>18.423582779575707</v>
      </c>
      <c r="CO35" s="2">
        <v>27.845730230307613</v>
      </c>
      <c r="CP35" s="2">
        <v>57.949181637069159</v>
      </c>
      <c r="CQ35" s="2">
        <v>71.350940838523044</v>
      </c>
      <c r="CR35" s="2">
        <v>82.413173246481961</v>
      </c>
      <c r="CS35" s="2">
        <v>88.840587357166598</v>
      </c>
      <c r="CT35" s="2">
        <v>84.304850567133144</v>
      </c>
      <c r="CU35" s="2">
        <v>70.783668242416809</v>
      </c>
      <c r="CV35" s="2">
        <v>72.207545380334977</v>
      </c>
      <c r="CW35" s="2">
        <v>70.287107822603176</v>
      </c>
      <c r="CX35" s="2">
        <v>74.355739233506</v>
      </c>
      <c r="CY35" s="2">
        <v>69.021872728883679</v>
      </c>
      <c r="CZ35" s="2">
        <v>62.3118711427527</v>
      </c>
      <c r="DA35" s="2">
        <v>65.406471229124179</v>
      </c>
      <c r="DB35" s="2">
        <v>68.279636381222872</v>
      </c>
      <c r="DC35" s="2">
        <v>68.170860582527609</v>
      </c>
      <c r="DD35" s="2">
        <v>68.562497353660802</v>
      </c>
      <c r="DE35" s="2">
        <v>62.761464966712225</v>
      </c>
      <c r="DF35" s="2">
        <v>62.727357605949983</v>
      </c>
      <c r="DG35" s="2">
        <v>57.888769729071392</v>
      </c>
      <c r="DH35" s="2">
        <v>53.541134509561331</v>
      </c>
      <c r="DI35" s="2">
        <v>46.171970149828034</v>
      </c>
      <c r="DJ35" s="2">
        <v>38.098963310736664</v>
      </c>
      <c r="DK35" s="2">
        <v>24.030856307933224</v>
      </c>
      <c r="DL35" s="2">
        <v>5.2386936611114594</v>
      </c>
      <c r="DM35" s="2">
        <v>-20.736211523788363</v>
      </c>
      <c r="DN35" s="2">
        <v>-46.623735346249212</v>
      </c>
      <c r="DO35" s="2">
        <v>-87.475790286962109</v>
      </c>
      <c r="DP35" s="2">
        <v>-103.78526885184475</v>
      </c>
      <c r="DQ35" s="2">
        <v>-110.99618845577396</v>
      </c>
      <c r="DR35" s="2">
        <v>-94.782731212903002</v>
      </c>
      <c r="DS35" s="2">
        <v>-93.995555370974714</v>
      </c>
      <c r="DT35" s="2">
        <v>-91.958571638837867</v>
      </c>
      <c r="DU35" s="2">
        <v>-84.094021170853708</v>
      </c>
      <c r="DV35" s="2">
        <v>-70.926198506904356</v>
      </c>
      <c r="DW35" s="2">
        <v>-35.10224435599153</v>
      </c>
      <c r="DX35" s="2">
        <v>-26.659125077490337</v>
      </c>
      <c r="DY35" s="2">
        <v>-21.443147793966915</v>
      </c>
      <c r="DZ35" s="2">
        <v>-11.344237439367417</v>
      </c>
      <c r="EA35" s="2">
        <v>-0.92316627845447075</v>
      </c>
      <c r="EB35" s="2">
        <v>9.8769336058047905</v>
      </c>
      <c r="EC35" s="2">
        <v>20.59967459599407</v>
      </c>
      <c r="ED35" s="2">
        <v>30.185843626123095</v>
      </c>
      <c r="EE35" s="2">
        <v>37.135210546059213</v>
      </c>
      <c r="EF35" s="2">
        <v>44.214055155938254</v>
      </c>
      <c r="EG35" s="2">
        <v>48.701103270564062</v>
      </c>
      <c r="EH35" s="2">
        <v>53.805587080272538</v>
      </c>
      <c r="EI35" s="2">
        <v>58.595178155636795</v>
      </c>
      <c r="EJ35" s="2">
        <v>51.932386714959016</v>
      </c>
      <c r="EK35" s="2">
        <v>47.08506027168044</v>
      </c>
      <c r="EL35" s="2">
        <v>37.894912834639022</v>
      </c>
      <c r="EM35" s="2">
        <v>26.711250395137832</v>
      </c>
      <c r="EN35" s="2">
        <v>18.697810261664866</v>
      </c>
      <c r="EO35" s="2">
        <v>17.933291720743128</v>
      </c>
      <c r="EP35" s="2">
        <v>16.867558771449907</v>
      </c>
      <c r="EQ35" s="2">
        <v>22.732259594815179</v>
      </c>
      <c r="ER35" s="2">
        <v>35.933311672001892</v>
      </c>
      <c r="ES35" s="2">
        <v>41.494881121921118</v>
      </c>
      <c r="ET35" s="2">
        <v>46.66366699857825</v>
      </c>
      <c r="EU35" s="2">
        <v>49.601504296210081</v>
      </c>
      <c r="EV35" s="2">
        <v>45.675128885690953</v>
      </c>
      <c r="EW35" s="2">
        <v>40.156650659113005</v>
      </c>
      <c r="EX35" s="2">
        <v>30.494764809876706</v>
      </c>
      <c r="EY35" s="2">
        <v>18.319362185923573</v>
      </c>
      <c r="EZ35" s="2">
        <v>4.8374196671539238</v>
      </c>
      <c r="FA35" s="2">
        <v>-3.1065298973680795</v>
      </c>
      <c r="FB35" s="2">
        <v>-7.3408752205230803</v>
      </c>
      <c r="FC35" s="2">
        <v>-4.454571728138073</v>
      </c>
      <c r="FD35" s="2">
        <v>-1.7251623323136798</v>
      </c>
      <c r="FE35" s="2">
        <v>0.2527501670594301</v>
      </c>
      <c r="FF35" s="2">
        <v>5.2668471982044842</v>
      </c>
      <c r="FG35" s="2">
        <v>12.538401751423564</v>
      </c>
      <c r="FH35" s="2">
        <v>15.06590679116923</v>
      </c>
      <c r="FI35" s="2">
        <v>19.621006259448308</v>
      </c>
      <c r="FJ35" s="2">
        <v>21.557634284672883</v>
      </c>
      <c r="FK35" s="2">
        <v>20.729956297636214</v>
      </c>
      <c r="FL35" s="2">
        <v>19.472312039961416</v>
      </c>
      <c r="FM35" s="2">
        <v>16.953128139895128</v>
      </c>
      <c r="FN35" s="2">
        <v>14.000415141360975</v>
      </c>
      <c r="FO35" s="2">
        <v>11.589896209405648</v>
      </c>
      <c r="FP35" s="2">
        <v>5.8056664406336456</v>
      </c>
      <c r="FQ35" s="2">
        <v>0.42453115632824234</v>
      </c>
      <c r="FR35" s="2">
        <v>-4.2624140178851295</v>
      </c>
      <c r="FS35" s="2">
        <v>-8.4619464938287798</v>
      </c>
      <c r="FT35" s="2">
        <v>-8.2844906717930407</v>
      </c>
      <c r="FU35" s="2">
        <v>-6.8329545947250754</v>
      </c>
      <c r="FV35" s="2">
        <v>-5.2455375927535899</v>
      </c>
      <c r="FW35" s="2">
        <v>-3.5549277131751755</v>
      </c>
      <c r="FX35" s="2">
        <v>-1.7949086033624062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</row>
    <row r="36" spans="1:200">
      <c r="A36" s="2">
        <v>2.3669261557638393E-15</v>
      </c>
      <c r="B36" s="2">
        <v>-1.8201284406579661E-14</v>
      </c>
      <c r="C36" s="2">
        <v>-4.3449585475608575E-14</v>
      </c>
      <c r="D36" s="2">
        <v>-6.1062245670725653E-14</v>
      </c>
      <c r="E36" s="2">
        <v>-4.8807889504293399E-16</v>
      </c>
      <c r="F36" s="2">
        <v>-5.4956632102905681E-14</v>
      </c>
      <c r="G36" s="2">
        <v>-6.8129959015592937E-14</v>
      </c>
      <c r="H36" s="2">
        <v>-1.6977477238930867E-14</v>
      </c>
      <c r="I36" s="2">
        <v>-2.2908947781850731E-14</v>
      </c>
      <c r="J36" s="2">
        <v>4.0826919927327673E-14</v>
      </c>
      <c r="K36" s="2">
        <v>-3.6621738498565924E-15</v>
      </c>
      <c r="L36" s="2">
        <v>-2.3341081414692805E-14</v>
      </c>
      <c r="M36" s="2">
        <v>1.1223041316584174E-14</v>
      </c>
      <c r="N36" s="2">
        <v>1.9298852722764171E-14</v>
      </c>
      <c r="O36" s="2">
        <v>1.3195066325569525E-14</v>
      </c>
      <c r="P36" s="2">
        <v>1.3831407155642072E-15</v>
      </c>
      <c r="Q36" s="2">
        <v>-3.3629253357765472E-16</v>
      </c>
      <c r="R36" s="2">
        <v>-4.4330331636972795E-16</v>
      </c>
      <c r="S36" s="2">
        <v>-2.6303600654654727E-16</v>
      </c>
      <c r="T36" s="2">
        <v>2.2205113820495964E-18</v>
      </c>
      <c r="U36" s="2">
        <v>-5.704022284787841E-17</v>
      </c>
      <c r="V36" s="2">
        <v>-1.8521322767287984</v>
      </c>
      <c r="W36" s="2">
        <v>-3.6685728370612427</v>
      </c>
      <c r="X36" s="2">
        <v>-5.4140210049879185</v>
      </c>
      <c r="Y36" s="2">
        <v>-7.0539542360659189</v>
      </c>
      <c r="Z36" s="2">
        <v>-8.555007348810884</v>
      </c>
      <c r="AA36" s="2">
        <v>-9.1498355069902999</v>
      </c>
      <c r="AB36" s="2">
        <v>-5.6952377941285794</v>
      </c>
      <c r="AC36" s="2">
        <v>-1.5113636434164703</v>
      </c>
      <c r="AD36" s="2">
        <v>3.4105076236502692</v>
      </c>
      <c r="AE36" s="2">
        <v>8.8697099226629685</v>
      </c>
      <c r="AF36" s="2">
        <v>10.498417697113826</v>
      </c>
      <c r="AG36" s="2">
        <v>12.813167461985312</v>
      </c>
      <c r="AH36" s="2">
        <v>15.59678838171469</v>
      </c>
      <c r="AI36" s="2">
        <v>17.806745812325381</v>
      </c>
      <c r="AJ36" s="2">
        <v>19.137537014186737</v>
      </c>
      <c r="AK36" s="2">
        <v>19.453078013156908</v>
      </c>
      <c r="AL36" s="2">
        <v>16.633886374869526</v>
      </c>
      <c r="AM36" s="2">
        <v>14.83457047319064</v>
      </c>
      <c r="AN36" s="2">
        <v>11.076130777761593</v>
      </c>
      <c r="AO36" s="2">
        <v>6.1200282210038859</v>
      </c>
      <c r="AP36" s="2">
        <v>1.390047819237421</v>
      </c>
      <c r="AQ36" s="2">
        <v>-2.2424703178024714</v>
      </c>
      <c r="AR36" s="2">
        <v>-7.7049251936480401</v>
      </c>
      <c r="AS36" s="2">
        <v>-6.126058540815924</v>
      </c>
      <c r="AT36" s="2">
        <v>0.77358395878644148</v>
      </c>
      <c r="AU36" s="2">
        <v>12.892227579010175</v>
      </c>
      <c r="AV36" s="2">
        <v>26.261665476336645</v>
      </c>
      <c r="AW36" s="2">
        <v>38.343367691778354</v>
      </c>
      <c r="AX36" s="2">
        <v>47.283226536541939</v>
      </c>
      <c r="AY36" s="2">
        <v>52.981702750185526</v>
      </c>
      <c r="AZ36" s="2">
        <v>53.134072503383344</v>
      </c>
      <c r="BA36" s="2">
        <v>50.147195880212109</v>
      </c>
      <c r="BB36" s="2">
        <v>41.442718324603781</v>
      </c>
      <c r="BC36" s="2">
        <v>31.50000565808509</v>
      </c>
      <c r="BD36" s="2">
        <v>22.443644369092841</v>
      </c>
      <c r="BE36" s="2">
        <v>18.809658842354477</v>
      </c>
      <c r="BF36" s="2">
        <v>19.772831781360146</v>
      </c>
      <c r="BG36" s="2">
        <v>25.705344706517764</v>
      </c>
      <c r="BH36" s="2">
        <v>35.25930309329825</v>
      </c>
      <c r="BI36" s="2">
        <v>45.687287652822612</v>
      </c>
      <c r="BJ36" s="2">
        <v>54.610975260932307</v>
      </c>
      <c r="BK36" s="2">
        <v>58.323705196484383</v>
      </c>
      <c r="BL36" s="2">
        <v>58.653424531320823</v>
      </c>
      <c r="BM36" s="2">
        <v>54.736316088764347</v>
      </c>
      <c r="BN36" s="2">
        <v>45.322953434345621</v>
      </c>
      <c r="BO36" s="2">
        <v>37.035440036360733</v>
      </c>
      <c r="BP36" s="2">
        <v>29.114257929302521</v>
      </c>
      <c r="BQ36" s="2">
        <v>17.845064480844602</v>
      </c>
      <c r="BR36" s="2">
        <v>6.3189601877577504</v>
      </c>
      <c r="BS36" s="2">
        <v>-5.9726082062599355</v>
      </c>
      <c r="BT36" s="2">
        <v>-15.928467762760111</v>
      </c>
      <c r="BU36" s="2">
        <v>-23.144773624748062</v>
      </c>
      <c r="BV36" s="2">
        <v>-28.383760074813445</v>
      </c>
      <c r="BW36" s="2">
        <v>-38.703229817322978</v>
      </c>
      <c r="BX36" s="2">
        <v>-46.174288967178832</v>
      </c>
      <c r="BY36" s="2">
        <v>-50.004071410654944</v>
      </c>
      <c r="BZ36" s="2">
        <v>-51.483280313302132</v>
      </c>
      <c r="CA36" s="2">
        <v>-53.042507762528899</v>
      </c>
      <c r="CB36" s="2">
        <v>-53.451890180731176</v>
      </c>
      <c r="CC36" s="2">
        <v>-57.678358376868985</v>
      </c>
      <c r="CD36" s="2">
        <v>-55.323621812524138</v>
      </c>
      <c r="CE36" s="2">
        <v>-50.52974347053707</v>
      </c>
      <c r="CF36" s="2">
        <v>-43.104110881323273</v>
      </c>
      <c r="CG36" s="2">
        <v>-37.352756788208708</v>
      </c>
      <c r="CH36" s="2">
        <v>-20.168663125598265</v>
      </c>
      <c r="CI36" s="2">
        <v>-5.1192616452643236</v>
      </c>
      <c r="CJ36" s="2">
        <v>3.3965108892698819</v>
      </c>
      <c r="CK36" s="2">
        <v>7.7881922728735278</v>
      </c>
      <c r="CL36" s="2">
        <v>10.713756745678486</v>
      </c>
      <c r="CM36" s="2">
        <v>8.8565824509771556</v>
      </c>
      <c r="CN36" s="2">
        <v>22.094733444807478</v>
      </c>
      <c r="CO36" s="2">
        <v>29.913398136733264</v>
      </c>
      <c r="CP36" s="2">
        <v>57.369357972573745</v>
      </c>
      <c r="CQ36" s="2">
        <v>70.030532499533621</v>
      </c>
      <c r="CR36" s="2">
        <v>79.115152369337991</v>
      </c>
      <c r="CS36" s="2">
        <v>85.175379001231775</v>
      </c>
      <c r="CT36" s="2">
        <v>79.646591246750774</v>
      </c>
      <c r="CU36" s="2">
        <v>63.490122530512828</v>
      </c>
      <c r="CV36" s="2">
        <v>63.909422899416157</v>
      </c>
      <c r="CW36" s="2">
        <v>62.115307484821848</v>
      </c>
      <c r="CX36" s="2">
        <v>65.877310407937301</v>
      </c>
      <c r="CY36" s="2">
        <v>61.628433781189081</v>
      </c>
      <c r="CZ36" s="2">
        <v>57.847244665748995</v>
      </c>
      <c r="DA36" s="2">
        <v>63.504592321854943</v>
      </c>
      <c r="DB36" s="2">
        <v>67.856564041035497</v>
      </c>
      <c r="DC36" s="2">
        <v>68.510924036093371</v>
      </c>
      <c r="DD36" s="2">
        <v>70.920175876494795</v>
      </c>
      <c r="DE36" s="2">
        <v>66.549559595411509</v>
      </c>
      <c r="DF36" s="2">
        <v>67.84525416723838</v>
      </c>
      <c r="DG36" s="2">
        <v>64.576227292762511</v>
      </c>
      <c r="DH36" s="2">
        <v>61.707915736189612</v>
      </c>
      <c r="DI36" s="2">
        <v>55.925998866181814</v>
      </c>
      <c r="DJ36" s="2">
        <v>48.856294707548876</v>
      </c>
      <c r="DK36" s="2">
        <v>36.070694925374994</v>
      </c>
      <c r="DL36" s="2">
        <v>17.721013161091779</v>
      </c>
      <c r="DM36" s="2">
        <v>-9.363308323680803</v>
      </c>
      <c r="DN36" s="2">
        <v>-32.806157512737869</v>
      </c>
      <c r="DO36" s="2">
        <v>-75.145670727843168</v>
      </c>
      <c r="DP36" s="2">
        <v>-94.35933820232934</v>
      </c>
      <c r="DQ36" s="2">
        <v>-103.82502848231364</v>
      </c>
      <c r="DR36" s="2">
        <v>-93.622027106271375</v>
      </c>
      <c r="DS36" s="2">
        <v>-94.471934052828303</v>
      </c>
      <c r="DT36" s="2">
        <v>-94.062551634626033</v>
      </c>
      <c r="DU36" s="2">
        <v>-89.416402907251197</v>
      </c>
      <c r="DV36" s="2">
        <v>-78.994394914041493</v>
      </c>
      <c r="DW36" s="2">
        <v>-45.123822189672531</v>
      </c>
      <c r="DX36" s="2">
        <v>-37.830092597873772</v>
      </c>
      <c r="DY36" s="2">
        <v>-33.235759767094059</v>
      </c>
      <c r="DZ36" s="2">
        <v>-23.692635623540589</v>
      </c>
      <c r="EA36" s="2">
        <v>-12.810931807300177</v>
      </c>
      <c r="EB36" s="2">
        <v>-0.71505542518837228</v>
      </c>
      <c r="EC36" s="2">
        <v>12.092954374919767</v>
      </c>
      <c r="ED36" s="2">
        <v>24.03858113419534</v>
      </c>
      <c r="EE36" s="2">
        <v>32.896564693508537</v>
      </c>
      <c r="EF36" s="2">
        <v>42.403840240866316</v>
      </c>
      <c r="EG36" s="2">
        <v>48.708217348798271</v>
      </c>
      <c r="EH36" s="2">
        <v>55.488245260062627</v>
      </c>
      <c r="EI36" s="2">
        <v>61.120988262547556</v>
      </c>
      <c r="EJ36" s="2">
        <v>54.610010923736532</v>
      </c>
      <c r="EK36" s="2">
        <v>49.412641827787866</v>
      </c>
      <c r="EL36" s="2">
        <v>39.308715022281532</v>
      </c>
      <c r="EM36" s="2">
        <v>28.244285201632522</v>
      </c>
      <c r="EN36" s="2">
        <v>20.533646721138037</v>
      </c>
      <c r="EO36" s="2">
        <v>20.01541123541789</v>
      </c>
      <c r="EP36" s="2">
        <v>19.567351106432927</v>
      </c>
      <c r="EQ36" s="2">
        <v>26.019761361312256</v>
      </c>
      <c r="ER36" s="2">
        <v>40.88338724835036</v>
      </c>
      <c r="ES36" s="2">
        <v>47.07380704459726</v>
      </c>
      <c r="ET36" s="2">
        <v>52.046264685922011</v>
      </c>
      <c r="EU36" s="2">
        <v>52.981702750185526</v>
      </c>
      <c r="EV36" s="2">
        <v>46.839573839057202</v>
      </c>
      <c r="EW36" s="2">
        <v>38.674562492330075</v>
      </c>
      <c r="EX36" s="2">
        <v>26.261665476336645</v>
      </c>
      <c r="EY36" s="2">
        <v>13.400230939766038</v>
      </c>
      <c r="EZ36" s="2">
        <v>7.6081715909276593E-2</v>
      </c>
      <c r="FA36" s="2">
        <v>-6.126058540815924</v>
      </c>
      <c r="FB36" s="2">
        <v>-8.8689308712830215</v>
      </c>
      <c r="FC36" s="2">
        <v>-3.6972925280284565</v>
      </c>
      <c r="FD36" s="2">
        <v>1.390047819237421</v>
      </c>
      <c r="FE36" s="2">
        <v>4.4270697023462349</v>
      </c>
      <c r="FF36" s="2">
        <v>9.3997910009712964</v>
      </c>
      <c r="FG36" s="2">
        <v>14.83457047319064</v>
      </c>
      <c r="FH36" s="2">
        <v>15.74709490281132</v>
      </c>
      <c r="FI36" s="2">
        <v>18.884638986783251</v>
      </c>
      <c r="FJ36" s="2">
        <v>19.137537014186737</v>
      </c>
      <c r="FK36" s="2">
        <v>17.753816760203286</v>
      </c>
      <c r="FL36" s="2">
        <v>15.904193591968669</v>
      </c>
      <c r="FM36" s="2">
        <v>12.813167461985312</v>
      </c>
      <c r="FN36" s="2">
        <v>10.498417697113826</v>
      </c>
      <c r="FO36" s="2">
        <v>8.8697099226629685</v>
      </c>
      <c r="FP36" s="2">
        <v>3.4105076236502665</v>
      </c>
      <c r="FQ36" s="2">
        <v>-1.5113636434164703</v>
      </c>
      <c r="FR36" s="2">
        <v>-5.6952377941285794</v>
      </c>
      <c r="FS36" s="2">
        <v>-9.1498355069902999</v>
      </c>
      <c r="FT36" s="2">
        <v>-8.555007348810884</v>
      </c>
      <c r="FU36" s="2">
        <v>-7.0539542360659189</v>
      </c>
      <c r="FV36" s="2">
        <v>-5.4140210049879185</v>
      </c>
      <c r="FW36" s="2">
        <v>-3.6685728370612427</v>
      </c>
      <c r="FX36" s="2">
        <v>-1.8521322767287984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</row>
    <row r="37" spans="1:200">
      <c r="A37" s="2">
        <v>2.669341865044968E-15</v>
      </c>
      <c r="B37" s="2">
        <v>-1.5127752481009725E-14</v>
      </c>
      <c r="C37" s="2">
        <v>-6.4030860763213045E-14</v>
      </c>
      <c r="D37" s="2">
        <v>-6.377890480976764E-14</v>
      </c>
      <c r="E37" s="2">
        <v>2.527955672587824E-15</v>
      </c>
      <c r="F37" s="2">
        <v>-5.2874402175851083E-14</v>
      </c>
      <c r="G37" s="2">
        <v>-6.0671967080668425E-14</v>
      </c>
      <c r="H37" s="2">
        <v>-2.234927947868497E-14</v>
      </c>
      <c r="I37" s="2">
        <v>-4.1252758573104043E-14</v>
      </c>
      <c r="J37" s="2">
        <v>4.459140782860346E-14</v>
      </c>
      <c r="K37" s="2">
        <v>-2.520665884812057E-15</v>
      </c>
      <c r="L37" s="2">
        <v>-2.0867955974132007E-14</v>
      </c>
      <c r="M37" s="2">
        <v>1.3405613545279045E-14</v>
      </c>
      <c r="N37" s="2">
        <v>1.5897368938295099E-14</v>
      </c>
      <c r="O37" s="2">
        <v>8.2216238730770574E-15</v>
      </c>
      <c r="P37" s="2">
        <v>-1.4703690503872728E-15</v>
      </c>
      <c r="Q37" s="2">
        <v>-4.970512672238653E-15</v>
      </c>
      <c r="R37" s="2">
        <v>-9.5611830997677421E-17</v>
      </c>
      <c r="S37" s="2">
        <v>-1.7223289792239539E-16</v>
      </c>
      <c r="T37" s="2">
        <v>-8.5135576362698367E-17</v>
      </c>
      <c r="U37" s="2">
        <v>1.1691634048792941E-17</v>
      </c>
      <c r="V37" s="2">
        <v>-1.9041130645856303</v>
      </c>
      <c r="W37" s="2">
        <v>-3.7714761739179843</v>
      </c>
      <c r="X37" s="2">
        <v>-5.5657631139046009</v>
      </c>
      <c r="Y37" s="2">
        <v>-7.2514903953585641</v>
      </c>
      <c r="Z37" s="2">
        <v>-8.7944267789789858</v>
      </c>
      <c r="AA37" s="2">
        <v>-10.037027993840208</v>
      </c>
      <c r="AB37" s="2">
        <v>-7.6922790365786229</v>
      </c>
      <c r="AC37" s="2">
        <v>-4.4490596584628133</v>
      </c>
      <c r="AD37" s="2">
        <v>-0.4513950676625933</v>
      </c>
      <c r="AE37" s="2">
        <v>4.2575778932356583</v>
      </c>
      <c r="AF37" s="2">
        <v>4.5611720851429052</v>
      </c>
      <c r="AG37" s="2">
        <v>5.8759039612702733</v>
      </c>
      <c r="AH37" s="2">
        <v>8.8804653918134502</v>
      </c>
      <c r="AI37" s="2">
        <v>12.043059376435655</v>
      </c>
      <c r="AJ37" s="2">
        <v>15.145987933324593</v>
      </c>
      <c r="AK37" s="2">
        <v>17.700996209705703</v>
      </c>
      <c r="AL37" s="2">
        <v>17.563233266355063</v>
      </c>
      <c r="AM37" s="2">
        <v>19.754725540487946</v>
      </c>
      <c r="AN37" s="2">
        <v>19.250200712054749</v>
      </c>
      <c r="AO37" s="2">
        <v>15.802679290706738</v>
      </c>
      <c r="AP37" s="2">
        <v>10.702416738460833</v>
      </c>
      <c r="AQ37" s="2">
        <v>5.0133445086546793</v>
      </c>
      <c r="AR37" s="2">
        <v>-3.0359435282672309</v>
      </c>
      <c r="AS37" s="2">
        <v>-4.5638240144174373</v>
      </c>
      <c r="AT37" s="2">
        <v>-0.72486418028485056</v>
      </c>
      <c r="AU37" s="2">
        <v>8.8490034018303803</v>
      </c>
      <c r="AV37" s="2">
        <v>21.52488820020919</v>
      </c>
      <c r="AW37" s="2">
        <v>34.498364929271553</v>
      </c>
      <c r="AX37" s="2">
        <v>45.403924849423881</v>
      </c>
      <c r="AY37" s="2">
        <v>54.000598278676918</v>
      </c>
      <c r="AZ37" s="2">
        <v>57.001660657810753</v>
      </c>
      <c r="BA37" s="2">
        <v>55.410815286641572</v>
      </c>
      <c r="BB37" s="2">
        <v>47.229170225446701</v>
      </c>
      <c r="BC37" s="2">
        <v>36.406364394337928</v>
      </c>
      <c r="BD37" s="2">
        <v>25.905034828566766</v>
      </c>
      <c r="BE37" s="2">
        <v>21.393894132758145</v>
      </c>
      <c r="BF37" s="2">
        <v>21.116564663463766</v>
      </c>
      <c r="BG37" s="2">
        <v>25.553439722906763</v>
      </c>
      <c r="BH37" s="2">
        <v>34.090495275447147</v>
      </c>
      <c r="BI37" s="2">
        <v>44.183360594699202</v>
      </c>
      <c r="BJ37" s="2">
        <v>53.031945472191524</v>
      </c>
      <c r="BK37" s="2">
        <v>56.719500767568675</v>
      </c>
      <c r="BL37" s="2">
        <v>56.707391222274488</v>
      </c>
      <c r="BM37" s="2">
        <v>52.241430970000465</v>
      </c>
      <c r="BN37" s="2">
        <v>42.064947770229836</v>
      </c>
      <c r="BO37" s="2">
        <v>32.242030991321649</v>
      </c>
      <c r="BP37" s="2">
        <v>23.121036981056207</v>
      </c>
      <c r="BQ37" s="2">
        <v>9.7521550882366128</v>
      </c>
      <c r="BR37" s="2">
        <v>-3.8531306142405306</v>
      </c>
      <c r="BS37" s="2">
        <v>-19.523612763961772</v>
      </c>
      <c r="BT37" s="2">
        <v>-30.963143325083848</v>
      </c>
      <c r="BU37" s="2">
        <v>-38.599534383474776</v>
      </c>
      <c r="BV37" s="2">
        <v>-43.415022908203674</v>
      </c>
      <c r="BW37" s="2">
        <v>-51.993848897734075</v>
      </c>
      <c r="BX37" s="2">
        <v>-56.807007260805932</v>
      </c>
      <c r="BY37" s="2">
        <v>-56.069774474763605</v>
      </c>
      <c r="BZ37" s="2">
        <v>-54.349850294763009</v>
      </c>
      <c r="CA37" s="2">
        <v>-54.011848054148366</v>
      </c>
      <c r="CB37" s="2">
        <v>-52.569518463347308</v>
      </c>
      <c r="CC37" s="2">
        <v>-50.338136024181701</v>
      </c>
      <c r="CD37" s="2">
        <v>-44.243991264961423</v>
      </c>
      <c r="CE37" s="2">
        <v>-37.556224608086623</v>
      </c>
      <c r="CF37" s="2">
        <v>-28.639246885415243</v>
      </c>
      <c r="CG37" s="2">
        <v>-22.397612225280014</v>
      </c>
      <c r="CH37" s="2">
        <v>-3.8519303682239538</v>
      </c>
      <c r="CI37" s="2">
        <v>11.011662575178566</v>
      </c>
      <c r="CJ37" s="2">
        <v>18.430968233303158</v>
      </c>
      <c r="CK37" s="2">
        <v>20.787418047842184</v>
      </c>
      <c r="CL37" s="2">
        <v>22.410841346388768</v>
      </c>
      <c r="CM37" s="2">
        <v>16.997352476148677</v>
      </c>
      <c r="CN37" s="2">
        <v>22.745592425988413</v>
      </c>
      <c r="CO37" s="2">
        <v>28.594616808603771</v>
      </c>
      <c r="CP37" s="2">
        <v>53.020715901724408</v>
      </c>
      <c r="CQ37" s="2">
        <v>65.579223051501145</v>
      </c>
      <c r="CR37" s="2">
        <v>73.30617807146163</v>
      </c>
      <c r="CS37" s="2">
        <v>79.561475005283157</v>
      </c>
      <c r="CT37" s="2">
        <v>74.043792438501413</v>
      </c>
      <c r="CU37" s="2">
        <v>55.998597329336498</v>
      </c>
      <c r="CV37" s="2">
        <v>55.334730252802579</v>
      </c>
      <c r="CW37" s="2">
        <v>53.723208847758279</v>
      </c>
      <c r="CX37" s="2">
        <v>57.068242226553039</v>
      </c>
      <c r="CY37" s="2">
        <v>54.160902866253615</v>
      </c>
      <c r="CZ37" s="2">
        <v>52.944878607334957</v>
      </c>
      <c r="DA37" s="2">
        <v>60.337413097598237</v>
      </c>
      <c r="DB37" s="2">
        <v>65.600919735041188</v>
      </c>
      <c r="DC37" s="2">
        <v>66.871746191616666</v>
      </c>
      <c r="DD37" s="2">
        <v>71.104007653964672</v>
      </c>
      <c r="DE37" s="2">
        <v>68.189591913957088</v>
      </c>
      <c r="DF37" s="2">
        <v>70.615336045800319</v>
      </c>
      <c r="DG37" s="2">
        <v>69.144587413167855</v>
      </c>
      <c r="DH37" s="2">
        <v>67.854171443954783</v>
      </c>
      <c r="DI37" s="2">
        <v>63.884334957757225</v>
      </c>
      <c r="DJ37" s="2">
        <v>57.947098567800538</v>
      </c>
      <c r="DK37" s="2">
        <v>46.517073222379167</v>
      </c>
      <c r="DL37" s="2">
        <v>28.95112952541362</v>
      </c>
      <c r="DM37" s="2">
        <v>0.64000198149848919</v>
      </c>
      <c r="DN37" s="2">
        <v>-19.083640717266928</v>
      </c>
      <c r="DO37" s="2">
        <v>-59.203326039430507</v>
      </c>
      <c r="DP37" s="2">
        <v>-79.495212255051598</v>
      </c>
      <c r="DQ37" s="2">
        <v>-90.188276857434445</v>
      </c>
      <c r="DR37" s="2">
        <v>-86.310725616983888</v>
      </c>
      <c r="DS37" s="2">
        <v>-88.914683770168011</v>
      </c>
      <c r="DT37" s="2">
        <v>-90.35701336096902</v>
      </c>
      <c r="DU37" s="2">
        <v>-89.953906852069608</v>
      </c>
      <c r="DV37" s="2">
        <v>-83.673393493990631</v>
      </c>
      <c r="DW37" s="2">
        <v>-55.061044711256699</v>
      </c>
      <c r="DX37" s="2">
        <v>-49.474318395918019</v>
      </c>
      <c r="DY37" s="2">
        <v>-45.814007090958668</v>
      </c>
      <c r="DZ37" s="2">
        <v>-37.117758950483186</v>
      </c>
      <c r="EA37" s="2">
        <v>-25.884112414889145</v>
      </c>
      <c r="EB37" s="2">
        <v>-12.48404161991232</v>
      </c>
      <c r="EC37" s="2">
        <v>2.4815458965157351</v>
      </c>
      <c r="ED37" s="2">
        <v>16.854986233328297</v>
      </c>
      <c r="EE37" s="2">
        <v>27.244883499214197</v>
      </c>
      <c r="EF37" s="2">
        <v>38.678238429660361</v>
      </c>
      <c r="EG37" s="2">
        <v>46.256563696887994</v>
      </c>
      <c r="EH37" s="2">
        <v>54.169393180240768</v>
      </c>
      <c r="EI37" s="2">
        <v>60.194871554021901</v>
      </c>
      <c r="EJ37" s="2">
        <v>53.933033325055142</v>
      </c>
      <c r="EK37" s="2">
        <v>48.711243472647105</v>
      </c>
      <c r="EL37" s="2">
        <v>38.493268047845731</v>
      </c>
      <c r="EM37" s="2">
        <v>28.444728563139712</v>
      </c>
      <c r="EN37" s="2">
        <v>21.967499365583492</v>
      </c>
      <c r="EO37" s="2">
        <v>22.344460825287502</v>
      </c>
      <c r="EP37" s="2">
        <v>22.780747899469088</v>
      </c>
      <c r="EQ37" s="2">
        <v>29.591867007319429</v>
      </c>
      <c r="ER37" s="2">
        <v>45.286077093121946</v>
      </c>
      <c r="ES37" s="2">
        <v>51.514666716424728</v>
      </c>
      <c r="ET37" s="2">
        <v>55.605814390802543</v>
      </c>
      <c r="EU37" s="2">
        <v>54.000598278676918</v>
      </c>
      <c r="EV37" s="2">
        <v>45.827123963247473</v>
      </c>
      <c r="EW37" s="2">
        <v>35.471978905334808</v>
      </c>
      <c r="EX37" s="2">
        <v>21.52488820020919</v>
      </c>
      <c r="EY37" s="2">
        <v>9.2361892012064448</v>
      </c>
      <c r="EZ37" s="2">
        <v>-2.1606050875235177</v>
      </c>
      <c r="FA37" s="2">
        <v>-4.5638240144174373</v>
      </c>
      <c r="FB37" s="2">
        <v>-5.0374290277425322</v>
      </c>
      <c r="FC37" s="2">
        <v>2.9182584078356415</v>
      </c>
      <c r="FD37" s="2">
        <v>10.702416738460833</v>
      </c>
      <c r="FE37" s="2">
        <v>14.126113462141005</v>
      </c>
      <c r="FF37" s="2">
        <v>17.951211611163423</v>
      </c>
      <c r="FG37" s="2">
        <v>19.754725540487946</v>
      </c>
      <c r="FH37" s="2">
        <v>17.402989564195195</v>
      </c>
      <c r="FI37" s="2">
        <v>17.86846225078876</v>
      </c>
      <c r="FJ37" s="2">
        <v>15.145987933324593</v>
      </c>
      <c r="FK37" s="2">
        <v>12.749808859199629</v>
      </c>
      <c r="FL37" s="2">
        <v>9.880749813346883</v>
      </c>
      <c r="FM37" s="2">
        <v>5.8759039612702733</v>
      </c>
      <c r="FN37" s="2">
        <v>4.5611720851429052</v>
      </c>
      <c r="FO37" s="2">
        <v>4.2575778932356583</v>
      </c>
      <c r="FP37" s="2">
        <v>-0.45139506766259196</v>
      </c>
      <c r="FQ37" s="2">
        <v>-4.4490596584628133</v>
      </c>
      <c r="FR37" s="2">
        <v>-7.6922790365786229</v>
      </c>
      <c r="FS37" s="2">
        <v>-10.037027993840208</v>
      </c>
      <c r="FT37" s="2">
        <v>-8.7944267789789858</v>
      </c>
      <c r="FU37" s="2">
        <v>-7.2514903953585641</v>
      </c>
      <c r="FV37" s="2">
        <v>-5.5657631139046009</v>
      </c>
      <c r="FW37" s="2">
        <v>-3.7714761739179847</v>
      </c>
      <c r="FX37" s="2">
        <v>-1.9041130645856303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</row>
    <row r="38" spans="1:200">
      <c r="A38" s="2">
        <v>2.9358185425966618E-15</v>
      </c>
      <c r="B38" s="2">
        <v>-1.2392118427870199E-14</v>
      </c>
      <c r="C38" s="2">
        <v>-8.0620719794031218E-14</v>
      </c>
      <c r="D38" s="2">
        <v>-6.4253899760474726E-14</v>
      </c>
      <c r="E38" s="2">
        <v>5.7235879804236269E-15</v>
      </c>
      <c r="F38" s="2">
        <v>-4.9906974611439046E-14</v>
      </c>
      <c r="G38" s="2">
        <v>-5.3262316657812319E-14</v>
      </c>
      <c r="H38" s="2">
        <v>-2.7408918961116439E-14</v>
      </c>
      <c r="I38" s="2">
        <v>-5.9152828868236633E-14</v>
      </c>
      <c r="J38" s="2">
        <v>4.7488922202321157E-14</v>
      </c>
      <c r="K38" s="2">
        <v>-1.6614128915852426E-15</v>
      </c>
      <c r="L38" s="2">
        <v>-1.7884008225719913E-14</v>
      </c>
      <c r="M38" s="2">
        <v>1.5449319889445551E-14</v>
      </c>
      <c r="N38" s="2">
        <v>1.1501699748445272E-14</v>
      </c>
      <c r="O38" s="2">
        <v>1.9463411220371155E-15</v>
      </c>
      <c r="P38" s="2">
        <v>-4.3650372029834942E-15</v>
      </c>
      <c r="Q38" s="2">
        <v>-9.6510855020567596E-15</v>
      </c>
      <c r="R38" s="2">
        <v>2.8670204427183117E-16</v>
      </c>
      <c r="S38" s="2">
        <v>-6.3509475550900586E-17</v>
      </c>
      <c r="T38" s="2">
        <v>-1.783069169977257E-16</v>
      </c>
      <c r="U38" s="2">
        <v>8.3503610200057792E-17</v>
      </c>
      <c r="V38" s="2">
        <v>-1.9279557568970573</v>
      </c>
      <c r="W38" s="2">
        <v>-3.8184356503860029</v>
      </c>
      <c r="X38" s="2">
        <v>-5.6344184468597573</v>
      </c>
      <c r="Y38" s="2">
        <v>-7.3397865940692295</v>
      </c>
      <c r="Z38" s="2">
        <v>-8.8997641903759792</v>
      </c>
      <c r="AA38" s="2">
        <v>-10.804108305015275</v>
      </c>
      <c r="AB38" s="2">
        <v>-9.5637869121853747</v>
      </c>
      <c r="AC38" s="2">
        <v>-7.2874444943196002</v>
      </c>
      <c r="AD38" s="2">
        <v>-4.2500396020928415</v>
      </c>
      <c r="AE38" s="2">
        <v>-0.33276601799555916</v>
      </c>
      <c r="AF38" s="2">
        <v>-1.3912879354009062</v>
      </c>
      <c r="AG38" s="2">
        <v>-1.0704034743760653</v>
      </c>
      <c r="AH38" s="2">
        <v>2.2127089787253729</v>
      </c>
      <c r="AI38" s="2">
        <v>6.4414445645954146</v>
      </c>
      <c r="AJ38" s="2">
        <v>11.50071804128415</v>
      </c>
      <c r="AK38" s="2">
        <v>16.521371390235846</v>
      </c>
      <c r="AL38" s="2">
        <v>19.380995568358856</v>
      </c>
      <c r="AM38" s="2">
        <v>25.941265452576392</v>
      </c>
      <c r="AN38" s="2">
        <v>29.014479847929827</v>
      </c>
      <c r="AO38" s="2">
        <v>27.319941498340018</v>
      </c>
      <c r="AP38" s="2">
        <v>21.967182901298216</v>
      </c>
      <c r="AQ38" s="2">
        <v>14.183411149139474</v>
      </c>
      <c r="AR38" s="2">
        <v>3.4924395510457265</v>
      </c>
      <c r="AS38" s="2">
        <v>-1.4669058490870384</v>
      </c>
      <c r="AT38" s="2">
        <v>-1.218063056698103</v>
      </c>
      <c r="AU38" s="2">
        <v>5.1396435582369877</v>
      </c>
      <c r="AV38" s="2">
        <v>16.44118922676477</v>
      </c>
      <c r="AW38" s="2">
        <v>29.702736294085778</v>
      </c>
      <c r="AX38" s="2">
        <v>42.120952713505005</v>
      </c>
      <c r="AY38" s="2">
        <v>53.331755429969803</v>
      </c>
      <c r="AZ38" s="2">
        <v>59.161883841109237</v>
      </c>
      <c r="BA38" s="2">
        <v>59.095790568473632</v>
      </c>
      <c r="BB38" s="2">
        <v>51.78742085111783</v>
      </c>
      <c r="BC38" s="2">
        <v>40.513091363016223</v>
      </c>
      <c r="BD38" s="2">
        <v>28.931030298471384</v>
      </c>
      <c r="BE38" s="2">
        <v>23.827703774713818</v>
      </c>
      <c r="BF38" s="2">
        <v>22.434484996440954</v>
      </c>
      <c r="BG38" s="2">
        <v>25.309448406589464</v>
      </c>
      <c r="BH38" s="2">
        <v>32.598432890162911</v>
      </c>
      <c r="BI38" s="2">
        <v>42.023396917774178</v>
      </c>
      <c r="BJ38" s="2">
        <v>50.476952006754971</v>
      </c>
      <c r="BK38" s="2">
        <v>53.865298078942551</v>
      </c>
      <c r="BL38" s="2">
        <v>53.295183974985605</v>
      </c>
      <c r="BM38" s="2">
        <v>48.150405456112736</v>
      </c>
      <c r="BN38" s="2">
        <v>37.217313964599079</v>
      </c>
      <c r="BO38" s="2">
        <v>25.957684490509564</v>
      </c>
      <c r="BP38" s="2">
        <v>15.807553786606343</v>
      </c>
      <c r="BQ38" s="2">
        <v>0.50479916418365001</v>
      </c>
      <c r="BR38" s="2">
        <v>-14.980256865539932</v>
      </c>
      <c r="BS38" s="2">
        <v>-33.651230061809613</v>
      </c>
      <c r="BT38" s="2">
        <v>-46.227789914714656</v>
      </c>
      <c r="BU38" s="2">
        <v>-54.059239268557029</v>
      </c>
      <c r="BV38" s="2">
        <v>-58.248664758843027</v>
      </c>
      <c r="BW38" s="2">
        <v>-64.736888801472546</v>
      </c>
      <c r="BX38" s="2">
        <v>-66.711838296417042</v>
      </c>
      <c r="BY38" s="2">
        <v>-61.34580101489972</v>
      </c>
      <c r="BZ38" s="2">
        <v>-56.30693075114273</v>
      </c>
      <c r="CA38" s="2">
        <v>-54.013186898118192</v>
      </c>
      <c r="CB38" s="2">
        <v>-50.702179276104864</v>
      </c>
      <c r="CC38" s="2">
        <v>-42.077293621300619</v>
      </c>
      <c r="CD38" s="2">
        <v>-32.388699910223309</v>
      </c>
      <c r="CE38" s="2">
        <v>-24.028546552992999</v>
      </c>
      <c r="CF38" s="2">
        <v>-13.895784368970215</v>
      </c>
      <c r="CG38" s="2">
        <v>-7.3332540508858273</v>
      </c>
      <c r="CH38" s="2">
        <v>11.950930114131253</v>
      </c>
      <c r="CI38" s="2">
        <v>26.085789570813009</v>
      </c>
      <c r="CJ38" s="2">
        <v>32.132479142055615</v>
      </c>
      <c r="CK38" s="2">
        <v>32.366719778414996</v>
      </c>
      <c r="CL38" s="2">
        <v>32.642813765386173</v>
      </c>
      <c r="CM38" s="2">
        <v>23.767756107473449</v>
      </c>
      <c r="CN38" s="2">
        <v>22.02739558417904</v>
      </c>
      <c r="CO38" s="2">
        <v>25.822579115637993</v>
      </c>
      <c r="CP38" s="2">
        <v>47.033157123827593</v>
      </c>
      <c r="CQ38" s="2">
        <v>59.657756610518966</v>
      </c>
      <c r="CR38" s="2">
        <v>66.181610575918469</v>
      </c>
      <c r="CS38" s="2">
        <v>72.841709035198818</v>
      </c>
      <c r="CT38" s="2">
        <v>67.81801282199919</v>
      </c>
      <c r="CU38" s="2">
        <v>48.634434195519134</v>
      </c>
      <c r="CV38" s="2">
        <v>46.979151286229765</v>
      </c>
      <c r="CW38" s="2">
        <v>45.567659755342326</v>
      </c>
      <c r="CX38" s="2">
        <v>48.520220251819026</v>
      </c>
      <c r="CY38" s="2">
        <v>47.051236644814814</v>
      </c>
      <c r="CZ38" s="2">
        <v>48.309811348455177</v>
      </c>
      <c r="DA38" s="2">
        <v>57.064371912266644</v>
      </c>
      <c r="DB38" s="2">
        <v>62.971784944287982</v>
      </c>
      <c r="DC38" s="2">
        <v>64.779355397903529</v>
      </c>
      <c r="DD38" s="2">
        <v>70.594354198647039</v>
      </c>
      <c r="DE38" s="2">
        <v>69.039829608986508</v>
      </c>
      <c r="DF38" s="2">
        <v>72.419689579128274</v>
      </c>
      <c r="DG38" s="2">
        <v>72.710311872107283</v>
      </c>
      <c r="DH38" s="2">
        <v>72.957269515841588</v>
      </c>
      <c r="DI38" s="2">
        <v>70.777838417177165</v>
      </c>
      <c r="DJ38" s="2">
        <v>65.988297612063647</v>
      </c>
      <c r="DK38" s="2">
        <v>55.935719990467817</v>
      </c>
      <c r="DL38" s="2">
        <v>39.384827051805665</v>
      </c>
      <c r="DM38" s="2">
        <v>10.055535103466392</v>
      </c>
      <c r="DN38" s="2">
        <v>-5.5066883134452933</v>
      </c>
      <c r="DO38" s="2">
        <v>-42.037058816697161</v>
      </c>
      <c r="DP38" s="2">
        <v>-62.677396869348996</v>
      </c>
      <c r="DQ38" s="2">
        <v>-74.172208837261422</v>
      </c>
      <c r="DR38" s="2">
        <v>-76.63099223723961</v>
      </c>
      <c r="DS38" s="2">
        <v>-80.962221556418214</v>
      </c>
      <c r="DT38" s="2">
        <v>-84.273229178431421</v>
      </c>
      <c r="DU38" s="2">
        <v>-88.356847030771334</v>
      </c>
      <c r="DV38" s="2">
        <v>-86.641336264767233</v>
      </c>
      <c r="DW38" s="2">
        <v>-64.461947285746533</v>
      </c>
      <c r="DX38" s="2">
        <v>-60.84737781583754</v>
      </c>
      <c r="DY38" s="2">
        <v>-58.324968711514515</v>
      </c>
      <c r="DZ38" s="2">
        <v>-50.784236427987238</v>
      </c>
      <c r="EA38" s="2">
        <v>-39.493731614245426</v>
      </c>
      <c r="EB38" s="2">
        <v>-25.064070332289941</v>
      </c>
      <c r="EC38" s="2">
        <v>-8.1886068015922788</v>
      </c>
      <c r="ED38" s="2">
        <v>8.420323643254088</v>
      </c>
      <c r="EE38" s="2">
        <v>20.143724683562212</v>
      </c>
      <c r="EF38" s="2">
        <v>33.371877868990381</v>
      </c>
      <c r="EG38" s="2">
        <v>42.184634332613641</v>
      </c>
      <c r="EH38" s="2">
        <v>51.281833747255753</v>
      </c>
      <c r="EI38" s="2">
        <v>57.880309553618105</v>
      </c>
      <c r="EJ38" s="2">
        <v>52.13200335045719</v>
      </c>
      <c r="EK38" s="2">
        <v>47.19159507756639</v>
      </c>
      <c r="EL38" s="2">
        <v>37.241865085872945</v>
      </c>
      <c r="EM38" s="2">
        <v>28.452220726105072</v>
      </c>
      <c r="EN38" s="2">
        <v>23.3402888747002</v>
      </c>
      <c r="EO38" s="2">
        <v>24.517539284638207</v>
      </c>
      <c r="EP38" s="2">
        <v>25.67183905777053</v>
      </c>
      <c r="EQ38" s="2">
        <v>32.47772960087493</v>
      </c>
      <c r="ER38" s="2">
        <v>48.431658160143805</v>
      </c>
      <c r="ES38" s="2">
        <v>54.43173464729967</v>
      </c>
      <c r="ET38" s="2">
        <v>57.456479024571117</v>
      </c>
      <c r="EU38" s="2">
        <v>53.331755429969803</v>
      </c>
      <c r="EV38" s="2">
        <v>43.408142238110756</v>
      </c>
      <c r="EW38" s="2">
        <v>31.267803763772775</v>
      </c>
      <c r="EX38" s="2">
        <v>16.44118922676477</v>
      </c>
      <c r="EY38" s="2">
        <v>5.2991787422963688</v>
      </c>
      <c r="EZ38" s="2">
        <v>-3.504196565212057</v>
      </c>
      <c r="FA38" s="2">
        <v>-1.4669058490870384</v>
      </c>
      <c r="FB38" s="2">
        <v>0.55322076442478707</v>
      </c>
      <c r="FC38" s="2">
        <v>11.362412602708588</v>
      </c>
      <c r="FD38" s="2">
        <v>21.967182901298216</v>
      </c>
      <c r="FE38" s="2">
        <v>25.615938703623108</v>
      </c>
      <c r="FF38" s="2">
        <v>28.071297037363557</v>
      </c>
      <c r="FG38" s="2">
        <v>25.941265452576392</v>
      </c>
      <c r="FH38" s="2">
        <v>19.964381525002757</v>
      </c>
      <c r="FI38" s="2">
        <v>17.453765163260389</v>
      </c>
      <c r="FJ38" s="2">
        <v>11.50071804128415</v>
      </c>
      <c r="FK38" s="2">
        <v>7.9340554902997713</v>
      </c>
      <c r="FL38" s="2">
        <v>3.9249480823724427</v>
      </c>
      <c r="FM38" s="2">
        <v>-1.0704034743760653</v>
      </c>
      <c r="FN38" s="2">
        <v>-1.3912879354009062</v>
      </c>
      <c r="FO38" s="2">
        <v>-0.33276601799555916</v>
      </c>
      <c r="FP38" s="2">
        <v>-4.2500396020928362</v>
      </c>
      <c r="FQ38" s="2">
        <v>-7.2874444943196002</v>
      </c>
      <c r="FR38" s="2">
        <v>-9.5637869121853747</v>
      </c>
      <c r="FS38" s="2">
        <v>-10.804108305015275</v>
      </c>
      <c r="FT38" s="2">
        <v>-8.8997641903759792</v>
      </c>
      <c r="FU38" s="2">
        <v>-7.3397865940692295</v>
      </c>
      <c r="FV38" s="2">
        <v>-5.6344184468597573</v>
      </c>
      <c r="FW38" s="2">
        <v>-3.8184356503860037</v>
      </c>
      <c r="FX38" s="2">
        <v>-1.9279557568970573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</row>
    <row r="39" spans="1:200">
      <c r="A39" s="2">
        <v>3.1216117151459581E-15</v>
      </c>
      <c r="B39" s="2">
        <v>-1.2809324236667193E-14</v>
      </c>
      <c r="C39" s="2">
        <v>-8.924905378313077E-14</v>
      </c>
      <c r="D39" s="2">
        <v>-6.3404420451365181E-14</v>
      </c>
      <c r="E39" s="2">
        <v>9.1335801382021674E-15</v>
      </c>
      <c r="F39" s="2">
        <v>-4.7469816875997314E-14</v>
      </c>
      <c r="G39" s="2">
        <v>-4.9372767889703092E-14</v>
      </c>
      <c r="H39" s="2">
        <v>-3.2416838393630703E-14</v>
      </c>
      <c r="I39" s="2">
        <v>-7.0863835991526527E-14</v>
      </c>
      <c r="J39" s="2">
        <v>5.044822033161712E-14</v>
      </c>
      <c r="K39" s="2">
        <v>-2.2975189220752553E-15</v>
      </c>
      <c r="L39" s="2">
        <v>-1.5035339609783363E-14</v>
      </c>
      <c r="M39" s="2">
        <v>1.7146840647797918E-14</v>
      </c>
      <c r="N39" s="2">
        <v>8.1738744408731645E-15</v>
      </c>
      <c r="O39" s="2">
        <v>-3.6933126477692398E-15</v>
      </c>
      <c r="P39" s="2">
        <v>-6.9371972124493324E-15</v>
      </c>
      <c r="Q39" s="2">
        <v>-1.362818322350761E-14</v>
      </c>
      <c r="R39" s="2">
        <v>6.639677388166787E-16</v>
      </c>
      <c r="S39" s="2">
        <v>5.2450791601247664E-17</v>
      </c>
      <c r="T39" s="2">
        <v>-2.7049353743246797E-16</v>
      </c>
      <c r="U39" s="2">
        <v>1.4488050383209205E-16</v>
      </c>
      <c r="V39" s="2">
        <v>-1.9334326562967374</v>
      </c>
      <c r="W39" s="2">
        <v>-3.8287060386253615</v>
      </c>
      <c r="X39" s="2">
        <v>-5.648147119873701</v>
      </c>
      <c r="Y39" s="2">
        <v>-7.3550489688213077</v>
      </c>
      <c r="Z39" s="2">
        <v>-8.9141378953573991</v>
      </c>
      <c r="AA39" s="2">
        <v>-11.378555256691092</v>
      </c>
      <c r="AB39" s="2">
        <v>-10.983372665116955</v>
      </c>
      <c r="AC39" s="2">
        <v>-9.4300966761231884</v>
      </c>
      <c r="AD39" s="2">
        <v>-7.1145247792250732</v>
      </c>
      <c r="AE39" s="2">
        <v>-3.7811417506120284</v>
      </c>
      <c r="AF39" s="2">
        <v>-6.0017231246163654</v>
      </c>
      <c r="AG39" s="2">
        <v>-6.4908111021248072</v>
      </c>
      <c r="AH39" s="2">
        <v>-2.9066503401706525</v>
      </c>
      <c r="AI39" s="2">
        <v>2.3566841577071242</v>
      </c>
      <c r="AJ39" s="2">
        <v>9.2966426720239781</v>
      </c>
      <c r="AK39" s="2">
        <v>16.685971535649646</v>
      </c>
      <c r="AL39" s="2">
        <v>22.454004475465609</v>
      </c>
      <c r="AM39" s="2">
        <v>33.216141457770114</v>
      </c>
      <c r="AN39" s="2">
        <v>39.765432066379255</v>
      </c>
      <c r="AO39" s="2">
        <v>39.901428211036048</v>
      </c>
      <c r="AP39" s="2">
        <v>34.538675999350701</v>
      </c>
      <c r="AQ39" s="2">
        <v>24.989859037608241</v>
      </c>
      <c r="AR39" s="2">
        <v>12.169377587384059</v>
      </c>
      <c r="AS39" s="2">
        <v>4.1417363876694013</v>
      </c>
      <c r="AT39" s="2">
        <v>0.95557552303265503</v>
      </c>
      <c r="AU39" s="2">
        <v>4.00681455496529</v>
      </c>
      <c r="AV39" s="2">
        <v>13.490969079638145</v>
      </c>
      <c r="AW39" s="2">
        <v>26.313932121037361</v>
      </c>
      <c r="AX39" s="2">
        <v>39.333470599604524</v>
      </c>
      <c r="AY39" s="2">
        <v>51.97849829901471</v>
      </c>
      <c r="AZ39" s="2">
        <v>59.619800001924794</v>
      </c>
      <c r="BA39" s="2">
        <v>60.212309171904252</v>
      </c>
      <c r="BB39" s="2">
        <v>53.235658443154549</v>
      </c>
      <c r="BC39" s="2">
        <v>41.332896775283487</v>
      </c>
      <c r="BD39" s="2">
        <v>28.787221713708099</v>
      </c>
      <c r="BE39" s="2">
        <v>23.358578867888131</v>
      </c>
      <c r="BF39" s="2">
        <v>21.244378177012827</v>
      </c>
      <c r="BG39" s="2">
        <v>23.016741826961088</v>
      </c>
      <c r="BH39" s="2">
        <v>29.455728782939644</v>
      </c>
      <c r="BI39" s="2">
        <v>38.474815547834183</v>
      </c>
      <c r="BJ39" s="2">
        <v>46.779079398343107</v>
      </c>
      <c r="BK39" s="2">
        <v>49.919400220453134</v>
      </c>
      <c r="BL39" s="2">
        <v>48.931932421791082</v>
      </c>
      <c r="BM39" s="2">
        <v>43.248977408383752</v>
      </c>
      <c r="BN39" s="2">
        <v>31.701177854508124</v>
      </c>
      <c r="BO39" s="2">
        <v>19.319482900707136</v>
      </c>
      <c r="BP39" s="2">
        <v>8.4628284116746748</v>
      </c>
      <c r="BQ39" s="2">
        <v>-8.442269254000248</v>
      </c>
      <c r="BR39" s="2">
        <v>-25.49113395439737</v>
      </c>
      <c r="BS39" s="2">
        <v>-46.324773346074522</v>
      </c>
      <c r="BT39" s="2">
        <v>-59.58448997679718</v>
      </c>
      <c r="BU39" s="2">
        <v>-67.440903677523806</v>
      </c>
      <c r="BV39" s="2">
        <v>-71.045083786734708</v>
      </c>
      <c r="BW39" s="2">
        <v>-75.525457574048545</v>
      </c>
      <c r="BX39" s="2">
        <v>-75.060506390150493</v>
      </c>
      <c r="BY39" s="2">
        <v>-65.887778591116074</v>
      </c>
      <c r="BZ39" s="2">
        <v>-57.763718499015347</v>
      </c>
      <c r="CA39" s="2">
        <v>-53.743256533127436</v>
      </c>
      <c r="CB39" s="2">
        <v>-48.810111256566856</v>
      </c>
      <c r="CC39" s="2">
        <v>-34.937899538508304</v>
      </c>
      <c r="CD39" s="2">
        <v>-22.260755569644392</v>
      </c>
      <c r="CE39" s="2">
        <v>-12.560173893969745</v>
      </c>
      <c r="CF39" s="2">
        <v>-1.4722040046599925</v>
      </c>
      <c r="CG39" s="2">
        <v>5.3059477881219319</v>
      </c>
      <c r="CH39" s="2">
        <v>25.30496835812778</v>
      </c>
      <c r="CI39" s="2">
        <v>38.911575343933343</v>
      </c>
      <c r="CJ39" s="2">
        <v>43.828462755489866</v>
      </c>
      <c r="CK39" s="2">
        <v>42.297481642608709</v>
      </c>
      <c r="CL39" s="2">
        <v>41.439718791854816</v>
      </c>
      <c r="CM39" s="2">
        <v>29.64150481182762</v>
      </c>
      <c r="CN39" s="2">
        <v>21.725401882317826</v>
      </c>
      <c r="CO39" s="2">
        <v>23.893564414969234</v>
      </c>
      <c r="CP39" s="2">
        <v>43.028283141094036</v>
      </c>
      <c r="CQ39" s="2">
        <v>55.989968557880431</v>
      </c>
      <c r="CR39" s="2">
        <v>61.373630271695582</v>
      </c>
      <c r="CS39" s="2">
        <v>68.389548387170677</v>
      </c>
      <c r="CT39" s="2">
        <v>63.660620011309199</v>
      </c>
      <c r="CU39" s="2">
        <v>43.352810149612644</v>
      </c>
      <c r="CV39" s="2">
        <v>40.782199991405008</v>
      </c>
      <c r="CW39" s="2">
        <v>39.52032544050445</v>
      </c>
      <c r="CX39" s="2">
        <v>42.23184564079402</v>
      </c>
      <c r="CY39" s="2">
        <v>41.435439304255169</v>
      </c>
      <c r="CZ39" s="2">
        <v>43.660382318577717</v>
      </c>
      <c r="DA39" s="2">
        <v>52.895547862979186</v>
      </c>
      <c r="DB39" s="2">
        <v>59.047840593369251</v>
      </c>
      <c r="DC39" s="2">
        <v>61.265262340780623</v>
      </c>
      <c r="DD39" s="2">
        <v>68.21094231412377</v>
      </c>
      <c r="DE39" s="2">
        <v>67.656703489581346</v>
      </c>
      <c r="DF39" s="2">
        <v>71.726057157206654</v>
      </c>
      <c r="DG39" s="2">
        <v>73.468182768257762</v>
      </c>
      <c r="DH39" s="2">
        <v>75.077881880569834</v>
      </c>
      <c r="DI39" s="2">
        <v>74.482969335662517</v>
      </c>
      <c r="DJ39" s="2">
        <v>70.720730500007548</v>
      </c>
      <c r="DK39" s="2">
        <v>61.882395983666669</v>
      </c>
      <c r="DL39" s="2">
        <v>46.315031520135207</v>
      </c>
      <c r="DM39" s="2">
        <v>15.861587769008267</v>
      </c>
      <c r="DN39" s="2">
        <v>3.4550326479753606</v>
      </c>
      <c r="DO39" s="2">
        <v>-28.739898930846365</v>
      </c>
      <c r="DP39" s="2">
        <v>-48.76606295760574</v>
      </c>
      <c r="DQ39" s="2">
        <v>-60.279618003964366</v>
      </c>
      <c r="DR39" s="2">
        <v>-66.409524298520907</v>
      </c>
      <c r="DS39" s="2">
        <v>-72.213903330927096</v>
      </c>
      <c r="DT39" s="2">
        <v>-77.147048607487562</v>
      </c>
      <c r="DU39" s="2">
        <v>-85.570050160673347</v>
      </c>
      <c r="DV39" s="2">
        <v>-88.376033626629479</v>
      </c>
      <c r="DW39" s="2">
        <v>-72.994606620476361</v>
      </c>
      <c r="DX39" s="2">
        <v>-71.323453123206164</v>
      </c>
      <c r="DY39" s="2">
        <v>-69.848790290445521</v>
      </c>
      <c r="DZ39" s="2">
        <v>-63.433018997666551</v>
      </c>
      <c r="EA39" s="2">
        <v>-52.169523243197006</v>
      </c>
      <c r="EB39" s="2">
        <v>-36.874770669398785</v>
      </c>
      <c r="EC39" s="2">
        <v>-18.386060823509766</v>
      </c>
      <c r="ED39" s="2">
        <v>9.0977109499059239E-2</v>
      </c>
      <c r="EE39" s="2">
        <v>12.784381548032796</v>
      </c>
      <c r="EF39" s="2">
        <v>27.445974431299874</v>
      </c>
      <c r="EG39" s="2">
        <v>37.217939590549598</v>
      </c>
      <c r="EH39" s="2">
        <v>47.32281365857672</v>
      </c>
      <c r="EI39" s="2">
        <v>54.466246519197682</v>
      </c>
      <c r="EJ39" s="2">
        <v>49.022948508845801</v>
      </c>
      <c r="EK39" s="2">
        <v>44.317075592419577</v>
      </c>
      <c r="EL39" s="2">
        <v>34.34448121888191</v>
      </c>
      <c r="EM39" s="2">
        <v>26.521212053341998</v>
      </c>
      <c r="EN39" s="2">
        <v>22.326868025076521</v>
      </c>
      <c r="EO39" s="2">
        <v>23.799232333420832</v>
      </c>
      <c r="EP39" s="2">
        <v>25.478822663405676</v>
      </c>
      <c r="EQ39" s="2">
        <v>32.149694626752165</v>
      </c>
      <c r="ER39" s="2">
        <v>48.471399541331905</v>
      </c>
      <c r="ES39" s="2">
        <v>54.683681225696589</v>
      </c>
      <c r="ET39" s="2">
        <v>57.391453566560806</v>
      </c>
      <c r="EU39" s="2">
        <v>51.97849829901471</v>
      </c>
      <c r="EV39" s="2">
        <v>41.256080639611177</v>
      </c>
      <c r="EW39" s="2">
        <v>28.253917295358228</v>
      </c>
      <c r="EX39" s="2">
        <v>13.490969079638145</v>
      </c>
      <c r="EY39" s="2">
        <v>3.7991878565935764</v>
      </c>
      <c r="EZ39" s="2">
        <v>-2.2490268090805685</v>
      </c>
      <c r="FA39" s="2">
        <v>4.1417363876694013</v>
      </c>
      <c r="FB39" s="2">
        <v>8.2843559867128747</v>
      </c>
      <c r="FC39" s="2">
        <v>21.436790035157273</v>
      </c>
      <c r="FD39" s="2">
        <v>34.538675999350701</v>
      </c>
      <c r="FE39" s="2">
        <v>38.13077729290454</v>
      </c>
      <c r="FF39" s="2">
        <v>39.111905244893698</v>
      </c>
      <c r="FG39" s="2">
        <v>33.216141457770114</v>
      </c>
      <c r="FH39" s="2">
        <v>23.68294316470746</v>
      </c>
      <c r="FI39" s="2">
        <v>18.269586197940082</v>
      </c>
      <c r="FJ39" s="2">
        <v>9.2966426720239781</v>
      </c>
      <c r="FK39" s="2">
        <v>4.5189082365067259</v>
      </c>
      <c r="FL39" s="2">
        <v>-0.59031273145494101</v>
      </c>
      <c r="FM39" s="2">
        <v>-6.4908111021248072</v>
      </c>
      <c r="FN39" s="2">
        <v>-6.0017231246163654</v>
      </c>
      <c r="FO39" s="2">
        <v>-3.7811417506120284</v>
      </c>
      <c r="FP39" s="2">
        <v>-7.1145247792250643</v>
      </c>
      <c r="FQ39" s="2">
        <v>-9.4300966761231884</v>
      </c>
      <c r="FR39" s="2">
        <v>-10.983372665116955</v>
      </c>
      <c r="FS39" s="2">
        <v>-11.378555256691092</v>
      </c>
      <c r="FT39" s="2">
        <v>-8.9141378953573991</v>
      </c>
      <c r="FU39" s="2">
        <v>-7.3550489688213077</v>
      </c>
      <c r="FV39" s="2">
        <v>-5.648147119873701</v>
      </c>
      <c r="FW39" s="2">
        <v>-3.8287060386253629</v>
      </c>
      <c r="FX39" s="2">
        <v>-1.9334326562967374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</row>
    <row r="40" spans="1:200">
      <c r="A40" s="2">
        <v>3.2346207629432885E-15</v>
      </c>
      <c r="B40" s="2">
        <v>-1.1723295859862028E-14</v>
      </c>
      <c r="C40" s="2">
        <v>-9.1796251141343008E-14</v>
      </c>
      <c r="D40" s="2">
        <v>-5.9562201116561307E-14</v>
      </c>
      <c r="E40" s="2">
        <v>1.1428250493001502E-14</v>
      </c>
      <c r="F40" s="2">
        <v>-4.4598292599697897E-14</v>
      </c>
      <c r="G40" s="2">
        <v>-4.5045858863764033E-14</v>
      </c>
      <c r="H40" s="2">
        <v>-3.7048602144103452E-14</v>
      </c>
      <c r="I40" s="2">
        <v>-8.0017685424725958E-14</v>
      </c>
      <c r="J40" s="2">
        <v>5.3695118805420304E-14</v>
      </c>
      <c r="K40" s="2">
        <v>1.7422196941251747E-15</v>
      </c>
      <c r="L40" s="2">
        <v>-1.0871647097726787E-14</v>
      </c>
      <c r="M40" s="2">
        <v>1.9702083909360025E-14</v>
      </c>
      <c r="N40" s="2">
        <v>3.8853348903767618E-15</v>
      </c>
      <c r="O40" s="2">
        <v>-1.0897205850451405E-14</v>
      </c>
      <c r="P40" s="2">
        <v>-1.0142201388075594E-14</v>
      </c>
      <c r="Q40" s="2">
        <v>-1.6495108706922929E-14</v>
      </c>
      <c r="R40" s="2">
        <v>9.7466535615427288E-16</v>
      </c>
      <c r="S40" s="2">
        <v>1.2145046417150184E-16</v>
      </c>
      <c r="T40" s="2">
        <v>-3.4198878121238034E-16</v>
      </c>
      <c r="U40" s="2">
        <v>1.8821472857499268E-16</v>
      </c>
      <c r="V40" s="2">
        <v>-1.8787009946010811</v>
      </c>
      <c r="W40" s="2">
        <v>-3.7197616856358553</v>
      </c>
      <c r="X40" s="2">
        <v>-5.4860380543329832</v>
      </c>
      <c r="Y40" s="2">
        <v>-7.1413718152060186</v>
      </c>
      <c r="Z40" s="2">
        <v>-8.6510662946719794</v>
      </c>
      <c r="AA40" s="2">
        <v>-11.474967194495557</v>
      </c>
      <c r="AB40" s="2">
        <v>-11.636040432489795</v>
      </c>
      <c r="AC40" s="2">
        <v>-10.501262008120273</v>
      </c>
      <c r="AD40" s="2">
        <v>-8.600153765554257</v>
      </c>
      <c r="AE40" s="2">
        <v>-5.585949931358476</v>
      </c>
      <c r="AF40" s="2">
        <v>-8.5573809723379846</v>
      </c>
      <c r="AG40" s="2">
        <v>-9.5641896901548495</v>
      </c>
      <c r="AH40" s="2">
        <v>-5.7260945742481937</v>
      </c>
      <c r="AI40" s="2">
        <v>0.33854934093634359</v>
      </c>
      <c r="AJ40" s="2">
        <v>8.7215072748816844</v>
      </c>
      <c r="AK40" s="2">
        <v>17.923244969006102</v>
      </c>
      <c r="AL40" s="2">
        <v>26.023036754340595</v>
      </c>
      <c r="AM40" s="2">
        <v>40.036325279748247</v>
      </c>
      <c r="AN40" s="2">
        <v>49.336444763895543</v>
      </c>
      <c r="AO40" s="2">
        <v>50.988361147141184</v>
      </c>
      <c r="AP40" s="2">
        <v>45.735759773058746</v>
      </c>
      <c r="AQ40" s="2">
        <v>34.922369948849543</v>
      </c>
      <c r="AR40" s="2">
        <v>20.801141066962188</v>
      </c>
      <c r="AS40" s="2">
        <v>10.575559676953862</v>
      </c>
      <c r="AT40" s="2">
        <v>4.7181944063490491</v>
      </c>
      <c r="AU40" s="2">
        <v>4.9218636197657659</v>
      </c>
      <c r="AV40" s="2">
        <v>12.409380141978275</v>
      </c>
      <c r="AW40" s="2">
        <v>24.135354226213764</v>
      </c>
      <c r="AX40" s="2">
        <v>36.769200892464198</v>
      </c>
      <c r="AY40" s="2">
        <v>49.543574645140978</v>
      </c>
      <c r="AZ40" s="2">
        <v>57.698784151931882</v>
      </c>
      <c r="BA40" s="2">
        <v>57.880594036398747</v>
      </c>
      <c r="BB40" s="2">
        <v>50.679861816081278</v>
      </c>
      <c r="BC40" s="2">
        <v>38.324595100973873</v>
      </c>
      <c r="BD40" s="2">
        <v>25.492895109843118</v>
      </c>
      <c r="BE40" s="2">
        <v>20.602000784215772</v>
      </c>
      <c r="BF40" s="2">
        <v>18.905370071464482</v>
      </c>
      <c r="BG40" s="2">
        <v>20.786927519263998</v>
      </c>
      <c r="BH40" s="2">
        <v>27.320631573086239</v>
      </c>
      <c r="BI40" s="2">
        <v>36.490429625647636</v>
      </c>
      <c r="BJ40" s="2">
        <v>44.734346893322723</v>
      </c>
      <c r="BK40" s="2">
        <v>47.339150761308368</v>
      </c>
      <c r="BL40" s="2">
        <v>45.345090708695551</v>
      </c>
      <c r="BM40" s="2">
        <v>38.388471666745573</v>
      </c>
      <c r="BN40" s="2">
        <v>25.483855881666951</v>
      </c>
      <c r="BO40" s="2">
        <v>11.545783779459033</v>
      </c>
      <c r="BP40" s="2">
        <v>-0.27690619105407066</v>
      </c>
      <c r="BQ40" s="2">
        <v>-18.510315378862231</v>
      </c>
      <c r="BR40" s="2">
        <v>-36.594985056137148</v>
      </c>
      <c r="BS40" s="2">
        <v>-58.380375001542305</v>
      </c>
      <c r="BT40" s="2">
        <v>-71.431815677053336</v>
      </c>
      <c r="BU40" s="2">
        <v>-78.607067520797273</v>
      </c>
      <c r="BV40" s="2">
        <v>-81.245788370891972</v>
      </c>
      <c r="BW40" s="2">
        <v>-83.568312920870639</v>
      </c>
      <c r="BX40" s="2">
        <v>-80.797732588122273</v>
      </c>
      <c r="BY40" s="2">
        <v>-68.516511266079902</v>
      </c>
      <c r="BZ40" s="2">
        <v>-57.746089496747118</v>
      </c>
      <c r="CA40" s="2">
        <v>-52.277933816909311</v>
      </c>
      <c r="CB40" s="2">
        <v>-46.025853659821188</v>
      </c>
      <c r="CC40" s="2">
        <v>-29.287068016851308</v>
      </c>
      <c r="CD40" s="2">
        <v>-14.70469989510099</v>
      </c>
      <c r="CE40" s="2">
        <v>-4.2695770853254151</v>
      </c>
      <c r="CF40" s="2">
        <v>7.3350462646808596</v>
      </c>
      <c r="CG40" s="2">
        <v>14.145762339362195</v>
      </c>
      <c r="CH40" s="2">
        <v>33.575692055142667</v>
      </c>
      <c r="CI40" s="2">
        <v>45.915212498935084</v>
      </c>
      <c r="CJ40" s="2">
        <v>49.603474384073643</v>
      </c>
      <c r="CK40" s="2">
        <v>46.645030560841427</v>
      </c>
      <c r="CL40" s="2">
        <v>44.770172392676479</v>
      </c>
      <c r="CM40" s="2">
        <v>30.858838691293876</v>
      </c>
      <c r="CN40" s="2">
        <v>19.830692287748345</v>
      </c>
      <c r="CO40" s="2">
        <v>20.688725749485101</v>
      </c>
      <c r="CP40" s="2">
        <v>38.093358289911876</v>
      </c>
      <c r="CQ40" s="2">
        <v>50.93251531394418</v>
      </c>
      <c r="CR40" s="2">
        <v>54.641686850924899</v>
      </c>
      <c r="CS40" s="2">
        <v>61.725914459195273</v>
      </c>
      <c r="CT40" s="2">
        <v>57.580468379631029</v>
      </c>
      <c r="CU40" s="2">
        <v>37.811753997105953</v>
      </c>
      <c r="CV40" s="2">
        <v>34.515952341653929</v>
      </c>
      <c r="CW40" s="2">
        <v>33.439192878729841</v>
      </c>
      <c r="CX40" s="2">
        <v>35.988150823107752</v>
      </c>
      <c r="CY40" s="2">
        <v>35.887873926829236</v>
      </c>
      <c r="CZ40" s="2">
        <v>39.677267376844746</v>
      </c>
      <c r="DA40" s="2">
        <v>49.890844911082624</v>
      </c>
      <c r="DB40" s="2">
        <v>56.564488183472491</v>
      </c>
      <c r="DC40" s="2">
        <v>59.165632247266871</v>
      </c>
      <c r="DD40" s="2">
        <v>67.231751806340284</v>
      </c>
      <c r="DE40" s="2">
        <v>67.529937875684183</v>
      </c>
      <c r="DF40" s="2">
        <v>72.34300985645109</v>
      </c>
      <c r="DG40" s="2">
        <v>75.243828324627643</v>
      </c>
      <c r="DH40" s="2">
        <v>78.061107631943642</v>
      </c>
      <c r="DI40" s="2">
        <v>78.903694906438176</v>
      </c>
      <c r="DJ40" s="2">
        <v>76.245461702515797</v>
      </c>
      <c r="DK40" s="2">
        <v>68.852426633282263</v>
      </c>
      <c r="DL40" s="2">
        <v>54.45981623725104</v>
      </c>
      <c r="DM40" s="2">
        <v>23.821765951859753</v>
      </c>
      <c r="DN40" s="2">
        <v>13.43055970163805</v>
      </c>
      <c r="DO40" s="2">
        <v>-14.159483855466259</v>
      </c>
      <c r="DP40" s="2">
        <v>-33.817374278109881</v>
      </c>
      <c r="DQ40" s="2">
        <v>-45.36987246130591</v>
      </c>
      <c r="DR40" s="2">
        <v>-55.332845010694697</v>
      </c>
      <c r="DS40" s="2">
        <v>-62.290345985886383</v>
      </c>
      <c r="DT40" s="2">
        <v>-68.542426142974335</v>
      </c>
      <c r="DU40" s="2">
        <v>-80.727363611083689</v>
      </c>
      <c r="DV40" s="2">
        <v>-87.712950021438672</v>
      </c>
      <c r="DW40" s="2">
        <v>-79.337601020077571</v>
      </c>
      <c r="DX40" s="2">
        <v>-79.760780322760397</v>
      </c>
      <c r="DY40" s="2">
        <v>-79.591408120480196</v>
      </c>
      <c r="DZ40" s="2">
        <v>-74.752790769375082</v>
      </c>
      <c r="EA40" s="2">
        <v>-64.172161215424552</v>
      </c>
      <c r="EB40" s="2">
        <v>-48.766716663509627</v>
      </c>
      <c r="EC40" s="2">
        <v>-29.357736313032692</v>
      </c>
      <c r="ED40" s="2">
        <v>-9.4768223328370897</v>
      </c>
      <c r="EE40" s="2">
        <v>4.2823838785174448</v>
      </c>
      <c r="EF40" s="2">
        <v>20.664118783466321</v>
      </c>
      <c r="EG40" s="2">
        <v>31.93753905005914</v>
      </c>
      <c r="EH40" s="2">
        <v>43.643916444111859</v>
      </c>
      <c r="EI40" s="2">
        <v>52.023234122381034</v>
      </c>
      <c r="EJ40" s="2">
        <v>47.221077508475226</v>
      </c>
      <c r="EK40" s="2">
        <v>42.80629757136181</v>
      </c>
      <c r="EL40" s="2">
        <v>32.329850582408618</v>
      </c>
      <c r="EM40" s="2">
        <v>24.766737760644503</v>
      </c>
      <c r="EN40" s="2">
        <v>20.40892242961268</v>
      </c>
      <c r="EO40" s="2">
        <v>20.924329225835876</v>
      </c>
      <c r="EP40" s="2">
        <v>22.399469567392188</v>
      </c>
      <c r="EQ40" s="2">
        <v>28.359055336223378</v>
      </c>
      <c r="ER40" s="2">
        <v>44.686607248780213</v>
      </c>
      <c r="ES40" s="2">
        <v>51.5255951330549</v>
      </c>
      <c r="ET40" s="2">
        <v>54.80928494188494</v>
      </c>
      <c r="EU40" s="2">
        <v>49.543574645140978</v>
      </c>
      <c r="EV40" s="2">
        <v>39.108192963542237</v>
      </c>
      <c r="EW40" s="2">
        <v>26.273661291212008</v>
      </c>
      <c r="EX40" s="2">
        <v>12.409380141978275</v>
      </c>
      <c r="EY40" s="2">
        <v>4.3468456241050646</v>
      </c>
      <c r="EZ40" s="2">
        <v>0.75860389452122412</v>
      </c>
      <c r="FA40" s="2">
        <v>10.575559676953862</v>
      </c>
      <c r="FB40" s="2">
        <v>16.160187375263831</v>
      </c>
      <c r="FC40" s="2">
        <v>30.793670449229712</v>
      </c>
      <c r="FD40" s="2">
        <v>45.735759773058746</v>
      </c>
      <c r="FE40" s="2">
        <v>49.146352442695118</v>
      </c>
      <c r="FF40" s="2">
        <v>48.87268490374759</v>
      </c>
      <c r="FG40" s="2">
        <v>40.036325279748247</v>
      </c>
      <c r="FH40" s="2">
        <v>27.679058981560473</v>
      </c>
      <c r="FI40" s="2">
        <v>19.933306064640135</v>
      </c>
      <c r="FJ40" s="2">
        <v>8.7215072748816844</v>
      </c>
      <c r="FK40" s="2">
        <v>2.9412436594640452</v>
      </c>
      <c r="FL40" s="2">
        <v>-3.0160633918757762</v>
      </c>
      <c r="FM40" s="2">
        <v>-9.5641896901548495</v>
      </c>
      <c r="FN40" s="2">
        <v>-8.5573809723379846</v>
      </c>
      <c r="FO40" s="2">
        <v>-5.585949931358476</v>
      </c>
      <c r="FP40" s="2">
        <v>-8.6001537655542464</v>
      </c>
      <c r="FQ40" s="2">
        <v>-10.501262008120273</v>
      </c>
      <c r="FR40" s="2">
        <v>-11.636040432489795</v>
      </c>
      <c r="FS40" s="2">
        <v>-11.474967194495557</v>
      </c>
      <c r="FT40" s="2">
        <v>-8.6510662946719794</v>
      </c>
      <c r="FU40" s="2">
        <v>-7.1413718152060186</v>
      </c>
      <c r="FV40" s="2">
        <v>-5.4860380543329832</v>
      </c>
      <c r="FW40" s="2">
        <v>-3.7197616856358571</v>
      </c>
      <c r="FX40" s="2">
        <v>-1.8787009946010811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</row>
    <row r="41" spans="1:200">
      <c r="A41" s="2">
        <v>3.2988548306545631E-15</v>
      </c>
      <c r="B41" s="2">
        <v>-8.5159303128542726E-15</v>
      </c>
      <c r="C41" s="2">
        <v>-9.1135126361605708E-14</v>
      </c>
      <c r="D41" s="2">
        <v>-5.5571810056272792E-14</v>
      </c>
      <c r="E41" s="2">
        <v>1.3006371836551743E-14</v>
      </c>
      <c r="F41" s="2">
        <v>-3.9743775893686874E-14</v>
      </c>
      <c r="G41" s="2">
        <v>-3.932280578134478E-14</v>
      </c>
      <c r="H41" s="2">
        <v>-4.1301842262694046E-14</v>
      </c>
      <c r="I41" s="2">
        <v>-8.5744507631789964E-14</v>
      </c>
      <c r="J41" s="2">
        <v>5.5776461151533342E-14</v>
      </c>
      <c r="K41" s="2">
        <v>5.6570662823687987E-15</v>
      </c>
      <c r="L41" s="2">
        <v>-6.0600485206191562E-15</v>
      </c>
      <c r="M41" s="2">
        <v>2.3577882807866857E-14</v>
      </c>
      <c r="N41" s="2">
        <v>6.9030229448598275E-16</v>
      </c>
      <c r="O41" s="2">
        <v>-1.9804665895790213E-14</v>
      </c>
      <c r="P41" s="2">
        <v>-1.3313580400630402E-14</v>
      </c>
      <c r="Q41" s="2">
        <v>-1.7473002234962602E-14</v>
      </c>
      <c r="R41" s="2">
        <v>1.2609815619252532E-15</v>
      </c>
      <c r="S41" s="2">
        <v>1.8056568442841937E-16</v>
      </c>
      <c r="T41" s="2">
        <v>-4.047956956990648E-16</v>
      </c>
      <c r="U41" s="2">
        <v>2.0359048512479021E-16</v>
      </c>
      <c r="V41" s="2">
        <v>-1.7377346110261356</v>
      </c>
      <c r="W41" s="2">
        <v>-3.4396841532028857</v>
      </c>
      <c r="X41" s="2">
        <v>-5.0705495264945943</v>
      </c>
      <c r="Y41" s="2">
        <v>-6.5959966252710078</v>
      </c>
      <c r="Z41" s="2">
        <v>-7.9831215853488962</v>
      </c>
      <c r="AA41" s="2">
        <v>-10.954062856315637</v>
      </c>
      <c r="AB41" s="2">
        <v>-11.28963233308726</v>
      </c>
      <c r="AC41" s="2">
        <v>-10.233478986421419</v>
      </c>
      <c r="AD41" s="2">
        <v>-8.4424069006873648</v>
      </c>
      <c r="AE41" s="2">
        <v>-5.5366482118871279</v>
      </c>
      <c r="AF41" s="2">
        <v>-8.9588649298706162</v>
      </c>
      <c r="AG41" s="2">
        <v>-10.336237156730286</v>
      </c>
      <c r="AH41" s="2">
        <v>-6.492730007172252</v>
      </c>
      <c r="AI41" s="2">
        <v>-9.2228112615321045E-2</v>
      </c>
      <c r="AJ41" s="2">
        <v>9.0474228160280017</v>
      </c>
      <c r="AK41" s="2">
        <v>19.285846323385872</v>
      </c>
      <c r="AL41" s="2">
        <v>28.948817403781469</v>
      </c>
      <c r="AM41" s="2">
        <v>45.08226965744494</v>
      </c>
      <c r="AN41" s="2">
        <v>56.308192252962883</v>
      </c>
      <c r="AO41" s="2">
        <v>59.162953796400373</v>
      </c>
      <c r="AP41" s="2">
        <v>54.234048982544692</v>
      </c>
      <c r="AQ41" s="2">
        <v>42.822124942247257</v>
      </c>
      <c r="AR41" s="2">
        <v>28.494942043473749</v>
      </c>
      <c r="AS41" s="2">
        <v>17.129289605776684</v>
      </c>
      <c r="AT41" s="2">
        <v>9.4840457171439141</v>
      </c>
      <c r="AU41" s="2">
        <v>7.3518479599983113</v>
      </c>
      <c r="AV41" s="2">
        <v>12.788854439625513</v>
      </c>
      <c r="AW41" s="2">
        <v>22.927186148334442</v>
      </c>
      <c r="AX41" s="2">
        <v>34.412429753639152</v>
      </c>
      <c r="AY41" s="2">
        <v>46.312354940029806</v>
      </c>
      <c r="AZ41" s="2">
        <v>54.143018609558105</v>
      </c>
      <c r="BA41" s="2">
        <v>53.361890277814574</v>
      </c>
      <c r="BB41" s="2">
        <v>45.98087419712931</v>
      </c>
      <c r="BC41" s="2">
        <v>33.785513197984017</v>
      </c>
      <c r="BD41" s="2">
        <v>21.430981594139524</v>
      </c>
      <c r="BE41" s="2">
        <v>18.032056105983301</v>
      </c>
      <c r="BF41" s="2">
        <v>17.644084671410425</v>
      </c>
      <c r="BG41" s="2">
        <v>20.270649907091062</v>
      </c>
      <c r="BH41" s="2">
        <v>27.020286213172827</v>
      </c>
      <c r="BI41" s="2">
        <v>35.850919229935897</v>
      </c>
      <c r="BJ41" s="2">
        <v>43.240634687896062</v>
      </c>
      <c r="BK41" s="2">
        <v>44.312852714095484</v>
      </c>
      <c r="BL41" s="2">
        <v>40.137392062333419</v>
      </c>
      <c r="BM41" s="2">
        <v>30.865214193088757</v>
      </c>
      <c r="BN41" s="2">
        <v>15.892156903446551</v>
      </c>
      <c r="BO41" s="2">
        <v>0.18050233292393614</v>
      </c>
      <c r="BP41" s="2">
        <v>-12.336140564157329</v>
      </c>
      <c r="BQ41" s="2">
        <v>-31.107057976895788</v>
      </c>
      <c r="BR41" s="2">
        <v>-49.199996731170877</v>
      </c>
      <c r="BS41" s="2">
        <v>-70.292756296163489</v>
      </c>
      <c r="BT41" s="2">
        <v>-81.935147637203656</v>
      </c>
      <c r="BU41" s="2">
        <v>-87.475958165104885</v>
      </c>
      <c r="BV41" s="2">
        <v>-88.68820415836322</v>
      </c>
      <c r="BW41" s="2">
        <v>-88.723818444669206</v>
      </c>
      <c r="BX41" s="2">
        <v>-83.80222400179612</v>
      </c>
      <c r="BY41" s="2">
        <v>-69.166191813965838</v>
      </c>
      <c r="BZ41" s="2">
        <v>-56.078186600118734</v>
      </c>
      <c r="CA41" s="2">
        <v>-49.398968531053256</v>
      </c>
      <c r="CB41" s="2">
        <v>-42.082314634414224</v>
      </c>
      <c r="CC41" s="2">
        <v>-23.077401083522957</v>
      </c>
      <c r="CD41" s="2">
        <v>-6.7736187465897171</v>
      </c>
      <c r="CE41" s="2">
        <v>4.028882660149236</v>
      </c>
      <c r="CF41" s="2">
        <v>16.009243005009637</v>
      </c>
      <c r="CG41" s="2">
        <v>22.693743573912343</v>
      </c>
      <c r="CH41" s="2">
        <v>40.245135231454007</v>
      </c>
      <c r="CI41" s="2">
        <v>50.683344446862591</v>
      </c>
      <c r="CJ41" s="2">
        <v>53.163024418735006</v>
      </c>
      <c r="CK41" s="2">
        <v>49.131154667518189</v>
      </c>
      <c r="CL41" s="2">
        <v>46.17371039578849</v>
      </c>
      <c r="CM41" s="2">
        <v>30.484087230382812</v>
      </c>
      <c r="CN41" s="2">
        <v>17.1473136128321</v>
      </c>
      <c r="CO41" s="2">
        <v>17.043886226270086</v>
      </c>
      <c r="CP41" s="2">
        <v>33.307442471962119</v>
      </c>
      <c r="CQ41" s="2">
        <v>45.56482534997626</v>
      </c>
      <c r="CR41" s="2">
        <v>47.199386408076577</v>
      </c>
      <c r="CS41" s="2">
        <v>54.091450680955774</v>
      </c>
      <c r="CT41" s="2">
        <v>50.701941737635984</v>
      </c>
      <c r="CU41" s="2">
        <v>33.083476610152459</v>
      </c>
      <c r="CV41" s="2">
        <v>29.348409399640463</v>
      </c>
      <c r="CW41" s="2">
        <v>28.42750287652574</v>
      </c>
      <c r="CX41" s="2">
        <v>30.976035592788556</v>
      </c>
      <c r="CY41" s="2">
        <v>31.717283796585601</v>
      </c>
      <c r="CZ41" s="2">
        <v>37.24227151752752</v>
      </c>
      <c r="DA41" s="2">
        <v>48.212139984008928</v>
      </c>
      <c r="DB41" s="2">
        <v>55.199760363636457</v>
      </c>
      <c r="DC41" s="2">
        <v>58.095268296069733</v>
      </c>
      <c r="DD41" s="2">
        <v>66.824806227345235</v>
      </c>
      <c r="DE41" s="2">
        <v>67.665474135562405</v>
      </c>
      <c r="DF41" s="2">
        <v>72.857811736536647</v>
      </c>
      <c r="DG41" s="2">
        <v>76.670424546839229</v>
      </c>
      <c r="DH41" s="2">
        <v>80.397279551893774</v>
      </c>
      <c r="DI41" s="2">
        <v>82.458756349222796</v>
      </c>
      <c r="DJ41" s="2">
        <v>80.962609726776265</v>
      </c>
      <c r="DK41" s="2">
        <v>75.235821438046116</v>
      </c>
      <c r="DL41" s="2">
        <v>62.585925529554743</v>
      </c>
      <c r="DM41" s="2">
        <v>32.75463903032189</v>
      </c>
      <c r="DN41" s="2">
        <v>23.458404139952375</v>
      </c>
      <c r="DO41" s="2">
        <v>0.53086311942743336</v>
      </c>
      <c r="DP41" s="2">
        <v>-18.45958297001679</v>
      </c>
      <c r="DQ41" s="2">
        <v>-29.929710632496892</v>
      </c>
      <c r="DR41" s="2">
        <v>-43.606474635139627</v>
      </c>
      <c r="DS41" s="2">
        <v>-51.457718508532864</v>
      </c>
      <c r="DT41" s="2">
        <v>-58.774372405171675</v>
      </c>
      <c r="DU41" s="2">
        <v>-74.158579666009103</v>
      </c>
      <c r="DV41" s="2">
        <v>-84.953130578535081</v>
      </c>
      <c r="DW41" s="2">
        <v>-83.520912704786454</v>
      </c>
      <c r="DX41" s="2">
        <v>-86.190742949196505</v>
      </c>
      <c r="DY41" s="2">
        <v>-87.641557651094445</v>
      </c>
      <c r="DZ41" s="2">
        <v>-85.027642475522086</v>
      </c>
      <c r="EA41" s="2">
        <v>-76.049222641159446</v>
      </c>
      <c r="EB41" s="2">
        <v>-61.608899683559599</v>
      </c>
      <c r="EC41" s="2">
        <v>-42.413875904380902</v>
      </c>
      <c r="ED41" s="2">
        <v>-22.110289616083413</v>
      </c>
      <c r="EE41" s="2">
        <v>-7.7747081853237141</v>
      </c>
      <c r="EF41" s="2">
        <v>10.323921206609846</v>
      </c>
      <c r="EG41" s="2">
        <v>23.592390326077521</v>
      </c>
      <c r="EH41" s="2">
        <v>37.764208954446616</v>
      </c>
      <c r="EI41" s="2">
        <v>48.61194780405522</v>
      </c>
      <c r="EJ41" s="2">
        <v>45.524110652296088</v>
      </c>
      <c r="EK41" s="2">
        <v>42.262640575371023</v>
      </c>
      <c r="EL41" s="2">
        <v>32.051310018344566</v>
      </c>
      <c r="EM41" s="2">
        <v>24.753143673769241</v>
      </c>
      <c r="EN41" s="2">
        <v>19.778852274988132</v>
      </c>
      <c r="EO41" s="2">
        <v>18.425367875146357</v>
      </c>
      <c r="EP41" s="2">
        <v>18.86866309427965</v>
      </c>
      <c r="EQ41" s="2">
        <v>23.258289695275423</v>
      </c>
      <c r="ER41" s="2">
        <v>38.856081785499846</v>
      </c>
      <c r="ES41" s="2">
        <v>46.121572920010777</v>
      </c>
      <c r="ET41" s="2">
        <v>50.345532212103691</v>
      </c>
      <c r="EU41" s="2">
        <v>46.312354940029806</v>
      </c>
      <c r="EV41" s="2">
        <v>36.906124483404675</v>
      </c>
      <c r="EW41" s="2">
        <v>25.062336276558131</v>
      </c>
      <c r="EX41" s="2">
        <v>12.788854439625513</v>
      </c>
      <c r="EY41" s="2">
        <v>6.4260879926427936</v>
      </c>
      <c r="EZ41" s="2">
        <v>4.9760245342616578</v>
      </c>
      <c r="FA41" s="2">
        <v>17.129289605776684</v>
      </c>
      <c r="FB41" s="2">
        <v>23.387189061147573</v>
      </c>
      <c r="FC41" s="2">
        <v>38.385654722425315</v>
      </c>
      <c r="FD41" s="2">
        <v>54.234048982544692</v>
      </c>
      <c r="FE41" s="2">
        <v>57.345465134558658</v>
      </c>
      <c r="FF41" s="2">
        <v>56.016547588698131</v>
      </c>
      <c r="FG41" s="2">
        <v>45.08226965744494</v>
      </c>
      <c r="FH41" s="2">
        <v>30.862056568935532</v>
      </c>
      <c r="FI41" s="2">
        <v>21.529300423864829</v>
      </c>
      <c r="FJ41" s="2">
        <v>9.0474228160280017</v>
      </c>
      <c r="FK41" s="2">
        <v>2.7210104168890537</v>
      </c>
      <c r="FL41" s="2">
        <v>-3.6086278141375434</v>
      </c>
      <c r="FM41" s="2">
        <v>-10.336237156730286</v>
      </c>
      <c r="FN41" s="2">
        <v>-8.9588649298706162</v>
      </c>
      <c r="FO41" s="2">
        <v>-5.5366482118871279</v>
      </c>
      <c r="FP41" s="2">
        <v>-8.4424069006873523</v>
      </c>
      <c r="FQ41" s="2">
        <v>-10.233478986421419</v>
      </c>
      <c r="FR41" s="2">
        <v>-11.28963233308726</v>
      </c>
      <c r="FS41" s="2">
        <v>-10.954062856315637</v>
      </c>
      <c r="FT41" s="2">
        <v>-7.9831215853488962</v>
      </c>
      <c r="FU41" s="2">
        <v>-6.5959966252710078</v>
      </c>
      <c r="FV41" s="2">
        <v>-5.0705495264945943</v>
      </c>
      <c r="FW41" s="2">
        <v>-3.4396841532028875</v>
      </c>
      <c r="FX41" s="2">
        <v>-1.7377346110261356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</row>
    <row r="42" spans="1:200">
      <c r="A42" s="2">
        <v>2.7021351590331388E-15</v>
      </c>
      <c r="B42" s="2">
        <v>-2.1652446572305879E-14</v>
      </c>
      <c r="C42" s="2">
        <v>-3.3115232476051747E-14</v>
      </c>
      <c r="D42" s="2">
        <v>-3.0630701395181699E-14</v>
      </c>
      <c r="E42" s="2">
        <v>1.1916989587045601E-14</v>
      </c>
      <c r="F42" s="2">
        <v>-3.5389825410666688E-14</v>
      </c>
      <c r="G42" s="2">
        <v>-2.7619678895591912E-14</v>
      </c>
      <c r="H42" s="2">
        <v>-3.6784016547699429E-14</v>
      </c>
      <c r="I42" s="2">
        <v>-1.1204829606030634E-13</v>
      </c>
      <c r="J42" s="2">
        <v>4.8548882235050981E-14</v>
      </c>
      <c r="K42" s="2">
        <v>2.0704912548006041E-14</v>
      </c>
      <c r="L42" s="2">
        <v>6.7734003808617697E-16</v>
      </c>
      <c r="M42" s="2">
        <v>2.048209123586422E-14</v>
      </c>
      <c r="N42" s="2">
        <v>-1.0440213347205276E-14</v>
      </c>
      <c r="O42" s="2">
        <v>-2.8211819171717829E-14</v>
      </c>
      <c r="P42" s="2">
        <v>-1.4269631523112683E-14</v>
      </c>
      <c r="Q42" s="2">
        <v>-1.7326574947396709E-14</v>
      </c>
      <c r="R42" s="2">
        <v>1.2963682434610051E-15</v>
      </c>
      <c r="S42" s="2">
        <v>1.9663870182677823E-16</v>
      </c>
      <c r="T42" s="2">
        <v>-3.8241893362695264E-16</v>
      </c>
      <c r="U42" s="2">
        <v>2.1810225222751916E-16</v>
      </c>
      <c r="V42" s="2">
        <v>-2.5683188996067092</v>
      </c>
      <c r="W42" s="2">
        <v>-5.0982779255311979</v>
      </c>
      <c r="X42" s="2">
        <v>-7.5519960041851473</v>
      </c>
      <c r="Y42" s="2">
        <v>-9.8925430578390969</v>
      </c>
      <c r="Z42" s="2">
        <v>-12.084399093582105</v>
      </c>
      <c r="AA42" s="2">
        <v>-15.058215280663404</v>
      </c>
      <c r="AB42" s="2">
        <v>-14.736721475437658</v>
      </c>
      <c r="AC42" s="2">
        <v>-13.296789558803813</v>
      </c>
      <c r="AD42" s="2">
        <v>-11.168251078189186</v>
      </c>
      <c r="AE42" s="2">
        <v>-7.9786302949311416</v>
      </c>
      <c r="AF42" s="2">
        <v>-11.292359975405962</v>
      </c>
      <c r="AG42" s="2">
        <v>-12.409767409291232</v>
      </c>
      <c r="AH42" s="2">
        <v>-8.1479023930579189</v>
      </c>
      <c r="AI42" s="2">
        <v>-1.2112647971167174</v>
      </c>
      <c r="AJ42" s="2">
        <v>8.6316281998304039</v>
      </c>
      <c r="AK42" s="2">
        <v>19.674766529708993</v>
      </c>
      <c r="AL42" s="2">
        <v>30.632790815317673</v>
      </c>
      <c r="AM42" s="2">
        <v>48.619179544764769</v>
      </c>
      <c r="AN42" s="2">
        <v>61.558825798522648</v>
      </c>
      <c r="AO42" s="2">
        <v>65.990089156384172</v>
      </c>
      <c r="AP42" s="2">
        <v>62.346339585552585</v>
      </c>
      <c r="AQ42" s="2">
        <v>51.766138393135563</v>
      </c>
      <c r="AR42" s="2">
        <v>38.176540080089367</v>
      </c>
      <c r="AS42" s="2">
        <v>26.429429218526209</v>
      </c>
      <c r="AT42" s="2">
        <v>17.282953145869186</v>
      </c>
      <c r="AU42" s="2">
        <v>12.847193894754442</v>
      </c>
      <c r="AV42" s="2">
        <v>15.304849943412631</v>
      </c>
      <c r="AW42" s="2">
        <v>22.440528790695133</v>
      </c>
      <c r="AX42" s="2">
        <v>31.710228233306349</v>
      </c>
      <c r="AY42" s="2">
        <v>42.259957004934087</v>
      </c>
      <c r="AZ42" s="2">
        <v>49.86633516116764</v>
      </c>
      <c r="BA42" s="2">
        <v>50.032405611108885</v>
      </c>
      <c r="BB42" s="2">
        <v>44.921417055280315</v>
      </c>
      <c r="BC42" s="2">
        <v>35.893199501058078</v>
      </c>
      <c r="BD42" s="2">
        <v>25.896162988499036</v>
      </c>
      <c r="BE42" s="2">
        <v>24.388905691794125</v>
      </c>
      <c r="BF42" s="2">
        <v>24.680999423669075</v>
      </c>
      <c r="BG42" s="2">
        <v>26.385979437418225</v>
      </c>
      <c r="BH42" s="2">
        <v>30.39755808242592</v>
      </c>
      <c r="BI42" s="2">
        <v>35.327289724405411</v>
      </c>
      <c r="BJ42" s="2">
        <v>38.37007751328408</v>
      </c>
      <c r="BK42" s="2">
        <v>35.143553429167412</v>
      </c>
      <c r="BL42" s="2">
        <v>26.401154402531056</v>
      </c>
      <c r="BM42" s="2">
        <v>13.165357805188684</v>
      </c>
      <c r="BN42" s="2">
        <v>-4.4022271887876272</v>
      </c>
      <c r="BO42" s="2">
        <v>-20.82763373402155</v>
      </c>
      <c r="BP42" s="2">
        <v>-33.006586989676251</v>
      </c>
      <c r="BQ42" s="2">
        <v>-51.069617490575318</v>
      </c>
      <c r="BR42" s="2">
        <v>-67.529051807119103</v>
      </c>
      <c r="BS42" s="2">
        <v>-85.204868352055215</v>
      </c>
      <c r="BT42" s="2">
        <v>-93.146014844216708</v>
      </c>
      <c r="BU42" s="2">
        <v>-95.542114358558891</v>
      </c>
      <c r="BV42" s="2">
        <v>-93.648409540722682</v>
      </c>
      <c r="BW42" s="2">
        <v>-90.425448272055291</v>
      </c>
      <c r="BX42" s="2">
        <v>-83.222510123093059</v>
      </c>
      <c r="BY42" s="2">
        <v>-67.26758887133964</v>
      </c>
      <c r="BZ42" s="2">
        <v>-53.549884339607637</v>
      </c>
      <c r="CA42" s="2">
        <v>-46.68820760943305</v>
      </c>
      <c r="CB42" s="2">
        <v>-39.533218040611565</v>
      </c>
      <c r="CC42" s="2">
        <v>-24.045070214520671</v>
      </c>
      <c r="CD42" s="2">
        <v>-10.648859669663899</v>
      </c>
      <c r="CE42" s="2">
        <v>-2.0984608321260345</v>
      </c>
      <c r="CF42" s="2">
        <v>7.2148625450968336</v>
      </c>
      <c r="CG42" s="2">
        <v>12.228781822062377</v>
      </c>
      <c r="CH42" s="2">
        <v>18.65345613103262</v>
      </c>
      <c r="CI42" s="2">
        <v>19.550814438775319</v>
      </c>
      <c r="CJ42" s="2">
        <v>17.65857010870381</v>
      </c>
      <c r="CK42" s="2">
        <v>11.400106815431251</v>
      </c>
      <c r="CL42" s="2">
        <v>8.3013771364340379</v>
      </c>
      <c r="CM42" s="2">
        <v>-6.050518432610712</v>
      </c>
      <c r="CN42" s="2">
        <v>-16.027442774870991</v>
      </c>
      <c r="CO42" s="2">
        <v>-17.607920170456318</v>
      </c>
      <c r="CP42" s="2">
        <v>-2.9158320135584574</v>
      </c>
      <c r="CQ42" s="2">
        <v>9.9817000099381215</v>
      </c>
      <c r="CR42" s="2">
        <v>14.259742185796075</v>
      </c>
      <c r="CS42" s="2">
        <v>24.195779536210004</v>
      </c>
      <c r="CT42" s="2">
        <v>29.585667288359449</v>
      </c>
      <c r="CU42" s="2">
        <v>26.73874128256849</v>
      </c>
      <c r="CV42" s="2">
        <v>24.719682323347545</v>
      </c>
      <c r="CW42" s="2">
        <v>24.286439444062733</v>
      </c>
      <c r="CX42" s="2">
        <v>27.502098595240014</v>
      </c>
      <c r="CY42" s="2">
        <v>31.988839502874796</v>
      </c>
      <c r="CZ42" s="2">
        <v>43.638477311015627</v>
      </c>
      <c r="DA42" s="2">
        <v>55.648350928469306</v>
      </c>
      <c r="DB42" s="2">
        <v>62.158801637258875</v>
      </c>
      <c r="DC42" s="2">
        <v>64.262661582203393</v>
      </c>
      <c r="DD42" s="2">
        <v>72.096056705226829</v>
      </c>
      <c r="DE42" s="2">
        <v>71.626998700434456</v>
      </c>
      <c r="DF42" s="2">
        <v>76.173616305335116</v>
      </c>
      <c r="DG42" s="2">
        <v>79.399129075726307</v>
      </c>
      <c r="DH42" s="2">
        <v>82.144379961246685</v>
      </c>
      <c r="DI42" s="2">
        <v>83.375849380469617</v>
      </c>
      <c r="DJ42" s="2">
        <v>81.659066606082888</v>
      </c>
      <c r="DK42" s="2">
        <v>75.786642004833567</v>
      </c>
      <c r="DL42" s="2">
        <v>64.08758874218978</v>
      </c>
      <c r="DM42" s="2">
        <v>37.019957767884392</v>
      </c>
      <c r="DN42" s="2">
        <v>30.794169260000626</v>
      </c>
      <c r="DO42" s="2">
        <v>18.272357939907341</v>
      </c>
      <c r="DP42" s="2">
        <v>2.7652412300077245</v>
      </c>
      <c r="DQ42" s="2">
        <v>-7.257054505163671</v>
      </c>
      <c r="DR42" s="2">
        <v>-30.905452190883491</v>
      </c>
      <c r="DS42" s="2">
        <v>-38.223390437661813</v>
      </c>
      <c r="DT42" s="2">
        <v>-45.378380006483056</v>
      </c>
      <c r="DU42" s="2">
        <v>-62.004398148241776</v>
      </c>
      <c r="DV42" s="2">
        <v>-75.670058844111907</v>
      </c>
      <c r="DW42" s="2">
        <v>-83.446215023663257</v>
      </c>
      <c r="DX42" s="2">
        <v>-88.75915419614536</v>
      </c>
      <c r="DY42" s="2">
        <v>-93.119511397250761</v>
      </c>
      <c r="DZ42" s="2">
        <v>-93.86813919941784</v>
      </c>
      <c r="EA42" s="2">
        <v>-88.425822929254011</v>
      </c>
      <c r="EB42" s="2">
        <v>-77.462531177182356</v>
      </c>
      <c r="EC42" s="2">
        <v>-60.967465560092045</v>
      </c>
      <c r="ED42" s="2">
        <v>-42.041506050733929</v>
      </c>
      <c r="EE42" s="2">
        <v>-28.597574613738949</v>
      </c>
      <c r="EF42" s="2">
        <v>-10.361803954477686</v>
      </c>
      <c r="EG42" s="2">
        <v>4.2811306119323795</v>
      </c>
      <c r="EH42" s="2">
        <v>21.038037726065021</v>
      </c>
      <c r="EI42" s="2">
        <v>36.498958371095163</v>
      </c>
      <c r="EJ42" s="2">
        <v>37.596185726026199</v>
      </c>
      <c r="EK42" s="2">
        <v>38.643058989731259</v>
      </c>
      <c r="EL42" s="2">
        <v>33.448162752079917</v>
      </c>
      <c r="EM42" s="2">
        <v>28.716934383940472</v>
      </c>
      <c r="EN42" s="2">
        <v>25.629972341192804</v>
      </c>
      <c r="EO42" s="2">
        <v>24.995006918634395</v>
      </c>
      <c r="EP42" s="2">
        <v>24.173274261607997</v>
      </c>
      <c r="EQ42" s="2">
        <v>26.286570901327771</v>
      </c>
      <c r="ER42" s="2">
        <v>37.995833768610794</v>
      </c>
      <c r="ES42" s="2">
        <v>43.345198530645334</v>
      </c>
      <c r="ET42" s="2">
        <v>46.298431050356356</v>
      </c>
      <c r="EU42" s="2">
        <v>42.259957004934087</v>
      </c>
      <c r="EV42" s="2">
        <v>34.267298013406894</v>
      </c>
      <c r="EW42" s="2">
        <v>24.326993286118032</v>
      </c>
      <c r="EX42" s="2">
        <v>15.304849943412631</v>
      </c>
      <c r="EY42" s="2">
        <v>11.537804658962408</v>
      </c>
      <c r="EZ42" s="2">
        <v>12.510025615777552</v>
      </c>
      <c r="FA42" s="2">
        <v>26.429429218526209</v>
      </c>
      <c r="FB42" s="2">
        <v>32.810691777164408</v>
      </c>
      <c r="FC42" s="2">
        <v>47.046829391663344</v>
      </c>
      <c r="FD42" s="2">
        <v>62.346339585552585</v>
      </c>
      <c r="FE42" s="2">
        <v>63.859116627665415</v>
      </c>
      <c r="FF42" s="2">
        <v>60.962834929731301</v>
      </c>
      <c r="FG42" s="2">
        <v>48.619179544764769</v>
      </c>
      <c r="FH42" s="2">
        <v>32.411415904140014</v>
      </c>
      <c r="FI42" s="2">
        <v>21.962694895348811</v>
      </c>
      <c r="FJ42" s="2">
        <v>8.6316281998304039</v>
      </c>
      <c r="FK42" s="2">
        <v>1.6358030953845111</v>
      </c>
      <c r="FL42" s="2">
        <v>-5.2537370471062079</v>
      </c>
      <c r="FM42" s="2">
        <v>-12.409767409291232</v>
      </c>
      <c r="FN42" s="2">
        <v>-11.292359975405962</v>
      </c>
      <c r="FO42" s="2">
        <v>-7.9786302949311416</v>
      </c>
      <c r="FP42" s="2">
        <v>-11.168251078189174</v>
      </c>
      <c r="FQ42" s="2">
        <v>-13.296789558803813</v>
      </c>
      <c r="FR42" s="2">
        <v>-14.736721475437658</v>
      </c>
      <c r="FS42" s="2">
        <v>-15.058215280663404</v>
      </c>
      <c r="FT42" s="2">
        <v>-12.084399093582105</v>
      </c>
      <c r="FU42" s="2">
        <v>-9.8925430578390969</v>
      </c>
      <c r="FV42" s="2">
        <v>-7.5519960041851473</v>
      </c>
      <c r="FW42" s="2">
        <v>-5.0982779255312005</v>
      </c>
      <c r="FX42" s="2">
        <v>-2.5683188996067092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</row>
    <row r="43" spans="1:200">
      <c r="A43" s="2">
        <v>1.3563646832865053E-15</v>
      </c>
      <c r="B43" s="2">
        <v>-3.0127418208041217E-14</v>
      </c>
      <c r="C43" s="2">
        <v>7.2453050851632274E-14</v>
      </c>
      <c r="D43" s="2">
        <v>1.02834581964029E-14</v>
      </c>
      <c r="E43" s="2">
        <v>3.0094247716475181E-15</v>
      </c>
      <c r="F43" s="2">
        <v>-2.7207938548016569E-14</v>
      </c>
      <c r="G43" s="2">
        <v>3.4771741899037531E-17</v>
      </c>
      <c r="H43" s="2">
        <v>-2.342923735652034E-14</v>
      </c>
      <c r="I43" s="2">
        <v>-1.447068880936312E-13</v>
      </c>
      <c r="J43" s="2">
        <v>3.3699307708857771E-14</v>
      </c>
      <c r="K43" s="2">
        <v>5.5334958715156526E-14</v>
      </c>
      <c r="L43" s="2">
        <v>8.3388209721091647E-15</v>
      </c>
      <c r="M43" s="2">
        <v>1.6534036117903314E-14</v>
      </c>
      <c r="N43" s="2">
        <v>-3.5056051881718646E-14</v>
      </c>
      <c r="O43" s="2">
        <v>-4.1365295193567419E-14</v>
      </c>
      <c r="P43" s="2">
        <v>-1.5359567093311327E-14</v>
      </c>
      <c r="Q43" s="2">
        <v>-1.6969443026923894E-14</v>
      </c>
      <c r="R43" s="2">
        <v>8.316279164501312E-16</v>
      </c>
      <c r="S43" s="2">
        <v>-2.8244965737992033E-17</v>
      </c>
      <c r="T43" s="2">
        <v>-2.1426730183225281E-16</v>
      </c>
      <c r="U43" s="2">
        <v>2.3589566749325981E-16</v>
      </c>
      <c r="V43" s="2">
        <v>-3.4835953747149482</v>
      </c>
      <c r="W43" s="2">
        <v>-6.9309342008316079</v>
      </c>
      <c r="X43" s="2">
        <v>-10.306131153402246</v>
      </c>
      <c r="Y43" s="2">
        <v>-13.574038826784147</v>
      </c>
      <c r="Z43" s="2">
        <v>-16.700605441506699</v>
      </c>
      <c r="AA43" s="2">
        <v>-18.984142764411491</v>
      </c>
      <c r="AB43" s="2">
        <v>-17.097510727152521</v>
      </c>
      <c r="AC43" s="2">
        <v>-14.444054088375912</v>
      </c>
      <c r="AD43" s="2">
        <v>-11.073512909041986</v>
      </c>
      <c r="AE43" s="2">
        <v>-6.7606786523046782</v>
      </c>
      <c r="AF43" s="2">
        <v>-7.9547696547149442</v>
      </c>
      <c r="AG43" s="2">
        <v>-7.0494461392328365</v>
      </c>
      <c r="AH43" s="2">
        <v>-1.6323981495330564</v>
      </c>
      <c r="AI43" s="2">
        <v>5.9894046009238728</v>
      </c>
      <c r="AJ43" s="2">
        <v>15.87623002589347</v>
      </c>
      <c r="AK43" s="2">
        <v>26.343242078146812</v>
      </c>
      <c r="AL43" s="2">
        <v>36.759672600558233</v>
      </c>
      <c r="AM43" s="2">
        <v>52.683007696463932</v>
      </c>
      <c r="AN43" s="2">
        <v>63.618596287492075</v>
      </c>
      <c r="AO43" s="2">
        <v>66.755597466560573</v>
      </c>
      <c r="AP43" s="2">
        <v>62.565109010520217</v>
      </c>
      <c r="AQ43" s="2">
        <v>52.238611543471272</v>
      </c>
      <c r="AR43" s="2">
        <v>39.047343762143811</v>
      </c>
      <c r="AS43" s="2">
        <v>27.418763635012667</v>
      </c>
      <c r="AT43" s="2">
        <v>17.880635451361183</v>
      </c>
      <c r="AU43" s="2">
        <v>12.620564022376634</v>
      </c>
      <c r="AV43" s="2">
        <v>12.895660940811286</v>
      </c>
      <c r="AW43" s="2">
        <v>17.461788213940409</v>
      </c>
      <c r="AX43" s="2">
        <v>24.972687341129873</v>
      </c>
      <c r="AY43" s="2">
        <v>35.117371859733943</v>
      </c>
      <c r="AZ43" s="2">
        <v>43.073062168531955</v>
      </c>
      <c r="BA43" s="2">
        <v>45.752802529372325</v>
      </c>
      <c r="BB43" s="2">
        <v>44.390857314802425</v>
      </c>
      <c r="BC43" s="2">
        <v>40.525943763744635</v>
      </c>
      <c r="BD43" s="2">
        <v>34.685688865936754</v>
      </c>
      <c r="BE43" s="2">
        <v>35.155498632293309</v>
      </c>
      <c r="BF43" s="2">
        <v>36.032875498331023</v>
      </c>
      <c r="BG43" s="2">
        <v>36.553262805032531</v>
      </c>
      <c r="BH43" s="2">
        <v>37.035781201295521</v>
      </c>
      <c r="BI43" s="2">
        <v>37.321821110008429</v>
      </c>
      <c r="BJ43" s="2">
        <v>34.786276426378862</v>
      </c>
      <c r="BK43" s="2">
        <v>26.209176468613929</v>
      </c>
      <c r="BL43" s="2">
        <v>11.897033811080545</v>
      </c>
      <c r="BM43" s="2">
        <v>-6.0625526666437874</v>
      </c>
      <c r="BN43" s="2">
        <v>-26.460784035586038</v>
      </c>
      <c r="BO43" s="2">
        <v>-43.001759420428748</v>
      </c>
      <c r="BP43" s="2">
        <v>-55.054207280215138</v>
      </c>
      <c r="BQ43" s="2">
        <v>-71.160979101814917</v>
      </c>
      <c r="BR43" s="2">
        <v>-84.258519697966051</v>
      </c>
      <c r="BS43" s="2">
        <v>-98.108874682769184</v>
      </c>
      <c r="BT43" s="2">
        <v>-101.52704362718612</v>
      </c>
      <c r="BU43" s="2">
        <v>-99.703114864230798</v>
      </c>
      <c r="BV43" s="2">
        <v>-93.453968878909791</v>
      </c>
      <c r="BW43" s="2">
        <v>-85.816725736572636</v>
      </c>
      <c r="BX43" s="2">
        <v>-74.904272039137666</v>
      </c>
      <c r="BY43" s="2">
        <v>-56.428868764217505</v>
      </c>
      <c r="BZ43" s="2">
        <v>-44.177287601803613</v>
      </c>
      <c r="CA43" s="2">
        <v>-38.097508186143422</v>
      </c>
      <c r="CB43" s="2">
        <v>-32.191684644934568</v>
      </c>
      <c r="CC43" s="2">
        <v>-26.963565847216017</v>
      </c>
      <c r="CD43" s="2">
        <v>-21.194005534215325</v>
      </c>
      <c r="CE43" s="2">
        <v>-17.112360525501082</v>
      </c>
      <c r="CF43" s="2">
        <v>-13.147336602497823</v>
      </c>
      <c r="CG43" s="2">
        <v>-11.061208270321103</v>
      </c>
      <c r="CH43" s="2">
        <v>-23.178201721816706</v>
      </c>
      <c r="CI43" s="2">
        <v>-38.039182474430611</v>
      </c>
      <c r="CJ43" s="2">
        <v>-47.048868415614834</v>
      </c>
      <c r="CK43" s="2">
        <v>-56.511110096887812</v>
      </c>
      <c r="CL43" s="2">
        <v>-59.140547147943124</v>
      </c>
      <c r="CM43" s="2">
        <v>-69.074415970091835</v>
      </c>
      <c r="CN43" s="2">
        <v>-69.517754928140207</v>
      </c>
      <c r="CO43" s="2">
        <v>-75.135326935893318</v>
      </c>
      <c r="CP43" s="2">
        <v>-70.947708762959309</v>
      </c>
      <c r="CQ43" s="2">
        <v>-60.599697764681196</v>
      </c>
      <c r="CR43" s="2">
        <v>-53.269466990098003</v>
      </c>
      <c r="CS43" s="2">
        <v>-39.765683534904902</v>
      </c>
      <c r="CT43" s="2">
        <v>-20.029390087680959</v>
      </c>
      <c r="CU43" s="2">
        <v>2.1428175898639985</v>
      </c>
      <c r="CV43" s="2">
        <v>3.6405899836345617</v>
      </c>
      <c r="CW43" s="2">
        <v>4.3681629705756926</v>
      </c>
      <c r="CX43" s="2">
        <v>8.435108570039235</v>
      </c>
      <c r="CY43" s="2">
        <v>19.243390785537553</v>
      </c>
      <c r="CZ43" s="2">
        <v>43.902086966298313</v>
      </c>
      <c r="DA43" s="2">
        <v>59.930804296904824</v>
      </c>
      <c r="DB43" s="2">
        <v>67.004274899275103</v>
      </c>
      <c r="DC43" s="2">
        <v>67.968511108549706</v>
      </c>
      <c r="DD43" s="2">
        <v>74.57653319892421</v>
      </c>
      <c r="DE43" s="2">
        <v>72.440829047783723</v>
      </c>
      <c r="DF43" s="2">
        <v>76.791219675890702</v>
      </c>
      <c r="DG43" s="2">
        <v>78.286514118450825</v>
      </c>
      <c r="DH43" s="2">
        <v>79.521653617485057</v>
      </c>
      <c r="DI43" s="2">
        <v>78.952604077863</v>
      </c>
      <c r="DJ43" s="2">
        <v>76.671553411588889</v>
      </c>
      <c r="DK43" s="2">
        <v>71.340817154598085</v>
      </c>
      <c r="DL43" s="2">
        <v>61.90752169775358</v>
      </c>
      <c r="DM43" s="2">
        <v>44.44265927175217</v>
      </c>
      <c r="DN43" s="2">
        <v>48.143083368264676</v>
      </c>
      <c r="DO43" s="2">
        <v>48.786340803012465</v>
      </c>
      <c r="DP43" s="2">
        <v>36.304722781942289</v>
      </c>
      <c r="DQ43" s="2">
        <v>27.143843108956215</v>
      </c>
      <c r="DR43" s="2">
        <v>-14.855719290887208</v>
      </c>
      <c r="DS43" s="2">
        <v>-20.410229372882995</v>
      </c>
      <c r="DT43" s="2">
        <v>-26.316052914091582</v>
      </c>
      <c r="DU43" s="2">
        <v>-41.518146975036274</v>
      </c>
      <c r="DV43" s="2">
        <v>-55.992177081611132</v>
      </c>
      <c r="DW43" s="2">
        <v>-72.190284326482882</v>
      </c>
      <c r="DX43" s="2">
        <v>-80.287753185406416</v>
      </c>
      <c r="DY43" s="2">
        <v>-88.367346413391402</v>
      </c>
      <c r="DZ43" s="2">
        <v>-93.708640751614382</v>
      </c>
      <c r="EA43" s="2">
        <v>-93.869301906981306</v>
      </c>
      <c r="EB43" s="2">
        <v>-89.071805047260085</v>
      </c>
      <c r="EC43" s="2">
        <v>-77.864017367166895</v>
      </c>
      <c r="ED43" s="2">
        <v>-62.088717161038574</v>
      </c>
      <c r="EE43" s="2">
        <v>-49.681031166581548</v>
      </c>
      <c r="EF43" s="2">
        <v>-32.290449395726881</v>
      </c>
      <c r="EG43" s="2">
        <v>-16.757185253179188</v>
      </c>
      <c r="EH43" s="2">
        <v>2.0780055597414897</v>
      </c>
      <c r="EI43" s="2">
        <v>22.823489699271764</v>
      </c>
      <c r="EJ43" s="2">
        <v>29.001881674063149</v>
      </c>
      <c r="EK43" s="2">
        <v>35.456497328989769</v>
      </c>
      <c r="EL43" s="2">
        <v>36.424264955739588</v>
      </c>
      <c r="EM43" s="2">
        <v>35.02192455787236</v>
      </c>
      <c r="EN43" s="2">
        <v>34.72831543352423</v>
      </c>
      <c r="EO43" s="2">
        <v>35.974592878416679</v>
      </c>
      <c r="EP43" s="2">
        <v>34.160889987677436</v>
      </c>
      <c r="EQ43" s="2">
        <v>33.956018342961215</v>
      </c>
      <c r="ER43" s="2">
        <v>39.221439240592915</v>
      </c>
      <c r="ES43" s="2">
        <v>41.6032885512126</v>
      </c>
      <c r="ET43" s="2">
        <v>41.523734853239063</v>
      </c>
      <c r="EU43" s="2">
        <v>35.117371859733943</v>
      </c>
      <c r="EV43" s="2">
        <v>28.231082179819829</v>
      </c>
      <c r="EW43" s="2">
        <v>19.733753411082326</v>
      </c>
      <c r="EX43" s="2">
        <v>12.895660940811286</v>
      </c>
      <c r="EY43" s="2">
        <v>11.845755736374233</v>
      </c>
      <c r="EZ43" s="2">
        <v>14.086197704436168</v>
      </c>
      <c r="FA43" s="2">
        <v>27.418763635012667</v>
      </c>
      <c r="FB43" s="2">
        <v>34.189355307841893</v>
      </c>
      <c r="FC43" s="2">
        <v>47.611953896775177</v>
      </c>
      <c r="FD43" s="2">
        <v>62.565109010520217</v>
      </c>
      <c r="FE43" s="2">
        <v>63.881795010988</v>
      </c>
      <c r="FF43" s="2">
        <v>61.966790858689308</v>
      </c>
      <c r="FG43" s="2">
        <v>52.683007696463932</v>
      </c>
      <c r="FH43" s="2">
        <v>37.347891775998676</v>
      </c>
      <c r="FI43" s="2">
        <v>27.754086916988637</v>
      </c>
      <c r="FJ43" s="2">
        <v>15.87623002589347</v>
      </c>
      <c r="FK43" s="2">
        <v>8.0665894660962429</v>
      </c>
      <c r="FL43" s="2">
        <v>0.54791541267162813</v>
      </c>
      <c r="FM43" s="2">
        <v>-7.0494461392328365</v>
      </c>
      <c r="FN43" s="2">
        <v>-7.9547696547149442</v>
      </c>
      <c r="FO43" s="2">
        <v>-6.7606786523046782</v>
      </c>
      <c r="FP43" s="2">
        <v>-11.073512909041973</v>
      </c>
      <c r="FQ43" s="2">
        <v>-14.444054088375912</v>
      </c>
      <c r="FR43" s="2">
        <v>-17.097510727152521</v>
      </c>
      <c r="FS43" s="2">
        <v>-18.984142764411491</v>
      </c>
      <c r="FT43" s="2">
        <v>-16.700605441506699</v>
      </c>
      <c r="FU43" s="2">
        <v>-13.574038826784147</v>
      </c>
      <c r="FV43" s="2">
        <v>-10.306131153402246</v>
      </c>
      <c r="FW43" s="2">
        <v>-6.9309342008316079</v>
      </c>
      <c r="FX43" s="2">
        <v>-3.4835953747149482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</row>
    <row r="44" spans="1:200">
      <c r="A44" s="2">
        <v>7.0264311279670227E-16</v>
      </c>
      <c r="B44" s="2">
        <v>-2.3437805537319204E-14</v>
      </c>
      <c r="C44" s="2">
        <v>1.1905008408849014E-13</v>
      </c>
      <c r="D44" s="2">
        <v>2.4588667028879238E-14</v>
      </c>
      <c r="E44" s="2">
        <v>-2.6738274959918486E-15</v>
      </c>
      <c r="F44" s="2">
        <v>-1.5931770537807858E-14</v>
      </c>
      <c r="G44" s="2">
        <v>1.6788064668711822E-14</v>
      </c>
      <c r="H44" s="2">
        <v>-1.8372496711670402E-14</v>
      </c>
      <c r="I44" s="2">
        <v>-1.4280568346412807E-13</v>
      </c>
      <c r="J44" s="2">
        <v>2.5210101567042923E-14</v>
      </c>
      <c r="K44" s="2">
        <v>6.9379761382985951E-14</v>
      </c>
      <c r="L44" s="2">
        <v>1.495194688060296E-14</v>
      </c>
      <c r="M44" s="2">
        <v>2.086822291197415E-14</v>
      </c>
      <c r="N44" s="2">
        <v>-3.8982191017276778E-14</v>
      </c>
      <c r="O44" s="2">
        <v>-5.2751310211669399E-14</v>
      </c>
      <c r="P44" s="2">
        <v>-1.6456565662570686E-14</v>
      </c>
      <c r="Q44" s="2">
        <v>-9.4144765197871856E-15</v>
      </c>
      <c r="R44" s="2">
        <v>5.9597909876731997E-16</v>
      </c>
      <c r="S44" s="2">
        <v>-1.5595952561379042E-16</v>
      </c>
      <c r="T44" s="2">
        <v>-1.2578736896856419E-16</v>
      </c>
      <c r="U44" s="2">
        <v>1.2975316945186324E-16</v>
      </c>
      <c r="V44" s="2">
        <v>-3.3966266547697779</v>
      </c>
      <c r="W44" s="2">
        <v>-6.7638308958189857</v>
      </c>
      <c r="X44" s="2">
        <v>-10.072434648624913</v>
      </c>
      <c r="Y44" s="2">
        <v>-13.293746120310061</v>
      </c>
      <c r="Z44" s="2">
        <v>-16.399796979870736</v>
      </c>
      <c r="AA44" s="2">
        <v>-17.596274953256192</v>
      </c>
      <c r="AB44" s="2">
        <v>-13.813080385153636</v>
      </c>
      <c r="AC44" s="2">
        <v>-9.4807382816105132</v>
      </c>
      <c r="AD44" s="2">
        <v>-4.5699438078820744</v>
      </c>
      <c r="AE44" s="2">
        <v>0.8739317893191112</v>
      </c>
      <c r="AF44" s="2">
        <v>1.5017138664712775</v>
      </c>
      <c r="AG44" s="2">
        <v>3.5168015032558833</v>
      </c>
      <c r="AH44" s="2">
        <v>8.1630067011135772</v>
      </c>
      <c r="AI44" s="2">
        <v>13.996029967026608</v>
      </c>
      <c r="AJ44" s="2">
        <v>21.015584067622253</v>
      </c>
      <c r="AK44" s="2">
        <v>28.086918261600985</v>
      </c>
      <c r="AL44" s="2">
        <v>35.238931750242394</v>
      </c>
      <c r="AM44" s="2">
        <v>46.027883346583373</v>
      </c>
      <c r="AN44" s="2">
        <v>53.193953461496143</v>
      </c>
      <c r="AO44" s="2">
        <v>54.880858107609583</v>
      </c>
      <c r="AP44" s="2">
        <v>51.613292005319551</v>
      </c>
      <c r="AQ44" s="2">
        <v>44.280635958640765</v>
      </c>
      <c r="AR44" s="2">
        <v>35.964184341316447</v>
      </c>
      <c r="AS44" s="2">
        <v>28.903481134681641</v>
      </c>
      <c r="AT44" s="2">
        <v>22.989861579804938</v>
      </c>
      <c r="AU44" s="2">
        <v>19.566529705934606</v>
      </c>
      <c r="AV44" s="2">
        <v>18.835049153743746</v>
      </c>
      <c r="AW44" s="2">
        <v>20.427365701700666</v>
      </c>
      <c r="AX44" s="2">
        <v>24.038638728565559</v>
      </c>
      <c r="AY44" s="2">
        <v>29.583334534308879</v>
      </c>
      <c r="AZ44" s="2">
        <v>33.773728593766918</v>
      </c>
      <c r="BA44" s="2">
        <v>34.406176591808268</v>
      </c>
      <c r="BB44" s="2">
        <v>33.937784688148923</v>
      </c>
      <c r="BC44" s="2">
        <v>33.918787496247148</v>
      </c>
      <c r="BD44" s="2">
        <v>32.532307014276597</v>
      </c>
      <c r="BE44" s="2">
        <v>37.701839640032965</v>
      </c>
      <c r="BF44" s="2">
        <v>42.764869232223468</v>
      </c>
      <c r="BG44" s="2">
        <v>45.973810726290857</v>
      </c>
      <c r="BH44" s="2">
        <v>46.341484158991562</v>
      </c>
      <c r="BI44" s="2">
        <v>43.672707231220464</v>
      </c>
      <c r="BJ44" s="2">
        <v>36.440600596399015</v>
      </c>
      <c r="BK44" s="2">
        <v>22.265109304948606</v>
      </c>
      <c r="BL44" s="2">
        <v>1.3539088852530878</v>
      </c>
      <c r="BM44" s="2">
        <v>-22.533579521063366</v>
      </c>
      <c r="BN44" s="2">
        <v>-47.010181169140857</v>
      </c>
      <c r="BO44" s="2">
        <v>-64.84819275268849</v>
      </c>
      <c r="BP44" s="2">
        <v>-76.110849535739916</v>
      </c>
      <c r="BQ44" s="2">
        <v>-88.59242415693285</v>
      </c>
      <c r="BR44" s="2">
        <v>-96.557289331441709</v>
      </c>
      <c r="BS44" s="2">
        <v>-102.49382391440848</v>
      </c>
      <c r="BT44" s="2">
        <v>-99.502012409750506</v>
      </c>
      <c r="BU44" s="2">
        <v>-92.287491068369661</v>
      </c>
      <c r="BV44" s="2">
        <v>-82.599785846501646</v>
      </c>
      <c r="BW44" s="2">
        <v>-72.751213294093645</v>
      </c>
      <c r="BX44" s="2">
        <v>-60.977211981697813</v>
      </c>
      <c r="BY44" s="2">
        <v>-44.472947412743139</v>
      </c>
      <c r="BZ44" s="2">
        <v>-33.812668635119437</v>
      </c>
      <c r="CA44" s="2">
        <v>-28.798680431554693</v>
      </c>
      <c r="CB44" s="2">
        <v>-24.196228214959486</v>
      </c>
      <c r="CC44" s="2">
        <v>-24.994264152750613</v>
      </c>
      <c r="CD44" s="2">
        <v>-22.414236564788002</v>
      </c>
      <c r="CE44" s="2">
        <v>-21.223541320213727</v>
      </c>
      <c r="CF44" s="2">
        <v>-19.493658582479558</v>
      </c>
      <c r="CG44" s="2">
        <v>-19.00637042166785</v>
      </c>
      <c r="CH44" s="2">
        <v>-42.547547871367684</v>
      </c>
      <c r="CI44" s="2">
        <v>-65.214190439455791</v>
      </c>
      <c r="CJ44" s="2">
        <v>-76.569953441734299</v>
      </c>
      <c r="CK44" s="2">
        <v>-85.771029268858371</v>
      </c>
      <c r="CL44" s="2">
        <v>-88.677264564871905</v>
      </c>
      <c r="CM44" s="2">
        <v>-95.973529809690618</v>
      </c>
      <c r="CN44" s="2">
        <v>-89.76080489924108</v>
      </c>
      <c r="CO44" s="2">
        <v>-95.55282352972884</v>
      </c>
      <c r="CP44" s="2">
        <v>-93.004728415341702</v>
      </c>
      <c r="CQ44" s="2">
        <v>-86.080141033240309</v>
      </c>
      <c r="CR44" s="2">
        <v>-80.423964990243434</v>
      </c>
      <c r="CS44" s="2">
        <v>-67.374483464161898</v>
      </c>
      <c r="CT44" s="2">
        <v>-42.640940349054681</v>
      </c>
      <c r="CU44" s="2">
        <v>-5.8715653593421422</v>
      </c>
      <c r="CV44" s="2">
        <v>-2.3385596067296648</v>
      </c>
      <c r="CW44" s="2">
        <v>-1.2757418096968731</v>
      </c>
      <c r="CX44" s="2">
        <v>3.5699328080158672</v>
      </c>
      <c r="CY44" s="2">
        <v>17.061252997006225</v>
      </c>
      <c r="CZ44" s="2">
        <v>47.185874209566627</v>
      </c>
      <c r="DA44" s="2">
        <v>64.278430172691458</v>
      </c>
      <c r="DB44" s="2">
        <v>71.125364757298428</v>
      </c>
      <c r="DC44" s="2">
        <v>71.50373850513175</v>
      </c>
      <c r="DD44" s="2">
        <v>76.39229737358913</v>
      </c>
      <c r="DE44" s="2">
        <v>72.825612052260411</v>
      </c>
      <c r="DF44" s="2">
        <v>76.035305615451335</v>
      </c>
      <c r="DG44" s="2">
        <v>76.258580977734297</v>
      </c>
      <c r="DH44" s="2">
        <v>76.112889598606799</v>
      </c>
      <c r="DI44" s="2">
        <v>74.529190550112389</v>
      </c>
      <c r="DJ44" s="2">
        <v>72.745158785028337</v>
      </c>
      <c r="DK44" s="2">
        <v>69.214671980191198</v>
      </c>
      <c r="DL44" s="2">
        <v>63.305877471623049</v>
      </c>
      <c r="DM44" s="2">
        <v>53.713575193040221</v>
      </c>
      <c r="DN44" s="2">
        <v>56.844948426688617</v>
      </c>
      <c r="DO44" s="2">
        <v>62.694424618982282</v>
      </c>
      <c r="DP44" s="2">
        <v>52.077952188250123</v>
      </c>
      <c r="DQ44" s="2">
        <v>43.472221905359959</v>
      </c>
      <c r="DR44" s="2">
        <v>-4.8264892654035307</v>
      </c>
      <c r="DS44" s="2">
        <v>-8.8710034393016368</v>
      </c>
      <c r="DT44" s="2">
        <v>-13.473455655896551</v>
      </c>
      <c r="DU44" s="2">
        <v>-26.295765978485822</v>
      </c>
      <c r="DV44" s="2">
        <v>-40.009061885888897</v>
      </c>
      <c r="DW44" s="2">
        <v>-59.741305902506774</v>
      </c>
      <c r="DX44" s="2">
        <v>-69.639657827412606</v>
      </c>
      <c r="DY44" s="2">
        <v>-80.374262283920004</v>
      </c>
      <c r="DZ44" s="2">
        <v>-90.033829452935791</v>
      </c>
      <c r="EA44" s="2">
        <v>-95.870228638109396</v>
      </c>
      <c r="EB44" s="2">
        <v>-97.48850841078513</v>
      </c>
      <c r="EC44" s="2">
        <v>-92.519256774624424</v>
      </c>
      <c r="ED44" s="2">
        <v>-81.556005732685549</v>
      </c>
      <c r="EE44" s="2">
        <v>-71.127943318367585</v>
      </c>
      <c r="EF44" s="2">
        <v>-53.640653424829068</v>
      </c>
      <c r="EG44" s="2">
        <v>-35.458701395949035</v>
      </c>
      <c r="EH44" s="2">
        <v>-12.216020478495949</v>
      </c>
      <c r="EI44" s="2">
        <v>15.250888352083905</v>
      </c>
      <c r="EJ44" s="2">
        <v>27.390590073151042</v>
      </c>
      <c r="EK44" s="2">
        <v>38.779575187751902</v>
      </c>
      <c r="EL44" s="2">
        <v>44.18314925718429</v>
      </c>
      <c r="EM44" s="2">
        <v>43.537615744406821</v>
      </c>
      <c r="EN44" s="2">
        <v>41.807219762275331</v>
      </c>
      <c r="EO44" s="2">
        <v>39.360143462264467</v>
      </c>
      <c r="EP44" s="2">
        <v>33.763296691503093</v>
      </c>
      <c r="EQ44" s="2">
        <v>29.253187657771679</v>
      </c>
      <c r="ER44" s="2">
        <v>29.637530836719616</v>
      </c>
      <c r="ES44" s="2">
        <v>30.738667919012816</v>
      </c>
      <c r="ET44" s="2">
        <v>31.758088999917522</v>
      </c>
      <c r="EU44" s="2">
        <v>29.583334534308879</v>
      </c>
      <c r="EV44" s="2">
        <v>26.463487425397485</v>
      </c>
      <c r="EW44" s="2">
        <v>22.01148240191003</v>
      </c>
      <c r="EX44" s="2">
        <v>18.835049153743746</v>
      </c>
      <c r="EY44" s="2">
        <v>19.044978216829549</v>
      </c>
      <c r="EZ44" s="2">
        <v>20.381744332640075</v>
      </c>
      <c r="FA44" s="2">
        <v>28.903481134681641</v>
      </c>
      <c r="FB44" s="2">
        <v>32.498454130888874</v>
      </c>
      <c r="FC44" s="2">
        <v>40.851223143607996</v>
      </c>
      <c r="FD44" s="2">
        <v>51.613292005319551</v>
      </c>
      <c r="FE44" s="2">
        <v>52.261555741416942</v>
      </c>
      <c r="FF44" s="2">
        <v>51.236820920118433</v>
      </c>
      <c r="FG44" s="2">
        <v>46.027883346583373</v>
      </c>
      <c r="FH44" s="2">
        <v>34.805309606223275</v>
      </c>
      <c r="FI44" s="2">
        <v>28.453360280675977</v>
      </c>
      <c r="FJ44" s="2">
        <v>21.015584067622253</v>
      </c>
      <c r="FK44" s="2">
        <v>14.902356032062254</v>
      </c>
      <c r="FL44" s="2">
        <v>9.2254867507237925</v>
      </c>
      <c r="FM44" s="2">
        <v>3.5168015032558833</v>
      </c>
      <c r="FN44" s="2">
        <v>1.5017138664712775</v>
      </c>
      <c r="FO44" s="2">
        <v>0.8739317893191112</v>
      </c>
      <c r="FP44" s="2">
        <v>-4.5699438078820673</v>
      </c>
      <c r="FQ44" s="2">
        <v>-9.4807382816105132</v>
      </c>
      <c r="FR44" s="2">
        <v>-13.813080385153636</v>
      </c>
      <c r="FS44" s="2">
        <v>-17.596274953256192</v>
      </c>
      <c r="FT44" s="2">
        <v>-16.399796979870736</v>
      </c>
      <c r="FU44" s="2">
        <v>-13.293746120310061</v>
      </c>
      <c r="FV44" s="2">
        <v>-10.072434648624913</v>
      </c>
      <c r="FW44" s="2">
        <v>-6.7638308958189857</v>
      </c>
      <c r="FX44" s="2">
        <v>-3.3966266547697779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</row>
    <row r="45" spans="1:200">
      <c r="A45" s="2">
        <v>2.7194462580112759E-16</v>
      </c>
      <c r="B45" s="2">
        <v>-1.763567271485783E-14</v>
      </c>
      <c r="C45" s="2">
        <v>1.5073439008051194E-13</v>
      </c>
      <c r="D45" s="2">
        <v>3.5310460780841E-14</v>
      </c>
      <c r="E45" s="2">
        <v>-6.214250579914087E-15</v>
      </c>
      <c r="F45" s="2">
        <v>-5.2132752003026673E-15</v>
      </c>
      <c r="G45" s="2">
        <v>2.4664795688675154E-14</v>
      </c>
      <c r="H45" s="2">
        <v>-1.3019123705834006E-14</v>
      </c>
      <c r="I45" s="2">
        <v>-1.2966962929123086E-13</v>
      </c>
      <c r="J45" s="2">
        <v>1.4958912654720691E-14</v>
      </c>
      <c r="K45" s="2">
        <v>7.0048191381444975E-14</v>
      </c>
      <c r="L45" s="2">
        <v>1.9329311746012627E-14</v>
      </c>
      <c r="M45" s="2">
        <v>2.3722016395247361E-14</v>
      </c>
      <c r="N45" s="2">
        <v>-3.5703356870102128E-14</v>
      </c>
      <c r="O45" s="2">
        <v>-6.0176331271948854E-14</v>
      </c>
      <c r="P45" s="2">
        <v>-1.5148802442817071E-14</v>
      </c>
      <c r="Q45" s="2">
        <v>3.4789322634031908E-16</v>
      </c>
      <c r="R45" s="2">
        <v>4.4361194907542994E-16</v>
      </c>
      <c r="S45" s="2">
        <v>-1.7909640434033183E-16</v>
      </c>
      <c r="T45" s="2">
        <v>-6.4728057478291002E-17</v>
      </c>
      <c r="U45" s="2">
        <v>-6.3834122629691029E-18</v>
      </c>
      <c r="V45" s="2">
        <v>-3.1688371052634619</v>
      </c>
      <c r="W45" s="2">
        <v>-6.3141224981528419</v>
      </c>
      <c r="X45" s="2">
        <v>-9.41244778206398</v>
      </c>
      <c r="Y45" s="2">
        <v>-12.440690522467898</v>
      </c>
      <c r="Z45" s="2">
        <v>-15.376155555037846</v>
      </c>
      <c r="AA45" s="2">
        <v>-15.553335983956446</v>
      </c>
      <c r="AB45" s="2">
        <v>-9.8599155909489795</v>
      </c>
      <c r="AC45" s="2">
        <v>-4.0238954594112926</v>
      </c>
      <c r="AD45" s="2">
        <v>2.1743040520697616</v>
      </c>
      <c r="AE45" s="2">
        <v>8.4151133106972935</v>
      </c>
      <c r="AF45" s="2">
        <v>10.408606156027121</v>
      </c>
      <c r="AG45" s="2">
        <v>13.110556632608059</v>
      </c>
      <c r="AH45" s="2">
        <v>16.547049356338135</v>
      </c>
      <c r="AI45" s="2">
        <v>20.123125238463512</v>
      </c>
      <c r="AJ45" s="2">
        <v>23.841898883620662</v>
      </c>
      <c r="AK45" s="2">
        <v>27.234771764523757</v>
      </c>
      <c r="AL45" s="2">
        <v>30.897292429951513</v>
      </c>
      <c r="AM45" s="2">
        <v>36.602507533961059</v>
      </c>
      <c r="AN45" s="2">
        <v>40.235542464224615</v>
      </c>
      <c r="AO45" s="2">
        <v>41.113289668325962</v>
      </c>
      <c r="AP45" s="2">
        <v>39.741784984728504</v>
      </c>
      <c r="AQ45" s="2">
        <v>36.517874351349747</v>
      </c>
      <c r="AR45" s="2">
        <v>34.193913780128092</v>
      </c>
      <c r="AS45" s="2">
        <v>32.455435821190449</v>
      </c>
      <c r="AT45" s="2">
        <v>30.502229514802181</v>
      </c>
      <c r="AU45" s="2">
        <v>28.836611839608981</v>
      </c>
      <c r="AV45" s="2">
        <v>26.669138027030318</v>
      </c>
      <c r="AW45" s="2">
        <v>24.539761218989518</v>
      </c>
      <c r="AX45" s="2">
        <v>23.335442029290149</v>
      </c>
      <c r="AY45" s="2">
        <v>23.200636368141982</v>
      </c>
      <c r="AZ45" s="2">
        <v>23.067355671226913</v>
      </c>
      <c r="BA45" s="2">
        <v>21.607917441528993</v>
      </c>
      <c r="BB45" s="2">
        <v>22.454374209090179</v>
      </c>
      <c r="BC45" s="2">
        <v>26.787982974599704</v>
      </c>
      <c r="BD45" s="2">
        <v>30.076547046020984</v>
      </c>
      <c r="BE45" s="2">
        <v>40.137473794334632</v>
      </c>
      <c r="BF45" s="2">
        <v>49.262582608996638</v>
      </c>
      <c r="BG45" s="2">
        <v>54.771023144166364</v>
      </c>
      <c r="BH45" s="2">
        <v>54.397407897898788</v>
      </c>
      <c r="BI45" s="2">
        <v>47.766963992843998</v>
      </c>
      <c r="BJ45" s="2">
        <v>35.310870824636396</v>
      </c>
      <c r="BK45" s="2">
        <v>15.455569081630054</v>
      </c>
      <c r="BL45" s="2">
        <v>-11.592382727405543</v>
      </c>
      <c r="BM45" s="2">
        <v>-40.539744940379641</v>
      </c>
      <c r="BN45" s="2">
        <v>-67.923560528721339</v>
      </c>
      <c r="BO45" s="2">
        <v>-85.875195539031708</v>
      </c>
      <c r="BP45" s="2">
        <v>-94.91781785545669</v>
      </c>
      <c r="BQ45" s="2">
        <v>-102.63534625667722</v>
      </c>
      <c r="BR45" s="2">
        <v>-104.64215962651335</v>
      </c>
      <c r="BS45" s="2">
        <v>-100.74154054507389</v>
      </c>
      <c r="BT45" s="2">
        <v>-90.625225068442873</v>
      </c>
      <c r="BU45" s="2">
        <v>-78.12254779242943</v>
      </c>
      <c r="BV45" s="2">
        <v>-65.653721029146396</v>
      </c>
      <c r="BW45" s="2">
        <v>-54.777249333278185</v>
      </c>
      <c r="BX45" s="2">
        <v>-44.006308704370987</v>
      </c>
      <c r="BY45" s="2">
        <v>-32.194286909263909</v>
      </c>
      <c r="BZ45" s="2">
        <v>-23.750309394033305</v>
      </c>
      <c r="CA45" s="2">
        <v>-20.267831417320657</v>
      </c>
      <c r="CB45" s="2">
        <v>-17.386585705991344</v>
      </c>
      <c r="CC45" s="2">
        <v>-23.080385025042617</v>
      </c>
      <c r="CD45" s="2">
        <v>-23.160869704778218</v>
      </c>
      <c r="CE45" s="2">
        <v>-24.898756738456953</v>
      </c>
      <c r="CF45" s="2">
        <v>-25.231371450157638</v>
      </c>
      <c r="CG45" s="2">
        <v>-26.217291281074598</v>
      </c>
      <c r="CH45" s="2">
        <v>-59.22648005016157</v>
      </c>
      <c r="CI45" s="2">
        <v>-87.49259258574746</v>
      </c>
      <c r="CJ45" s="2">
        <v>-99.793394165219453</v>
      </c>
      <c r="CK45" s="2">
        <v>-107.50617648983284</v>
      </c>
      <c r="CL45" s="2">
        <v>-110.35558341176609</v>
      </c>
      <c r="CM45" s="2">
        <v>-114.69284431315258</v>
      </c>
      <c r="CN45" s="2">
        <v>-102.57398513091002</v>
      </c>
      <c r="CO45" s="2">
        <v>-106.30227112303697</v>
      </c>
      <c r="CP45" s="2">
        <v>-100.02649749153849</v>
      </c>
      <c r="CQ45" s="2">
        <v>-94.414944271694793</v>
      </c>
      <c r="CR45" s="2">
        <v>-88.760314844783323</v>
      </c>
      <c r="CS45" s="2">
        <v>-75.887143187572988</v>
      </c>
      <c r="CT45" s="2">
        <v>-47.778069771348598</v>
      </c>
      <c r="CU45" s="2">
        <v>0.76845836865996542</v>
      </c>
      <c r="CV45" s="2">
        <v>6.3119620817272377</v>
      </c>
      <c r="CW45" s="2">
        <v>7.2792683680336641</v>
      </c>
      <c r="CX45" s="2">
        <v>12.98837518887049</v>
      </c>
      <c r="CY45" s="2">
        <v>27.966766518917087</v>
      </c>
      <c r="CZ45" s="2">
        <v>59.381271468413431</v>
      </c>
      <c r="DA45" s="2">
        <v>74.59167511970729</v>
      </c>
      <c r="DB45" s="2">
        <v>79.673598266171624</v>
      </c>
      <c r="DC45" s="2">
        <v>79.150400251554416</v>
      </c>
      <c r="DD45" s="2">
        <v>80.974957419318443</v>
      </c>
      <c r="DE45" s="2">
        <v>75.285636092232096</v>
      </c>
      <c r="DF45" s="2">
        <v>76.060549387550736</v>
      </c>
      <c r="DG45" s="2">
        <v>74.589754627825201</v>
      </c>
      <c r="DH45" s="2">
        <v>72.290009452226528</v>
      </c>
      <c r="DI45" s="2">
        <v>68.990507693230398</v>
      </c>
      <c r="DJ45" s="2">
        <v>67.075328777669824</v>
      </c>
      <c r="DK45" s="2">
        <v>63.923825031587455</v>
      </c>
      <c r="DL45" s="2">
        <v>60.611644173978007</v>
      </c>
      <c r="DM45" s="2">
        <v>56.226998438099542</v>
      </c>
      <c r="DN45" s="2">
        <v>54.849337055692104</v>
      </c>
      <c r="DO45" s="2">
        <v>64.178772352534125</v>
      </c>
      <c r="DP45" s="2">
        <v>57.016860491046316</v>
      </c>
      <c r="DQ45" s="2">
        <v>50.175000590947107</v>
      </c>
      <c r="DR45" s="2">
        <v>1.6492712156578659</v>
      </c>
      <c r="DS45" s="2">
        <v>-0.5476520074597967</v>
      </c>
      <c r="DT45" s="2">
        <v>-3.428897718788821</v>
      </c>
      <c r="DU45" s="2">
        <v>-12.899997593676476</v>
      </c>
      <c r="DV45" s="2">
        <v>-24.754461199666455</v>
      </c>
      <c r="DW45" s="2">
        <v>-46.027649338922991</v>
      </c>
      <c r="DX45" s="2">
        <v>-56.881891933440393</v>
      </c>
      <c r="DY45" s="2">
        <v>-69.544326149901792</v>
      </c>
      <c r="DZ45" s="2">
        <v>-82.823691358931754</v>
      </c>
      <c r="EA45" s="2">
        <v>-93.934335366857979</v>
      </c>
      <c r="EB45" s="2">
        <v>-101.85652361347081</v>
      </c>
      <c r="EC45" s="2">
        <v>-103.59593435560011</v>
      </c>
      <c r="ED45" s="2">
        <v>-98.484593517942685</v>
      </c>
      <c r="EE45" s="2">
        <v>-91.480723075619423</v>
      </c>
      <c r="EF45" s="2">
        <v>-75.146338754597281</v>
      </c>
      <c r="EG45" s="2">
        <v>-55.293474308922903</v>
      </c>
      <c r="EH45" s="2">
        <v>-28.410615376385291</v>
      </c>
      <c r="EI45" s="2">
        <v>5.1164592461193816</v>
      </c>
      <c r="EJ45" s="2">
        <v>23.271564111013845</v>
      </c>
      <c r="EK45" s="2">
        <v>39.921490155431762</v>
      </c>
      <c r="EL45" s="2">
        <v>51.029043156461668</v>
      </c>
      <c r="EM45" s="2">
        <v>51.512925966439681</v>
      </c>
      <c r="EN45" s="2">
        <v>48.663662150695949</v>
      </c>
      <c r="EO45" s="2">
        <v>42.68430997851879</v>
      </c>
      <c r="EP45" s="2">
        <v>32.965674935228158</v>
      </c>
      <c r="EQ45" s="2">
        <v>23.81388499899451</v>
      </c>
      <c r="ER45" s="2">
        <v>19.085348381646671</v>
      </c>
      <c r="ES45" s="2">
        <v>18.142361375779462</v>
      </c>
      <c r="ET45" s="2">
        <v>20.119399006827752</v>
      </c>
      <c r="EU45" s="2">
        <v>23.200636368141982</v>
      </c>
      <c r="EV45" s="2">
        <v>24.269320927156908</v>
      </c>
      <c r="EW45" s="2">
        <v>24.837111038505213</v>
      </c>
      <c r="EX45" s="2">
        <v>26.669138027030318</v>
      </c>
      <c r="EY45" s="2">
        <v>28.153511778996752</v>
      </c>
      <c r="EZ45" s="2">
        <v>28.821743616571865</v>
      </c>
      <c r="FA45" s="2">
        <v>32.455435821190449</v>
      </c>
      <c r="FB45" s="2">
        <v>32.116821042613559</v>
      </c>
      <c r="FC45" s="2">
        <v>34.361776843360857</v>
      </c>
      <c r="FD45" s="2">
        <v>39.741784984728504</v>
      </c>
      <c r="FE45" s="2">
        <v>38.899909761153182</v>
      </c>
      <c r="FF45" s="2">
        <v>38.118457452000833</v>
      </c>
      <c r="FG45" s="2">
        <v>36.602507533961059</v>
      </c>
      <c r="FH45" s="2">
        <v>29.641699566349207</v>
      </c>
      <c r="FI45" s="2">
        <v>26.731559399175659</v>
      </c>
      <c r="FJ45" s="2">
        <v>23.841898883620662</v>
      </c>
      <c r="FK45" s="2">
        <v>19.950749928333252</v>
      </c>
      <c r="FL45" s="2">
        <v>16.562735784167455</v>
      </c>
      <c r="FM45" s="2">
        <v>13.110556632608059</v>
      </c>
      <c r="FN45" s="2">
        <v>10.408606156027121</v>
      </c>
      <c r="FO45" s="2">
        <v>8.4151133106972935</v>
      </c>
      <c r="FP45" s="2">
        <v>2.1743040520697612</v>
      </c>
      <c r="FQ45" s="2">
        <v>-4.0238954594112926</v>
      </c>
      <c r="FR45" s="2">
        <v>-9.8599155909489795</v>
      </c>
      <c r="FS45" s="2">
        <v>-15.553335983956446</v>
      </c>
      <c r="FT45" s="2">
        <v>-15.376155555037846</v>
      </c>
      <c r="FU45" s="2">
        <v>-12.440690522467898</v>
      </c>
      <c r="FV45" s="2">
        <v>-9.41244778206398</v>
      </c>
      <c r="FW45" s="2">
        <v>-6.3141224981528419</v>
      </c>
      <c r="FX45" s="2">
        <v>-3.1688371052634619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</row>
    <row r="46" spans="1:200">
      <c r="A46" s="2">
        <v>-1.8592146480682949E-16</v>
      </c>
      <c r="B46" s="2">
        <v>-4.7469382168873214E-15</v>
      </c>
      <c r="C46" s="2">
        <v>1.7781486144423108E-13</v>
      </c>
      <c r="D46" s="2">
        <v>3.9012844903486921E-14</v>
      </c>
      <c r="E46" s="2">
        <v>-9.9791164890993277E-15</v>
      </c>
      <c r="F46" s="2">
        <v>9.4078336642559265E-15</v>
      </c>
      <c r="G46" s="2">
        <v>4.2142516165423942E-14</v>
      </c>
      <c r="H46" s="2">
        <v>-8.639036229919716E-15</v>
      </c>
      <c r="I46" s="2">
        <v>-1.1523915498540221E-13</v>
      </c>
      <c r="J46" s="2">
        <v>3.9168511849802551E-15</v>
      </c>
      <c r="K46" s="2">
        <v>6.7312517755485829E-14</v>
      </c>
      <c r="L46" s="2">
        <v>2.2790779548784561E-14</v>
      </c>
      <c r="M46" s="2">
        <v>2.7698008275474409E-14</v>
      </c>
      <c r="N46" s="2">
        <v>-3.0680006912309976E-14</v>
      </c>
      <c r="O46" s="2">
        <v>-6.5806487891049853E-14</v>
      </c>
      <c r="P46" s="2">
        <v>-1.3950824710794903E-14</v>
      </c>
      <c r="Q46" s="2">
        <v>9.1558777210055464E-15</v>
      </c>
      <c r="R46" s="2">
        <v>2.9172009579443275E-16</v>
      </c>
      <c r="S46" s="2">
        <v>-2.1097136361766127E-16</v>
      </c>
      <c r="T46" s="2">
        <v>-8.0400926643359158E-18</v>
      </c>
      <c r="U46" s="2">
        <v>-1.3079384119230298E-16</v>
      </c>
      <c r="V46" s="2">
        <v>-2.6122254303433396</v>
      </c>
      <c r="W46" s="2">
        <v>-5.2100503389316541</v>
      </c>
      <c r="X46" s="2">
        <v>-7.7790863882875225</v>
      </c>
      <c r="Y46" s="2">
        <v>-10.304970911439039</v>
      </c>
      <c r="Z46" s="2">
        <v>-12.773382970904249</v>
      </c>
      <c r="AA46" s="2">
        <v>-11.875412703496515</v>
      </c>
      <c r="AB46" s="2">
        <v>-4.4788105089402555</v>
      </c>
      <c r="AC46" s="2">
        <v>2.7418943982478838</v>
      </c>
      <c r="AD46" s="2">
        <v>10.078859266722862</v>
      </c>
      <c r="AE46" s="2">
        <v>16.938588723478865</v>
      </c>
      <c r="AF46" s="2">
        <v>20.257061968241619</v>
      </c>
      <c r="AG46" s="2">
        <v>23.452153443097313</v>
      </c>
      <c r="AH46" s="2">
        <v>25.403777621734037</v>
      </c>
      <c r="AI46" s="2">
        <v>26.443671318339788</v>
      </c>
      <c r="AJ46" s="2">
        <v>26.551474721832285</v>
      </c>
      <c r="AK46" s="2">
        <v>25.922006727717051</v>
      </c>
      <c r="AL46" s="2">
        <v>25.741036556856599</v>
      </c>
      <c r="AM46" s="2">
        <v>25.742915685224414</v>
      </c>
      <c r="AN46" s="2">
        <v>25.329255835870903</v>
      </c>
      <c r="AO46" s="2">
        <v>24.781516080276958</v>
      </c>
      <c r="AP46" s="2">
        <v>24.627584841929639</v>
      </c>
      <c r="AQ46" s="2">
        <v>24.90723441824829</v>
      </c>
      <c r="AR46" s="2">
        <v>28.222050682326216</v>
      </c>
      <c r="AS46" s="2">
        <v>31.756961215125848</v>
      </c>
      <c r="AT46" s="2">
        <v>34.14194617730346</v>
      </c>
      <c r="AU46" s="2">
        <v>34.970292880017936</v>
      </c>
      <c r="AV46" s="2">
        <v>32.825543356484296</v>
      </c>
      <c r="AW46" s="2">
        <v>28.864645258044163</v>
      </c>
      <c r="AX46" s="2">
        <v>24.835123599981845</v>
      </c>
      <c r="AY46" s="2">
        <v>20.983432306614741</v>
      </c>
      <c r="AZ46" s="2">
        <v>17.981621344402448</v>
      </c>
      <c r="BA46" s="2">
        <v>15.030083728309531</v>
      </c>
      <c r="BB46" s="2">
        <v>17.018668468702174</v>
      </c>
      <c r="BC46" s="2">
        <v>24.594564995519796</v>
      </c>
      <c r="BD46" s="2">
        <v>31.208896956096609</v>
      </c>
      <c r="BE46" s="2">
        <v>44.693401015212359</v>
      </c>
      <c r="BF46" s="2">
        <v>56.273552112208684</v>
      </c>
      <c r="BG46" s="2">
        <v>62.540114514825042</v>
      </c>
      <c r="BH46" s="2">
        <v>60.341408373200764</v>
      </c>
      <c r="BI46" s="2">
        <v>49.27176366261326</v>
      </c>
      <c r="BJ46" s="2">
        <v>31.602408668284262</v>
      </c>
      <c r="BK46" s="2">
        <v>6.2859541987025764</v>
      </c>
      <c r="BL46" s="2">
        <v>-26.361544904459613</v>
      </c>
      <c r="BM46" s="2">
        <v>-59.570475327059071</v>
      </c>
      <c r="BN46" s="2">
        <v>-88.896043450081379</v>
      </c>
      <c r="BO46" s="2">
        <v>-106.41049316600629</v>
      </c>
      <c r="BP46" s="2">
        <v>-112.86614055663483</v>
      </c>
      <c r="BQ46" s="2">
        <v>-115.54605562176711</v>
      </c>
      <c r="BR46" s="2">
        <v>-111.51983146160921</v>
      </c>
      <c r="BS46" s="2">
        <v>-99.365929538714852</v>
      </c>
      <c r="BT46" s="2">
        <v>-83.13243600320817</v>
      </c>
      <c r="BU46" s="2">
        <v>-65.709531039729882</v>
      </c>
      <c r="BV46" s="2">
        <v>-50.690278661701626</v>
      </c>
      <c r="BW46" s="2">
        <v>-38.57036472531891</v>
      </c>
      <c r="BX46" s="2">
        <v>-27.72651094609818</v>
      </c>
      <c r="BY46" s="2">
        <v>-18.609719053649609</v>
      </c>
      <c r="BZ46" s="2">
        <v>-11.634753634760932</v>
      </c>
      <c r="CA46" s="2">
        <v>-9.1726320335169422</v>
      </c>
      <c r="CB46" s="2">
        <v>-7.4612832645072737</v>
      </c>
      <c r="CC46" s="2">
        <v>-14.002340649047273</v>
      </c>
      <c r="CD46" s="2">
        <v>-14.686533574420462</v>
      </c>
      <c r="CE46" s="2">
        <v>-18.108717523968146</v>
      </c>
      <c r="CF46" s="2">
        <v>-19.49116477158389</v>
      </c>
      <c r="CG46" s="2">
        <v>-21.693033366562091</v>
      </c>
      <c r="CH46" s="2">
        <v>-62.790116108500818</v>
      </c>
      <c r="CI46" s="2">
        <v>-95.890694596411421</v>
      </c>
      <c r="CJ46" s="2">
        <v>-109.16829219345286</v>
      </c>
      <c r="CK46" s="2">
        <v>-116.2548756394049</v>
      </c>
      <c r="CL46" s="2">
        <v>-119.61026154831718</v>
      </c>
      <c r="CM46" s="2">
        <v>-122.62216736977305</v>
      </c>
      <c r="CN46" s="2">
        <v>-110.61441137655183</v>
      </c>
      <c r="CO46" s="2">
        <v>-113.96072827880739</v>
      </c>
      <c r="CP46" s="2">
        <v>-108.24982784501553</v>
      </c>
      <c r="CQ46" s="2">
        <v>-106.4233911971716</v>
      </c>
      <c r="CR46" s="2">
        <v>-102.8852036329483</v>
      </c>
      <c r="CS46" s="2">
        <v>-91.639253730745764</v>
      </c>
      <c r="CT46" s="2">
        <v>-61.522123069482333</v>
      </c>
      <c r="CU46" s="2">
        <v>-3.2638299488091156</v>
      </c>
      <c r="CV46" s="2">
        <v>3.7645199867503925</v>
      </c>
      <c r="CW46" s="2">
        <v>4.8132133481004526</v>
      </c>
      <c r="CX46" s="2">
        <v>11.138035019523706</v>
      </c>
      <c r="CY46" s="2">
        <v>27.631815687822211</v>
      </c>
      <c r="CZ46" s="2">
        <v>60.948433132942718</v>
      </c>
      <c r="DA46" s="2">
        <v>74.810960316572363</v>
      </c>
      <c r="DB46" s="2">
        <v>78.522897026863234</v>
      </c>
      <c r="DC46" s="2">
        <v>77.482588206047623</v>
      </c>
      <c r="DD46" s="2">
        <v>76.877405458033408</v>
      </c>
      <c r="DE46" s="2">
        <v>69.940210709013897</v>
      </c>
      <c r="DF46" s="2">
        <v>68.87806806020069</v>
      </c>
      <c r="DG46" s="2">
        <v>66.586183296950921</v>
      </c>
      <c r="DH46" s="2">
        <v>63.103431404333115</v>
      </c>
      <c r="DI46" s="2">
        <v>59.195360741821027</v>
      </c>
      <c r="DJ46" s="2">
        <v>58.034980127375832</v>
      </c>
      <c r="DK46" s="2">
        <v>57.053436111739479</v>
      </c>
      <c r="DL46" s="2">
        <v>58.174226389524705</v>
      </c>
      <c r="DM46" s="2">
        <v>61.184855242354146</v>
      </c>
      <c r="DN46" s="2">
        <v>58.82132426024836</v>
      </c>
      <c r="DO46" s="2">
        <v>71.339887283425256</v>
      </c>
      <c r="DP46" s="2">
        <v>67.279107720944438</v>
      </c>
      <c r="DQ46" s="2">
        <v>61.53201942982929</v>
      </c>
      <c r="DR46" s="2">
        <v>11.315537855576883</v>
      </c>
      <c r="DS46" s="2">
        <v>10.390411511698167</v>
      </c>
      <c r="DT46" s="2">
        <v>8.6790627426887816</v>
      </c>
      <c r="DU46" s="2">
        <v>1.5888931130504271</v>
      </c>
      <c r="DV46" s="2">
        <v>-9.0494013908972679</v>
      </c>
      <c r="DW46" s="2">
        <v>-31.767460160048309</v>
      </c>
      <c r="DX46" s="2">
        <v>-43.729304778948716</v>
      </c>
      <c r="DY46" s="2">
        <v>-58.164714732792213</v>
      </c>
      <c r="DZ46" s="2">
        <v>-75.065726137556993</v>
      </c>
      <c r="EA46" s="2">
        <v>-91.315404934112877</v>
      </c>
      <c r="EB46" s="2">
        <v>-105.37145824459138</v>
      </c>
      <c r="EC46" s="2">
        <v>-113.73302565224816</v>
      </c>
      <c r="ED46" s="2">
        <v>-114.56234342891433</v>
      </c>
      <c r="EE46" s="2">
        <v>-111.22064509110541</v>
      </c>
      <c r="EF46" s="2">
        <v>-96.472309912320625</v>
      </c>
      <c r="EG46" s="2">
        <v>-75.564898268517013</v>
      </c>
      <c r="EH46" s="2">
        <v>-45.676297897070761</v>
      </c>
      <c r="EI46" s="2">
        <v>-6.8337386047003905</v>
      </c>
      <c r="EJ46" s="2">
        <v>17.101608145177281</v>
      </c>
      <c r="EK46" s="2">
        <v>38.976194247294011</v>
      </c>
      <c r="EL46" s="2">
        <v>55.895454167958874</v>
      </c>
      <c r="EM46" s="2">
        <v>58.638555909223875</v>
      </c>
      <c r="EN46" s="2">
        <v>56.039509795490311</v>
      </c>
      <c r="EO46" s="2">
        <v>47.890850501691993</v>
      </c>
      <c r="EP46" s="2">
        <v>35.468804899964567</v>
      </c>
      <c r="EQ46" s="2">
        <v>22.864449272432942</v>
      </c>
      <c r="ER46" s="2">
        <v>14.226886763426954</v>
      </c>
      <c r="ES46" s="2">
        <v>11.592489556355636</v>
      </c>
      <c r="ET46" s="2">
        <v>14.161089980363826</v>
      </c>
      <c r="EU46" s="2">
        <v>20.983432306614741</v>
      </c>
      <c r="EV46" s="2">
        <v>24.73437921861062</v>
      </c>
      <c r="EW46" s="2">
        <v>28.394268899816737</v>
      </c>
      <c r="EX46" s="2">
        <v>32.825543356484296</v>
      </c>
      <c r="EY46" s="2">
        <v>34.605859046786698</v>
      </c>
      <c r="EZ46" s="2">
        <v>33.783966231519436</v>
      </c>
      <c r="FA46" s="2">
        <v>31.756961215125848</v>
      </c>
      <c r="FB46" s="2">
        <v>27.836984139416941</v>
      </c>
      <c r="FC46" s="2">
        <v>24.310583413636653</v>
      </c>
      <c r="FD46" s="2">
        <v>24.627584841929639</v>
      </c>
      <c r="FE46" s="2">
        <v>23.232460767687293</v>
      </c>
      <c r="FF46" s="2">
        <v>23.299188694254283</v>
      </c>
      <c r="FG46" s="2">
        <v>25.742915685224414</v>
      </c>
      <c r="FH46" s="2">
        <v>23.730694775117041</v>
      </c>
      <c r="FI46" s="2">
        <v>24.527803612846906</v>
      </c>
      <c r="FJ46" s="2">
        <v>26.551474721832285</v>
      </c>
      <c r="FK46" s="2">
        <v>25.162558045484424</v>
      </c>
      <c r="FL46" s="2">
        <v>24.33199709860093</v>
      </c>
      <c r="FM46" s="2">
        <v>23.452153443097313</v>
      </c>
      <c r="FN46" s="2">
        <v>20.257061968241619</v>
      </c>
      <c r="FO46" s="2">
        <v>16.938588723478865</v>
      </c>
      <c r="FP46" s="2">
        <v>10.078859266722855</v>
      </c>
      <c r="FQ46" s="2">
        <v>2.7418943982478838</v>
      </c>
      <c r="FR46" s="2">
        <v>-4.4788105089402555</v>
      </c>
      <c r="FS46" s="2">
        <v>-11.875412703496515</v>
      </c>
      <c r="FT46" s="2">
        <v>-12.773382970904249</v>
      </c>
      <c r="FU46" s="2">
        <v>-10.304970911439039</v>
      </c>
      <c r="FV46" s="2">
        <v>-7.7790863882875225</v>
      </c>
      <c r="FW46" s="2">
        <v>-5.2100503389316541</v>
      </c>
      <c r="FX46" s="2">
        <v>-2.6122254303433396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</row>
    <row r="47" spans="1:200">
      <c r="A47" s="2">
        <v>-6.7472363196188966E-16</v>
      </c>
      <c r="B47" s="2">
        <v>-1.6416933257711915E-15</v>
      </c>
      <c r="C47" s="2">
        <v>2.1119954488859931E-13</v>
      </c>
      <c r="D47" s="2">
        <v>5.3184957526794078E-14</v>
      </c>
      <c r="E47" s="2">
        <v>-1.2885453352460866E-14</v>
      </c>
      <c r="F47" s="2">
        <v>1.8428465759725828E-14</v>
      </c>
      <c r="G47" s="2">
        <v>4.909163840756205E-14</v>
      </c>
      <c r="H47" s="2">
        <v>3.6381511176586095E-16</v>
      </c>
      <c r="I47" s="2">
        <v>-9.7154170590882593E-14</v>
      </c>
      <c r="J47" s="2">
        <v>-1.0385778470958038E-14</v>
      </c>
      <c r="K47" s="2">
        <v>5.9542300071593766E-14</v>
      </c>
      <c r="L47" s="2">
        <v>2.3039143444894521E-14</v>
      </c>
      <c r="M47" s="2">
        <v>2.4185870987951883E-14</v>
      </c>
      <c r="N47" s="2">
        <v>-2.5529022609168762E-14</v>
      </c>
      <c r="O47" s="2">
        <v>-6.2791041983107262E-14</v>
      </c>
      <c r="P47" s="2">
        <v>-9.4506813363926942E-15</v>
      </c>
      <c r="Q47" s="2">
        <v>1.7002308173144323E-14</v>
      </c>
      <c r="R47" s="2">
        <v>2.0868610786560721E-17</v>
      </c>
      <c r="S47" s="2">
        <v>-2.0689222838645142E-16</v>
      </c>
      <c r="T47" s="2">
        <v>7.6840000108900665E-17</v>
      </c>
      <c r="U47" s="2">
        <v>-2.3351882581705766E-16</v>
      </c>
      <c r="V47" s="2">
        <v>-2.3402524027930296</v>
      </c>
      <c r="W47" s="2">
        <v>-4.6714891558813401</v>
      </c>
      <c r="X47" s="2">
        <v>-6.9846194414474576</v>
      </c>
      <c r="Y47" s="2">
        <v>-9.2704048878210479</v>
      </c>
      <c r="Z47" s="2">
        <v>-11.519392691040602</v>
      </c>
      <c r="AA47" s="2">
        <v>-9.7753593767477334</v>
      </c>
      <c r="AB47" s="2">
        <v>-0.88001507725624428</v>
      </c>
      <c r="AC47" s="2">
        <v>7.2503721316511909</v>
      </c>
      <c r="AD47" s="2">
        <v>15.27288163963085</v>
      </c>
      <c r="AE47" s="2">
        <v>22.371854279644101</v>
      </c>
      <c r="AF47" s="2">
        <v>26.807070415974643</v>
      </c>
      <c r="AG47" s="2">
        <v>30.623891071306524</v>
      </c>
      <c r="AH47" s="2">
        <v>31.597847941731143</v>
      </c>
      <c r="AI47" s="2">
        <v>30.764152560216868</v>
      </c>
      <c r="AJ47" s="2">
        <v>28.077029512217777</v>
      </c>
      <c r="AK47" s="2">
        <v>24.299143753459301</v>
      </c>
      <c r="AL47" s="2">
        <v>21.011796877705557</v>
      </c>
      <c r="AM47" s="2">
        <v>16.341807343813926</v>
      </c>
      <c r="AN47" s="2">
        <v>12.548622535805784</v>
      </c>
      <c r="AO47" s="2">
        <v>11.158783139212048</v>
      </c>
      <c r="AP47" s="2">
        <v>12.679490576923428</v>
      </c>
      <c r="AQ47" s="2">
        <v>16.717510229281348</v>
      </c>
      <c r="AR47" s="2">
        <v>25.098703692668767</v>
      </c>
      <c r="AS47" s="2">
        <v>33.24661131926058</v>
      </c>
      <c r="AT47" s="2">
        <v>39.213560043497125</v>
      </c>
      <c r="AU47" s="2">
        <v>42.028392464462279</v>
      </c>
      <c r="AV47" s="2">
        <v>39.379645606369081</v>
      </c>
      <c r="AW47" s="2">
        <v>33.066807613057833</v>
      </c>
      <c r="AX47" s="2">
        <v>25.913118573304768</v>
      </c>
      <c r="AY47" s="2">
        <v>18.327204925933902</v>
      </c>
      <c r="AZ47" s="2">
        <v>12.620917297783915</v>
      </c>
      <c r="BA47" s="2">
        <v>9.0370127929032318</v>
      </c>
      <c r="BB47" s="2">
        <v>12.49891623236503</v>
      </c>
      <c r="BC47" s="2">
        <v>23.175986297396904</v>
      </c>
      <c r="BD47" s="2">
        <v>32.429974590243425</v>
      </c>
      <c r="BE47" s="2">
        <v>47.434422590187644</v>
      </c>
      <c r="BF47" s="2">
        <v>59.398844254248729</v>
      </c>
      <c r="BG47" s="2">
        <v>64.626240008270145</v>
      </c>
      <c r="BH47" s="2">
        <v>59.344381924156437</v>
      </c>
      <c r="BI47" s="2">
        <v>43.414370518128557</v>
      </c>
      <c r="BJ47" s="2">
        <v>21.198496757953954</v>
      </c>
      <c r="BK47" s="2">
        <v>-7.9286199335126755</v>
      </c>
      <c r="BL47" s="2">
        <v>-43.279176864635701</v>
      </c>
      <c r="BM47" s="2">
        <v>-77.567075703276288</v>
      </c>
      <c r="BN47" s="2">
        <v>-105.79451038267648</v>
      </c>
      <c r="BO47" s="2">
        <v>-120.30459128765663</v>
      </c>
      <c r="BP47" s="2">
        <v>-122.84021720576008</v>
      </c>
      <c r="BQ47" s="2">
        <v>-120.07384224015289</v>
      </c>
      <c r="BR47" s="2">
        <v>-110.25799799629517</v>
      </c>
      <c r="BS47" s="2">
        <v>-89.552294165109103</v>
      </c>
      <c r="BT47" s="2">
        <v>-67.727446322251993</v>
      </c>
      <c r="BU47" s="2">
        <v>-46.738676685681625</v>
      </c>
      <c r="BV47" s="2">
        <v>-30.272271560204832</v>
      </c>
      <c r="BW47" s="2">
        <v>-18.207469108798151</v>
      </c>
      <c r="BX47" s="2">
        <v>-9.2230240616433257</v>
      </c>
      <c r="BY47" s="2">
        <v>-5.2315397790298652</v>
      </c>
      <c r="BZ47" s="2">
        <v>-1.1171480214291116</v>
      </c>
      <c r="CA47" s="2">
        <v>-0.55343696448374469</v>
      </c>
      <c r="CB47" s="2">
        <v>-0.88653573058486168</v>
      </c>
      <c r="CC47" s="2">
        <v>-11.600211033091792</v>
      </c>
      <c r="CD47" s="2">
        <v>-15.776117820030713</v>
      </c>
      <c r="CE47" s="2">
        <v>-21.889463702605234</v>
      </c>
      <c r="CF47" s="2">
        <v>-25.849385020615205</v>
      </c>
      <c r="CG47" s="2">
        <v>-29.599092696002639</v>
      </c>
      <c r="CH47" s="2">
        <v>-78.214729199344134</v>
      </c>
      <c r="CI47" s="2">
        <v>-115.87408855510809</v>
      </c>
      <c r="CJ47" s="2">
        <v>-129.98369209491716</v>
      </c>
      <c r="CK47" s="2">
        <v>-136.04667567555063</v>
      </c>
      <c r="CL47" s="2">
        <v>-138.49412100812492</v>
      </c>
      <c r="CM47" s="2">
        <v>-137.87942488813317</v>
      </c>
      <c r="CN47" s="2">
        <v>-121.99090503425882</v>
      </c>
      <c r="CO47" s="2">
        <v>-122.97102916814869</v>
      </c>
      <c r="CP47" s="2">
        <v>-113.44448445930689</v>
      </c>
      <c r="CQ47" s="2">
        <v>-111.75904613706425</v>
      </c>
      <c r="CR47" s="2">
        <v>-105.55450981523819</v>
      </c>
      <c r="CS47" s="2">
        <v>-93.926501411553417</v>
      </c>
      <c r="CT47" s="2">
        <v>-60.349134038590215</v>
      </c>
      <c r="CU47" s="2">
        <v>7.2188831353814473</v>
      </c>
      <c r="CV47" s="2">
        <v>16.170805273849751</v>
      </c>
      <c r="CW47" s="2">
        <v>17.082337066163035</v>
      </c>
      <c r="CX47" s="2">
        <v>24.044375080122794</v>
      </c>
      <c r="CY47" s="2">
        <v>41.212500732573233</v>
      </c>
      <c r="CZ47" s="2">
        <v>73.488541918093986</v>
      </c>
      <c r="DA47" s="2">
        <v>83.880880525058529</v>
      </c>
      <c r="DB47" s="2">
        <v>85.045031143496701</v>
      </c>
      <c r="DC47" s="2">
        <v>82.861824660497803</v>
      </c>
      <c r="DD47" s="2">
        <v>78.677104434889074</v>
      </c>
      <c r="DE47" s="2">
        <v>69.55841375345392</v>
      </c>
      <c r="DF47" s="2">
        <v>65.819328031926446</v>
      </c>
      <c r="DG47" s="2">
        <v>61.63990141718353</v>
      </c>
      <c r="DH47" s="2">
        <v>55.941441195928093</v>
      </c>
      <c r="DI47" s="2">
        <v>49.992370540049421</v>
      </c>
      <c r="DJ47" s="2">
        <v>48.011658192870094</v>
      </c>
      <c r="DK47" s="2">
        <v>46.21152281907046</v>
      </c>
      <c r="DL47" s="2">
        <v>48.770223171446801</v>
      </c>
      <c r="DM47" s="2">
        <v>55.40779240608299</v>
      </c>
      <c r="DN47" s="2">
        <v>49.760741685203811</v>
      </c>
      <c r="DO47" s="2">
        <v>65.302264952186945</v>
      </c>
      <c r="DP47" s="2">
        <v>66.158462928131158</v>
      </c>
      <c r="DQ47" s="2">
        <v>63.210945059717886</v>
      </c>
      <c r="DR47" s="2">
        <v>16.033484109774768</v>
      </c>
      <c r="DS47" s="2">
        <v>17.239310661177676</v>
      </c>
      <c r="DT47" s="2">
        <v>17.572409427279016</v>
      </c>
      <c r="DU47" s="2">
        <v>14.377315863944709</v>
      </c>
      <c r="DV47" s="2">
        <v>6.5322349374656667</v>
      </c>
      <c r="DW47" s="2">
        <v>-15.685380488935944</v>
      </c>
      <c r="DX47" s="2">
        <v>-27.493379336154582</v>
      </c>
      <c r="DY47" s="2">
        <v>-42.560991593647806</v>
      </c>
      <c r="DZ47" s="2">
        <v>-61.353997009537821</v>
      </c>
      <c r="EA47" s="2">
        <v>-81.331515036881825</v>
      </c>
      <c r="EB47" s="2">
        <v>-100.52568317801304</v>
      </c>
      <c r="EC47" s="2">
        <v>-115.08679478904304</v>
      </c>
      <c r="ED47" s="2">
        <v>-122.05703719310451</v>
      </c>
      <c r="EE47" s="2">
        <v>-123.46651924526134</v>
      </c>
      <c r="EF47" s="2">
        <v>-112.70799549428854</v>
      </c>
      <c r="EG47" s="2">
        <v>-93.611412969720519</v>
      </c>
      <c r="EH47" s="2">
        <v>-64.180833464795001</v>
      </c>
      <c r="EI47" s="2">
        <v>-23.404790226410032</v>
      </c>
      <c r="EJ47" s="2">
        <v>4.1390368895984029</v>
      </c>
      <c r="EK47" s="2">
        <v>30.235710425369298</v>
      </c>
      <c r="EL47" s="2">
        <v>53.356484527208856</v>
      </c>
      <c r="EM47" s="2">
        <v>58.966043489819739</v>
      </c>
      <c r="EN47" s="2">
        <v>58.28032337953799</v>
      </c>
      <c r="EO47" s="2">
        <v>50.869751345970514</v>
      </c>
      <c r="EP47" s="2">
        <v>37.295306057946583</v>
      </c>
      <c r="EQ47" s="2">
        <v>22.955719453605806</v>
      </c>
      <c r="ER47" s="2">
        <v>10.976255503014166</v>
      </c>
      <c r="ES47" s="2">
        <v>6.2088967758112759</v>
      </c>
      <c r="ET47" s="2">
        <v>8.4801396218151748</v>
      </c>
      <c r="EU47" s="2">
        <v>18.327204925933902</v>
      </c>
      <c r="EV47" s="2">
        <v>24.471136796712802</v>
      </c>
      <c r="EW47" s="2">
        <v>31.441680251864973</v>
      </c>
      <c r="EX47" s="2">
        <v>39.379645606369081</v>
      </c>
      <c r="EY47" s="2">
        <v>41.557845918555252</v>
      </c>
      <c r="EZ47" s="2">
        <v>39.771076305965671</v>
      </c>
      <c r="FA47" s="2">
        <v>33.24661131926058</v>
      </c>
      <c r="FB47" s="2">
        <v>25.971411673789913</v>
      </c>
      <c r="FC47" s="2">
        <v>17.211433917731576</v>
      </c>
      <c r="FD47" s="2">
        <v>12.679490576923428</v>
      </c>
      <c r="FE47" s="2">
        <v>9.8986060689818487</v>
      </c>
      <c r="FF47" s="2">
        <v>10.320102852192395</v>
      </c>
      <c r="FG47" s="2">
        <v>16.341807343813926</v>
      </c>
      <c r="FH47" s="2">
        <v>18.311102703469565</v>
      </c>
      <c r="FI47" s="2">
        <v>22.206478659438599</v>
      </c>
      <c r="FJ47" s="2">
        <v>28.077029512217777</v>
      </c>
      <c r="FK47" s="2">
        <v>28.605656214336026</v>
      </c>
      <c r="FL47" s="2">
        <v>29.664541656199248</v>
      </c>
      <c r="FM47" s="2">
        <v>30.623891071306524</v>
      </c>
      <c r="FN47" s="2">
        <v>26.807070415974643</v>
      </c>
      <c r="FO47" s="2">
        <v>22.371854279644101</v>
      </c>
      <c r="FP47" s="2">
        <v>15.272881639630837</v>
      </c>
      <c r="FQ47" s="2">
        <v>7.2503721316511909</v>
      </c>
      <c r="FR47" s="2">
        <v>-0.88001507725624428</v>
      </c>
      <c r="FS47" s="2">
        <v>-9.7753593767477334</v>
      </c>
      <c r="FT47" s="2">
        <v>-11.519392691040602</v>
      </c>
      <c r="FU47" s="2">
        <v>-9.2704048878210479</v>
      </c>
      <c r="FV47" s="2">
        <v>-6.9846194414474576</v>
      </c>
      <c r="FW47" s="2">
        <v>-4.6714891558813392</v>
      </c>
      <c r="FX47" s="2">
        <v>-2.3402524027930296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</row>
    <row r="48" spans="1:200">
      <c r="A48" s="2">
        <v>-9.6532247423306235E-16</v>
      </c>
      <c r="B48" s="2">
        <v>6.7413213687765085E-15</v>
      </c>
      <c r="C48" s="2">
        <v>2.270679116484201E-13</v>
      </c>
      <c r="D48" s="2">
        <v>6.6126071577453956E-14</v>
      </c>
      <c r="E48" s="2">
        <v>-1.397170870401394E-14</v>
      </c>
      <c r="F48" s="2">
        <v>2.8211630905343195E-14</v>
      </c>
      <c r="G48" s="2">
        <v>5.9161020271829947E-14</v>
      </c>
      <c r="H48" s="2">
        <v>9.6086959446556433E-15</v>
      </c>
      <c r="I48" s="2">
        <v>-7.8783823025519807E-14</v>
      </c>
      <c r="J48" s="2">
        <v>-2.6305267493052155E-14</v>
      </c>
      <c r="K48" s="2">
        <v>4.2988772199712023E-14</v>
      </c>
      <c r="L48" s="2">
        <v>2.0359641968097899E-14</v>
      </c>
      <c r="M48" s="2">
        <v>1.7343200238647435E-14</v>
      </c>
      <c r="N48" s="2">
        <v>-2.0009057020232866E-14</v>
      </c>
      <c r="O48" s="2">
        <v>-5.3828041295268657E-14</v>
      </c>
      <c r="P48" s="2">
        <v>-3.677893744290637E-15</v>
      </c>
      <c r="Q48" s="2">
        <v>2.0911697530624902E-14</v>
      </c>
      <c r="R48" s="2">
        <v>-1.7497682197677446E-16</v>
      </c>
      <c r="S48" s="2">
        <v>-1.3674568902994484E-16</v>
      </c>
      <c r="T48" s="2">
        <v>1.3584004098393689E-16</v>
      </c>
      <c r="U48" s="2">
        <v>-2.7443426277293451E-16</v>
      </c>
      <c r="V48" s="2">
        <v>-1.7505091158290975</v>
      </c>
      <c r="W48" s="2">
        <v>-3.4984096943793173</v>
      </c>
      <c r="X48" s="2">
        <v>-5.2409444002359598</v>
      </c>
      <c r="Y48" s="2">
        <v>-6.9750620557390395</v>
      </c>
      <c r="Z48" s="2">
        <v>-8.6972800327746853</v>
      </c>
      <c r="AA48" s="2">
        <v>-6.5469998306046957</v>
      </c>
      <c r="AB48" s="2">
        <v>2.8099726053151945</v>
      </c>
      <c r="AC48" s="2">
        <v>10.764488594060621</v>
      </c>
      <c r="AD48" s="2">
        <v>18.384439588447155</v>
      </c>
      <c r="AE48" s="2">
        <v>24.751690810297951</v>
      </c>
      <c r="AF48" s="2">
        <v>29.453449076857883</v>
      </c>
      <c r="AG48" s="2">
        <v>33.330257780266152</v>
      </c>
      <c r="AH48" s="2">
        <v>33.569639515271838</v>
      </c>
      <c r="AI48" s="2">
        <v>31.582343491707576</v>
      </c>
      <c r="AJ48" s="2">
        <v>27.305206654950418</v>
      </c>
      <c r="AK48" s="2">
        <v>21.813579927867941</v>
      </c>
      <c r="AL48" s="2">
        <v>16.926739176360133</v>
      </c>
      <c r="AM48" s="2">
        <v>9.5374199272792879</v>
      </c>
      <c r="AN48" s="2">
        <v>3.7584668039770754</v>
      </c>
      <c r="AO48" s="2">
        <v>1.9178537318842572</v>
      </c>
      <c r="AP48" s="2">
        <v>4.4293285801629665</v>
      </c>
      <c r="AQ48" s="2">
        <v>10.642871033133538</v>
      </c>
      <c r="AR48" s="2">
        <v>21.800467448896036</v>
      </c>
      <c r="AS48" s="2">
        <v>32.224746821271324</v>
      </c>
      <c r="AT48" s="2">
        <v>39.837239048123834</v>
      </c>
      <c r="AU48" s="2">
        <v>43.52116782740061</v>
      </c>
      <c r="AV48" s="2">
        <v>40.908215379605281</v>
      </c>
      <c r="AW48" s="2">
        <v>34.049472127461414</v>
      </c>
      <c r="AX48" s="2">
        <v>26.396876653505583</v>
      </c>
      <c r="AY48" s="2">
        <v>18.456463968335203</v>
      </c>
      <c r="AZ48" s="2">
        <v>13.113260072860172</v>
      </c>
      <c r="BA48" s="2">
        <v>11.032135750438409</v>
      </c>
      <c r="BB48" s="2">
        <v>16.506946452961497</v>
      </c>
      <c r="BC48" s="2">
        <v>28.804545816448268</v>
      </c>
      <c r="BD48" s="2">
        <v>38.317418163571311</v>
      </c>
      <c r="BE48" s="2">
        <v>51.494098740204215</v>
      </c>
      <c r="BF48" s="2">
        <v>60.086257259966786</v>
      </c>
      <c r="BG48" s="2">
        <v>60.754002181171103</v>
      </c>
      <c r="BH48" s="2">
        <v>50.095281709943137</v>
      </c>
      <c r="BI48" s="2">
        <v>28.683920884415404</v>
      </c>
      <c r="BJ48" s="2">
        <v>2.8177248079590225</v>
      </c>
      <c r="BK48" s="2">
        <v>-28.111086796770074</v>
      </c>
      <c r="BL48" s="2">
        <v>-62.90385491295558</v>
      </c>
      <c r="BM48" s="2">
        <v>-94.642415357700443</v>
      </c>
      <c r="BN48" s="2">
        <v>-118.29124119677812</v>
      </c>
      <c r="BO48" s="2">
        <v>-127.73300660947955</v>
      </c>
      <c r="BP48" s="2">
        <v>-125.44485111413815</v>
      </c>
      <c r="BQ48" s="2">
        <v>-117.54071491685799</v>
      </c>
      <c r="BR48" s="2">
        <v>-103.05604038619639</v>
      </c>
      <c r="BS48" s="2">
        <v>-76.880407530572654</v>
      </c>
      <c r="BT48" s="2">
        <v>-51.843365640062892</v>
      </c>
      <c r="BU48" s="2">
        <v>-29.236444905751171</v>
      </c>
      <c r="BV48" s="2">
        <v>-12.557599873725326</v>
      </c>
      <c r="BW48" s="2">
        <v>-0.80823090624866012</v>
      </c>
      <c r="BX48" s="2">
        <v>6.8197697023914765</v>
      </c>
      <c r="BY48" s="2">
        <v>7.6145580254213314</v>
      </c>
      <c r="BZ48" s="2">
        <v>9.8381212081375118</v>
      </c>
      <c r="CA48" s="2">
        <v>9.1709469377602399</v>
      </c>
      <c r="CB48" s="2">
        <v>7.5017958689739341</v>
      </c>
      <c r="CC48" s="2">
        <v>-2.7987563979930581</v>
      </c>
      <c r="CD48" s="2">
        <v>-8.8338458938624811</v>
      </c>
      <c r="CE48" s="2">
        <v>-16.275393970659159</v>
      </c>
      <c r="CF48" s="2">
        <v>-22.279486164407444</v>
      </c>
      <c r="CG48" s="2">
        <v>-27.267859084436207</v>
      </c>
      <c r="CH48" s="2">
        <v>-79.809338182720012</v>
      </c>
      <c r="CI48" s="2">
        <v>-120.15854168404498</v>
      </c>
      <c r="CJ48" s="2">
        <v>-135.09606265873222</v>
      </c>
      <c r="CK48" s="2">
        <v>-141.26333381016775</v>
      </c>
      <c r="CL48" s="2">
        <v>-142.83106525254203</v>
      </c>
      <c r="CM48" s="2">
        <v>-139.99375443259478</v>
      </c>
      <c r="CN48" s="2">
        <v>-126.56232633741767</v>
      </c>
      <c r="CO48" s="2">
        <v>-125.91673534497355</v>
      </c>
      <c r="CP48" s="2">
        <v>-114.8104056889876</v>
      </c>
      <c r="CQ48" s="2">
        <v>-112.76641338508946</v>
      </c>
      <c r="CR48" s="2">
        <v>-102.9719745824064</v>
      </c>
      <c r="CS48" s="2">
        <v>-90.969676260867232</v>
      </c>
      <c r="CT48" s="2">
        <v>-55.019963635941224</v>
      </c>
      <c r="CU48" s="2">
        <v>17.028031674794381</v>
      </c>
      <c r="CV48" s="2">
        <v>27.07990957500072</v>
      </c>
      <c r="CW48" s="2">
        <v>27.87222349106646</v>
      </c>
      <c r="CX48" s="2">
        <v>34.912176627384859</v>
      </c>
      <c r="CY48" s="2">
        <v>52.428410335273313</v>
      </c>
      <c r="CZ48" s="2">
        <v>82.442451089580402</v>
      </c>
      <c r="DA48" s="2">
        <v>88.692990326279201</v>
      </c>
      <c r="DB48" s="2">
        <v>87.09636544097178</v>
      </c>
      <c r="DC48" s="2">
        <v>83.999479552356291</v>
      </c>
      <c r="DD48" s="2">
        <v>76.739058338134257</v>
      </c>
      <c r="DE48" s="2">
        <v>66.414117234402724</v>
      </c>
      <c r="DF48" s="2">
        <v>60.386942467419594</v>
      </c>
      <c r="DG48" s="2">
        <v>55.194018226301168</v>
      </c>
      <c r="DH48" s="2">
        <v>48.234435173925291</v>
      </c>
      <c r="DI48" s="2">
        <v>41.092170426391569</v>
      </c>
      <c r="DJ48" s="2">
        <v>38.442548393170192</v>
      </c>
      <c r="DK48" s="2">
        <v>35.804963828045338</v>
      </c>
      <c r="DL48" s="2">
        <v>39.56917359962813</v>
      </c>
      <c r="DM48" s="2">
        <v>48.218560824839891</v>
      </c>
      <c r="DN48" s="2">
        <v>42.616412155974039</v>
      </c>
      <c r="DO48" s="2">
        <v>61.019613692422787</v>
      </c>
      <c r="DP48" s="2">
        <v>67.195389458409679</v>
      </c>
      <c r="DQ48" s="2">
        <v>67.156082917832663</v>
      </c>
      <c r="DR48" s="2">
        <v>23.460170795541483</v>
      </c>
      <c r="DS48" s="2">
        <v>26.076074437353753</v>
      </c>
      <c r="DT48" s="2">
        <v>27.745225506140201</v>
      </c>
      <c r="DU48" s="2">
        <v>26.9643526215938</v>
      </c>
      <c r="DV48" s="2">
        <v>20.942750302306703</v>
      </c>
      <c r="DW48" s="2">
        <v>-0.78305901941932099</v>
      </c>
      <c r="DX48" s="2">
        <v>-12.109526912306757</v>
      </c>
      <c r="DY48" s="2">
        <v>-26.875478404635693</v>
      </c>
      <c r="DZ48" s="2">
        <v>-46.320572697352851</v>
      </c>
      <c r="EA48" s="2">
        <v>-68.340967315402708</v>
      </c>
      <c r="EB48" s="2">
        <v>-90.862366922062193</v>
      </c>
      <c r="EC48" s="2">
        <v>-110.05121848340035</v>
      </c>
      <c r="ED48" s="2">
        <v>-122.27866124868363</v>
      </c>
      <c r="EE48" s="2">
        <v>-128.80778251131392</v>
      </c>
      <c r="EF48" s="2">
        <v>-123.6166981049677</v>
      </c>
      <c r="EG48" s="2">
        <v>-108.87443260225606</v>
      </c>
      <c r="EH48" s="2">
        <v>-83.190586206252675</v>
      </c>
      <c r="EI48" s="2">
        <v>-44.422289244707514</v>
      </c>
      <c r="EJ48" s="2">
        <v>-15.549537481915126</v>
      </c>
      <c r="EK48" s="2">
        <v>13.447656248066867</v>
      </c>
      <c r="EL48" s="2">
        <v>42.680337110309722</v>
      </c>
      <c r="EM48" s="2">
        <v>52.994579299029191</v>
      </c>
      <c r="EN48" s="2">
        <v>57.261565933505821</v>
      </c>
      <c r="EO48" s="2">
        <v>54.445763676683228</v>
      </c>
      <c r="EP48" s="2">
        <v>42.748392346254043</v>
      </c>
      <c r="EQ48" s="2">
        <v>29.330754985771719</v>
      </c>
      <c r="ER48" s="2">
        <v>15.863642220580545</v>
      </c>
      <c r="ES48" s="2">
        <v>8.8118865305080405</v>
      </c>
      <c r="ET48" s="2">
        <v>9.0831085243069563</v>
      </c>
      <c r="EU48" s="2">
        <v>18.456463968335203</v>
      </c>
      <c r="EV48" s="2">
        <v>24.225946211137227</v>
      </c>
      <c r="EW48" s="2">
        <v>31.780633130839156</v>
      </c>
      <c r="EX48" s="2">
        <v>40.908215379605281</v>
      </c>
      <c r="EY48" s="2">
        <v>43.006825500937921</v>
      </c>
      <c r="EZ48" s="2">
        <v>41.007322050439527</v>
      </c>
      <c r="FA48" s="2">
        <v>32.224746821271324</v>
      </c>
      <c r="FB48" s="2">
        <v>23.456364292247184</v>
      </c>
      <c r="FC48" s="2">
        <v>11.805441138737729</v>
      </c>
      <c r="FD48" s="2">
        <v>4.4293285801629665</v>
      </c>
      <c r="FE48" s="2">
        <v>0.89903196057285228</v>
      </c>
      <c r="FF48" s="2">
        <v>1.5241214220624322</v>
      </c>
      <c r="FG48" s="2">
        <v>9.5374199272792879</v>
      </c>
      <c r="FH48" s="2">
        <v>14.010351194691895</v>
      </c>
      <c r="FI48" s="2">
        <v>19.512463110178906</v>
      </c>
      <c r="FJ48" s="2">
        <v>27.305206654950418</v>
      </c>
      <c r="FK48" s="2">
        <v>29.071737160010787</v>
      </c>
      <c r="FL48" s="2">
        <v>31.252620215670106</v>
      </c>
      <c r="FM48" s="2">
        <v>33.330257780266152</v>
      </c>
      <c r="FN48" s="2">
        <v>29.453449076857883</v>
      </c>
      <c r="FO48" s="2">
        <v>24.751690810297951</v>
      </c>
      <c r="FP48" s="2">
        <v>18.384439588447137</v>
      </c>
      <c r="FQ48" s="2">
        <v>10.764488594060621</v>
      </c>
      <c r="FR48" s="2">
        <v>2.8099726053151945</v>
      </c>
      <c r="FS48" s="2">
        <v>-6.5469998306046957</v>
      </c>
      <c r="FT48" s="2">
        <v>-8.6972800327746853</v>
      </c>
      <c r="FU48" s="2">
        <v>-6.9750620557390395</v>
      </c>
      <c r="FV48" s="2">
        <v>-5.2409444002359598</v>
      </c>
      <c r="FW48" s="2">
        <v>-3.4984096943793164</v>
      </c>
      <c r="FX48" s="2">
        <v>-1.7505091158290975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</row>
    <row r="49" spans="1:200">
      <c r="A49" s="2">
        <v>-1.2422763143710481E-15</v>
      </c>
      <c r="B49" s="2">
        <v>1.2959619097674903E-14</v>
      </c>
      <c r="C49" s="2">
        <v>2.3738328428543672E-13</v>
      </c>
      <c r="D49" s="2">
        <v>8.4269349202211986E-14</v>
      </c>
      <c r="E49" s="2">
        <v>-1.4483257383227216E-14</v>
      </c>
      <c r="F49" s="2">
        <v>3.4546954692468484E-14</v>
      </c>
      <c r="G49" s="2">
        <v>6.8809583976125773E-14</v>
      </c>
      <c r="H49" s="2">
        <v>2.0385583830699114E-14</v>
      </c>
      <c r="I49" s="2">
        <v>-6.3364174041323475E-14</v>
      </c>
      <c r="J49" s="2">
        <v>-4.2093103612124032E-14</v>
      </c>
      <c r="K49" s="2">
        <v>2.6998252985952404E-14</v>
      </c>
      <c r="L49" s="2">
        <v>1.5549411002746974E-14</v>
      </c>
      <c r="M49" s="2">
        <v>5.518348623646581E-15</v>
      </c>
      <c r="N49" s="2">
        <v>-1.7445186880140758E-14</v>
      </c>
      <c r="O49" s="2">
        <v>-3.7890973891522612E-14</v>
      </c>
      <c r="P49" s="2">
        <v>2.8932385307023749E-15</v>
      </c>
      <c r="Q49" s="2">
        <v>2.0524310049293079E-14</v>
      </c>
      <c r="R49" s="2">
        <v>-4.4001044080850866E-16</v>
      </c>
      <c r="S49" s="2">
        <v>-7.9631007795959056E-17</v>
      </c>
      <c r="T49" s="2">
        <v>2.0836139587927318E-16</v>
      </c>
      <c r="U49" s="2">
        <v>-2.5021782186686576E-16</v>
      </c>
      <c r="V49" s="2">
        <v>-1.2137638725258353</v>
      </c>
      <c r="W49" s="2">
        <v>-2.4302649057069168</v>
      </c>
      <c r="X49" s="2">
        <v>-3.6520381487049285</v>
      </c>
      <c r="Y49" s="2">
        <v>-4.8812187707561616</v>
      </c>
      <c r="Z49" s="2">
        <v>-6.1193528994170299</v>
      </c>
      <c r="AA49" s="2">
        <v>-3.926645937311442</v>
      </c>
      <c r="AB49" s="2">
        <v>4.9953624973004489</v>
      </c>
      <c r="AC49" s="2">
        <v>11.878200194023579</v>
      </c>
      <c r="AD49" s="2">
        <v>18.267841220190238</v>
      </c>
      <c r="AE49" s="2">
        <v>23.256909060417684</v>
      </c>
      <c r="AF49" s="2">
        <v>27.813633127027522</v>
      </c>
      <c r="AG49" s="2">
        <v>31.648326685362321</v>
      </c>
      <c r="AH49" s="2">
        <v>31.759638487090555</v>
      </c>
      <c r="AI49" s="2">
        <v>29.612033770159258</v>
      </c>
      <c r="AJ49" s="2">
        <v>25.093771675468091</v>
      </c>
      <c r="AK49" s="2">
        <v>19.329988404547869</v>
      </c>
      <c r="AL49" s="2">
        <v>14.195962067801034</v>
      </c>
      <c r="AM49" s="2">
        <v>5.7448381672052591</v>
      </c>
      <c r="AN49" s="2">
        <v>-0.95794451177164675</v>
      </c>
      <c r="AO49" s="2">
        <v>-3.0580274886218746</v>
      </c>
      <c r="AP49" s="2">
        <v>-0.24761689582517121</v>
      </c>
      <c r="AQ49" s="2">
        <v>6.7414880510117143</v>
      </c>
      <c r="AR49" s="2">
        <v>18.420191605380449</v>
      </c>
      <c r="AS49" s="2">
        <v>29.106339496681873</v>
      </c>
      <c r="AT49" s="2">
        <v>36.858469988162199</v>
      </c>
      <c r="AU49" s="2">
        <v>40.789800581178973</v>
      </c>
      <c r="AV49" s="2">
        <v>38.724139107967218</v>
      </c>
      <c r="AW49" s="2">
        <v>32.686910066991061</v>
      </c>
      <c r="AX49" s="2">
        <v>26.442885237557249</v>
      </c>
      <c r="AY49" s="2">
        <v>20.535984685531698</v>
      </c>
      <c r="AZ49" s="2">
        <v>17.385337694210087</v>
      </c>
      <c r="BA49" s="2">
        <v>18.002272775611111</v>
      </c>
      <c r="BB49" s="2">
        <v>25.112818601135075</v>
      </c>
      <c r="BC49" s="2">
        <v>37.229748340227246</v>
      </c>
      <c r="BD49" s="2">
        <v>44.847072513341722</v>
      </c>
      <c r="BE49" s="2">
        <v>53.022553775344747</v>
      </c>
      <c r="BF49" s="2">
        <v>55.22512192498607</v>
      </c>
      <c r="BG49" s="2">
        <v>49.05439881439905</v>
      </c>
      <c r="BH49" s="2">
        <v>32.137973213803434</v>
      </c>
      <c r="BI49" s="2">
        <v>6.1477441361728253</v>
      </c>
      <c r="BJ49" s="2">
        <v>-21.365383007160112</v>
      </c>
      <c r="BK49" s="2">
        <v>-51.266428861025396</v>
      </c>
      <c r="BL49" s="2">
        <v>-81.700198915842137</v>
      </c>
      <c r="BM49" s="2">
        <v>-107.16608364413449</v>
      </c>
      <c r="BN49" s="2">
        <v>-123.14598709494385</v>
      </c>
      <c r="BO49" s="2">
        <v>-125.80086509917206</v>
      </c>
      <c r="BP49" s="2">
        <v>-118.6032112438582</v>
      </c>
      <c r="BQ49" s="2">
        <v>-106.52095754534747</v>
      </c>
      <c r="BR49" s="2">
        <v>-89.030572223560512</v>
      </c>
      <c r="BS49" s="2">
        <v>-60.538144435008924</v>
      </c>
      <c r="BT49" s="2">
        <v>-34.790245795955812</v>
      </c>
      <c r="BU49" s="2">
        <v>-12.717453829695225</v>
      </c>
      <c r="BV49" s="2">
        <v>2.926697473313876</v>
      </c>
      <c r="BW49" s="2">
        <v>13.877787643886677</v>
      </c>
      <c r="BX49" s="2">
        <v>20.235496263921249</v>
      </c>
      <c r="BY49" s="2">
        <v>19.039885038137314</v>
      </c>
      <c r="BZ49" s="2">
        <v>19.5265268585851</v>
      </c>
      <c r="CA49" s="2">
        <v>17.81565026542139</v>
      </c>
      <c r="CB49" s="2">
        <v>15.029720878049607</v>
      </c>
      <c r="CC49" s="2">
        <v>5.1100771337102264</v>
      </c>
      <c r="CD49" s="2">
        <v>-3.6100713588459925</v>
      </c>
      <c r="CE49" s="2">
        <v>-11.91843292436584</v>
      </c>
      <c r="CF49" s="2">
        <v>-20.315732969711259</v>
      </c>
      <c r="CG49" s="2">
        <v>-26.419211599563727</v>
      </c>
      <c r="CH49" s="2">
        <v>-80.390488411003275</v>
      </c>
      <c r="CI49" s="2">
        <v>-122.43110694819262</v>
      </c>
      <c r="CJ49" s="2">
        <v>-138.46014488057165</v>
      </c>
      <c r="CK49" s="2">
        <v>-145.62932646503677</v>
      </c>
      <c r="CL49" s="2">
        <v>-145.7346171359163</v>
      </c>
      <c r="CM49" s="2">
        <v>-140.49334900932024</v>
      </c>
      <c r="CN49" s="2">
        <v>-130.07234210518038</v>
      </c>
      <c r="CO49" s="2">
        <v>-128.23568188721626</v>
      </c>
      <c r="CP49" s="2">
        <v>-117.16805013303713</v>
      </c>
      <c r="CQ49" s="2">
        <v>-113.81776072827562</v>
      </c>
      <c r="CR49" s="2">
        <v>-98.802856490769813</v>
      </c>
      <c r="CS49" s="2">
        <v>-85.937200633564544</v>
      </c>
      <c r="CT49" s="2">
        <v>-47.586592540658543</v>
      </c>
      <c r="CU49" s="2">
        <v>25.884470636709523</v>
      </c>
      <c r="CV49" s="2">
        <v>36.503337522725019</v>
      </c>
      <c r="CW49" s="2">
        <v>37.285568979898969</v>
      </c>
      <c r="CX49" s="2">
        <v>43.888734727633491</v>
      </c>
      <c r="CY49" s="2">
        <v>61.338416347003054</v>
      </c>
      <c r="CZ49" s="2">
        <v>88.691652492669746</v>
      </c>
      <c r="DA49" s="2">
        <v>91.209291036045713</v>
      </c>
      <c r="DB49" s="2">
        <v>87.278025164641576</v>
      </c>
      <c r="DC49" s="2">
        <v>83.378383541816575</v>
      </c>
      <c r="DD49" s="2">
        <v>73.880150485925597</v>
      </c>
      <c r="DE49" s="2">
        <v>63.0878066836963</v>
      </c>
      <c r="DF49" s="2">
        <v>55.576347281645411</v>
      </c>
      <c r="DG49" s="2">
        <v>49.676210838381976</v>
      </c>
      <c r="DH49" s="2">
        <v>42.085771683754302</v>
      </c>
      <c r="DI49" s="2">
        <v>34.08682156124982</v>
      </c>
      <c r="DJ49" s="2">
        <v>30.498462131109129</v>
      </c>
      <c r="DK49" s="2">
        <v>26.337185936572322</v>
      </c>
      <c r="DL49" s="2">
        <v>29.864530386462985</v>
      </c>
      <c r="DM49" s="2">
        <v>38.714227072489372</v>
      </c>
      <c r="DN49" s="2">
        <v>35.290359833436248</v>
      </c>
      <c r="DO49" s="2">
        <v>56.409579757322852</v>
      </c>
      <c r="DP49" s="2">
        <v>67.55385880347697</v>
      </c>
      <c r="DQ49" s="2">
        <v>70.458507828084095</v>
      </c>
      <c r="DR49" s="2">
        <v>30.467471493061232</v>
      </c>
      <c r="DS49" s="2">
        <v>34.269468663176163</v>
      </c>
      <c r="DT49" s="2">
        <v>37.055398050548</v>
      </c>
      <c r="DU49" s="2">
        <v>38.10481394077334</v>
      </c>
      <c r="DV49" s="2">
        <v>33.709070913960062</v>
      </c>
      <c r="DW49" s="2">
        <v>12.964485545265074</v>
      </c>
      <c r="DX49" s="2">
        <v>2.7115307453584414</v>
      </c>
      <c r="DY49" s="2">
        <v>-10.736712488693067</v>
      </c>
      <c r="DZ49" s="2">
        <v>-29.200550998844669</v>
      </c>
      <c r="EA49" s="2">
        <v>-51.303631937457681</v>
      </c>
      <c r="EB49" s="2">
        <v>-75.130689704515561</v>
      </c>
      <c r="EC49" s="2">
        <v>-97.041929850306374</v>
      </c>
      <c r="ED49" s="2">
        <v>-113.1176145772944</v>
      </c>
      <c r="EE49" s="2">
        <v>-124.33476979491826</v>
      </c>
      <c r="EF49" s="2">
        <v>-125.93918385068841</v>
      </c>
      <c r="EG49" s="2">
        <v>-117.94761772331252</v>
      </c>
      <c r="EH49" s="2">
        <v>-99.553842654871147</v>
      </c>
      <c r="EI49" s="2">
        <v>-67.129725656907766</v>
      </c>
      <c r="EJ49" s="2">
        <v>-40.090371806238551</v>
      </c>
      <c r="EK49" s="2">
        <v>-10.500637189359345</v>
      </c>
      <c r="EL49" s="2">
        <v>23.166905686443819</v>
      </c>
      <c r="EM49" s="2">
        <v>38.700314960643347</v>
      </c>
      <c r="EN49" s="2">
        <v>49.76545369631922</v>
      </c>
      <c r="EO49" s="2">
        <v>54.808889643267058</v>
      </c>
      <c r="EP49" s="2">
        <v>47.815888236712439</v>
      </c>
      <c r="EQ49" s="2">
        <v>38.2297531620776</v>
      </c>
      <c r="ER49" s="2">
        <v>25.411388713882083</v>
      </c>
      <c r="ES49" s="2">
        <v>16.747832832971092</v>
      </c>
      <c r="ET49" s="2">
        <v>14.195465603320271</v>
      </c>
      <c r="EU49" s="2">
        <v>20.535984685531698</v>
      </c>
      <c r="EV49" s="2">
        <v>24.074980322799838</v>
      </c>
      <c r="EW49" s="2">
        <v>30.200711601695645</v>
      </c>
      <c r="EX49" s="2">
        <v>38.724139107967218</v>
      </c>
      <c r="EY49" s="2">
        <v>40.281394239417281</v>
      </c>
      <c r="EZ49" s="2">
        <v>38.383600988556289</v>
      </c>
      <c r="FA49" s="2">
        <v>29.106339496681873</v>
      </c>
      <c r="FB49" s="2">
        <v>20.353887566239678</v>
      </c>
      <c r="FC49" s="2">
        <v>8.0513782975281494</v>
      </c>
      <c r="FD49" s="2">
        <v>-0.24761689582517121</v>
      </c>
      <c r="FE49" s="2">
        <v>-4.1003909116964188</v>
      </c>
      <c r="FF49" s="2">
        <v>-3.261319496961395</v>
      </c>
      <c r="FG49" s="2">
        <v>5.7448381672052591</v>
      </c>
      <c r="FH49" s="2">
        <v>11.305395378455676</v>
      </c>
      <c r="FI49" s="2">
        <v>17.129515029104745</v>
      </c>
      <c r="FJ49" s="2">
        <v>25.093771675468091</v>
      </c>
      <c r="FK49" s="2">
        <v>27.148747551546453</v>
      </c>
      <c r="FL49" s="2">
        <v>29.440795800212896</v>
      </c>
      <c r="FM49" s="2">
        <v>31.648326685362321</v>
      </c>
      <c r="FN49" s="2">
        <v>27.813633127027522</v>
      </c>
      <c r="FO49" s="2">
        <v>23.256909060417684</v>
      </c>
      <c r="FP49" s="2">
        <v>18.26784122019022</v>
      </c>
      <c r="FQ49" s="2">
        <v>11.878200194023579</v>
      </c>
      <c r="FR49" s="2">
        <v>4.9953624973004489</v>
      </c>
      <c r="FS49" s="2">
        <v>-3.926645937311442</v>
      </c>
      <c r="FT49" s="2">
        <v>-6.1193528994170299</v>
      </c>
      <c r="FU49" s="2">
        <v>-4.8812187707561616</v>
      </c>
      <c r="FV49" s="2">
        <v>-3.6520381487049285</v>
      </c>
      <c r="FW49" s="2">
        <v>-2.4302649057069154</v>
      </c>
      <c r="FX49" s="2">
        <v>-1.2137638725258353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</row>
    <row r="50" spans="1:200">
      <c r="A50" s="2">
        <v>-1.4864337546458163E-15</v>
      </c>
      <c r="B50" s="2">
        <v>1.6538167105323303E-14</v>
      </c>
      <c r="C50" s="2">
        <v>2.4302626519894407E-13</v>
      </c>
      <c r="D50" s="2">
        <v>1.0591047788887963E-13</v>
      </c>
      <c r="E50" s="2">
        <v>-1.4762357832111593E-14</v>
      </c>
      <c r="F50" s="2">
        <v>3.6228635802903418E-14</v>
      </c>
      <c r="G50" s="2">
        <v>7.6978045612679408E-14</v>
      </c>
      <c r="H50" s="2">
        <v>3.1213598741384078E-14</v>
      </c>
      <c r="I50" s="2">
        <v>-5.1642505589223919E-14</v>
      </c>
      <c r="J50" s="2">
        <v>-5.5253884504911797E-14</v>
      </c>
      <c r="K50" s="2">
        <v>1.4203961775272526E-14</v>
      </c>
      <c r="L50" s="2">
        <v>8.7188309551375453E-15</v>
      </c>
      <c r="M50" s="2">
        <v>-9.5333321845141187E-15</v>
      </c>
      <c r="N50" s="2">
        <v>-1.8764928481011676E-14</v>
      </c>
      <c r="O50" s="2">
        <v>-1.6903382401647434E-14</v>
      </c>
      <c r="P50" s="2">
        <v>9.318083777260661E-15</v>
      </c>
      <c r="Q50" s="2">
        <v>1.548130931694948E-14</v>
      </c>
      <c r="R50" s="2">
        <v>-7.7039175018270557E-16</v>
      </c>
      <c r="S50" s="2">
        <v>-6.2272808699992836E-17</v>
      </c>
      <c r="T50" s="2">
        <v>2.9126224604941122E-16</v>
      </c>
      <c r="U50" s="2">
        <v>-1.5901023291989222E-16</v>
      </c>
      <c r="V50" s="2">
        <v>-0.77466562153247387</v>
      </c>
      <c r="W50" s="2">
        <v>-1.5559084363146036</v>
      </c>
      <c r="X50" s="2">
        <v>-2.3500744602601604</v>
      </c>
      <c r="Y50" s="2">
        <v>-3.1630518661368807</v>
      </c>
      <c r="Z50" s="2">
        <v>-4.0000532619381737</v>
      </c>
      <c r="AA50" s="2">
        <v>-2.0981213339527183</v>
      </c>
      <c r="AB50" s="2">
        <v>5.6419217484468405</v>
      </c>
      <c r="AC50" s="2">
        <v>10.808122512198988</v>
      </c>
      <c r="AD50" s="2">
        <v>15.431972489687841</v>
      </c>
      <c r="AE50" s="2">
        <v>18.716713530122647</v>
      </c>
      <c r="AF50" s="2">
        <v>22.926614248375571</v>
      </c>
      <c r="AG50" s="2">
        <v>26.830004478637861</v>
      </c>
      <c r="AH50" s="2">
        <v>27.61203926252092</v>
      </c>
      <c r="AI50" s="2">
        <v>26.486395439977766</v>
      </c>
      <c r="AJ50" s="2">
        <v>23.246554772304545</v>
      </c>
      <c r="AK50" s="2">
        <v>18.766569444227933</v>
      </c>
      <c r="AL50" s="2">
        <v>14.777984107771776</v>
      </c>
      <c r="AM50" s="2">
        <v>6.886726075183061</v>
      </c>
      <c r="AN50" s="2">
        <v>0.18220035650427491</v>
      </c>
      <c r="AO50" s="2">
        <v>-2.2909190608169254</v>
      </c>
      <c r="AP50" s="2">
        <v>-0.2955605571050377</v>
      </c>
      <c r="AQ50" s="2">
        <v>5.588249611472655</v>
      </c>
      <c r="AR50" s="2">
        <v>15.143552758578153</v>
      </c>
      <c r="AS50" s="2">
        <v>23.882003156790766</v>
      </c>
      <c r="AT50" s="2">
        <v>30.249516224323489</v>
      </c>
      <c r="AU50" s="2">
        <v>33.935396368987426</v>
      </c>
      <c r="AV50" s="2">
        <v>33.128912842476154</v>
      </c>
      <c r="AW50" s="2">
        <v>29.491261759851561</v>
      </c>
      <c r="AX50" s="2">
        <v>26.675695103177077</v>
      </c>
      <c r="AY50" s="2">
        <v>25.173269645216553</v>
      </c>
      <c r="AZ50" s="2">
        <v>25.827861454638278</v>
      </c>
      <c r="BA50" s="2">
        <v>29.827978708753655</v>
      </c>
      <c r="BB50" s="2">
        <v>37.595030034686907</v>
      </c>
      <c r="BC50" s="2">
        <v>47.246728899697032</v>
      </c>
      <c r="BD50" s="2">
        <v>50.624256889241238</v>
      </c>
      <c r="BE50" s="2">
        <v>50.86513625223067</v>
      </c>
      <c r="BF50" s="2">
        <v>44.201666673230449</v>
      </c>
      <c r="BG50" s="2">
        <v>29.675973022483436</v>
      </c>
      <c r="BH50" s="2">
        <v>6.5015548896816187</v>
      </c>
      <c r="BI50" s="2">
        <v>-22.298893403829666</v>
      </c>
      <c r="BJ50" s="2">
        <v>-48.892990238436539</v>
      </c>
      <c r="BK50" s="2">
        <v>-74.835255803975585</v>
      </c>
      <c r="BL50" s="2">
        <v>-97.369846763361693</v>
      </c>
      <c r="BM50" s="2">
        <v>-113.4080257034214</v>
      </c>
      <c r="BN50" s="2">
        <v>-119.48305194550242</v>
      </c>
      <c r="BO50" s="2">
        <v>-114.42924890866865</v>
      </c>
      <c r="BP50" s="2">
        <v>-102.93250237972008</v>
      </c>
      <c r="BQ50" s="2">
        <v>-88.275347906639809</v>
      </c>
      <c r="BR50" s="2">
        <v>-69.962513717627928</v>
      </c>
      <c r="BS50" s="2">
        <v>-42.97840278587099</v>
      </c>
      <c r="BT50" s="2">
        <v>-19.331703796999463</v>
      </c>
      <c r="BU50" s="2">
        <v>2.3229794373898827E-2</v>
      </c>
      <c r="BV50" s="2">
        <v>13.442528269895707</v>
      </c>
      <c r="BW50" s="2">
        <v>23.241613395392278</v>
      </c>
      <c r="BX50" s="2">
        <v>28.737720805784228</v>
      </c>
      <c r="BY50" s="2">
        <v>27.350953268847007</v>
      </c>
      <c r="BZ50" s="2">
        <v>26.565413271014169</v>
      </c>
      <c r="CA50" s="2">
        <v>24.150587796350521</v>
      </c>
      <c r="CB50" s="2">
        <v>20.636237027290449</v>
      </c>
      <c r="CC50" s="2">
        <v>10.765345270449281</v>
      </c>
      <c r="CD50" s="2">
        <v>-1.2800413893496465</v>
      </c>
      <c r="CE50" s="2">
        <v>-9.7966869448449589</v>
      </c>
      <c r="CF50" s="2">
        <v>-20.618128892212511</v>
      </c>
      <c r="CG50" s="2">
        <v>-27.521201379189659</v>
      </c>
      <c r="CH50" s="2">
        <v>-80.086787542893376</v>
      </c>
      <c r="CI50" s="2">
        <v>-122.57847259575415</v>
      </c>
      <c r="CJ50" s="2">
        <v>-139.87128820749749</v>
      </c>
      <c r="CK50" s="2">
        <v>-148.95098998683235</v>
      </c>
      <c r="CL50" s="2">
        <v>-147.11655213502826</v>
      </c>
      <c r="CM50" s="2">
        <v>-139.58058497909732</v>
      </c>
      <c r="CN50" s="2">
        <v>-132.11674921288528</v>
      </c>
      <c r="CO50" s="2">
        <v>-129.79026428039941</v>
      </c>
      <c r="CP50" s="2">
        <v>-120.73977465906661</v>
      </c>
      <c r="CQ50" s="2">
        <v>-115.34603388110096</v>
      </c>
      <c r="CR50" s="2">
        <v>-94.121268233187593</v>
      </c>
      <c r="CS50" s="2">
        <v>-79.995404611481391</v>
      </c>
      <c r="CT50" s="2">
        <v>-39.439969941639276</v>
      </c>
      <c r="CU50" s="2">
        <v>32.16679444583017</v>
      </c>
      <c r="CV50" s="2">
        <v>42.749086784703962</v>
      </c>
      <c r="CW50" s="2">
        <v>43.661144954038143</v>
      </c>
      <c r="CX50" s="2">
        <v>49.421909357322519</v>
      </c>
      <c r="CY50" s="2">
        <v>66.250750131938375</v>
      </c>
      <c r="CZ50" s="2">
        <v>90.964361696386945</v>
      </c>
      <c r="DA50" s="2">
        <v>90.850643138204489</v>
      </c>
      <c r="DB50" s="2">
        <v>85.471348697320849</v>
      </c>
      <c r="DC50" s="2">
        <v>81.025319284425819</v>
      </c>
      <c r="DD50" s="2">
        <v>70.497987862747493</v>
      </c>
      <c r="DE50" s="2">
        <v>60.045876920022451</v>
      </c>
      <c r="DF50" s="2">
        <v>52.197097920187396</v>
      </c>
      <c r="DG50" s="2">
        <v>45.935704575884607</v>
      </c>
      <c r="DH50" s="2">
        <v>38.550176208387342</v>
      </c>
      <c r="DI50" s="2">
        <v>30.148233326574555</v>
      </c>
      <c r="DJ50" s="2">
        <v>25.421751833522226</v>
      </c>
      <c r="DK50" s="2">
        <v>19.204754223638339</v>
      </c>
      <c r="DL50" s="2">
        <v>20.939658218923171</v>
      </c>
      <c r="DM50" s="2">
        <v>28.048652316395337</v>
      </c>
      <c r="DN50" s="2">
        <v>28.965504636881352</v>
      </c>
      <c r="DO50" s="2">
        <v>52.000185786908574</v>
      </c>
      <c r="DP50" s="2">
        <v>66.904149249225924</v>
      </c>
      <c r="DQ50" s="2">
        <v>72.32854407442484</v>
      </c>
      <c r="DR50" s="2">
        <v>35.875443680785708</v>
      </c>
      <c r="DS50" s="2">
        <v>40.456731770920058</v>
      </c>
      <c r="DT50" s="2">
        <v>43.971082539980081</v>
      </c>
      <c r="DU50" s="2">
        <v>45.885789588506739</v>
      </c>
      <c r="DV50" s="2">
        <v>42.652246567287243</v>
      </c>
      <c r="DW50" s="2">
        <v>23.436614681476883</v>
      </c>
      <c r="DX50" s="2">
        <v>14.689817495873147</v>
      </c>
      <c r="DY50" s="2">
        <v>3.4640754498628055</v>
      </c>
      <c r="DZ50" s="2">
        <v>-12.454049234182216</v>
      </c>
      <c r="EA50" s="2">
        <v>-32.573665553062817</v>
      </c>
      <c r="EB50" s="2">
        <v>-55.39892330236421</v>
      </c>
      <c r="EC50" s="2">
        <v>-77.636397844615345</v>
      </c>
      <c r="ED50" s="2">
        <v>-95.520872956728752</v>
      </c>
      <c r="EE50" s="2">
        <v>-110.28301881888356</v>
      </c>
      <c r="EF50" s="2">
        <v>-119.06561162209358</v>
      </c>
      <c r="EG50" s="2">
        <v>-119.51227806844514</v>
      </c>
      <c r="EH50" s="2">
        <v>-111.23196736274524</v>
      </c>
      <c r="EI50" s="2">
        <v>-88.899502942407409</v>
      </c>
      <c r="EJ50" s="2">
        <v>-67.010153856597313</v>
      </c>
      <c r="EK50" s="2">
        <v>-39.431314671991316</v>
      </c>
      <c r="EL50" s="2">
        <v>-3.9748750928894534</v>
      </c>
      <c r="EM50" s="2">
        <v>16.558299877802245</v>
      </c>
      <c r="EN50" s="2">
        <v>35.455763718584883</v>
      </c>
      <c r="EO50" s="2">
        <v>50.874334207272234</v>
      </c>
      <c r="EP50" s="2">
        <v>51.163354056955022</v>
      </c>
      <c r="EQ50" s="2">
        <v>48.269429416427123</v>
      </c>
      <c r="ER50" s="2">
        <v>38.705704708985223</v>
      </c>
      <c r="ES50" s="2">
        <v>29.711615011152801</v>
      </c>
      <c r="ET50" s="2">
        <v>24.096454750350684</v>
      </c>
      <c r="EU50" s="2">
        <v>25.173269645216553</v>
      </c>
      <c r="EV50" s="2">
        <v>24.752124428149891</v>
      </c>
      <c r="EW50" s="2">
        <v>27.331956048619794</v>
      </c>
      <c r="EX50" s="2">
        <v>33.128912842476154</v>
      </c>
      <c r="EY50" s="2">
        <v>33.543787932244342</v>
      </c>
      <c r="EZ50" s="2">
        <v>31.845313864755383</v>
      </c>
      <c r="FA50" s="2">
        <v>23.882003156790766</v>
      </c>
      <c r="FB50" s="2">
        <v>16.770612843525655</v>
      </c>
      <c r="FC50" s="2">
        <v>6.4358585897780145</v>
      </c>
      <c r="FD50" s="2">
        <v>-0.2955605571050377</v>
      </c>
      <c r="FE50" s="2">
        <v>-3.7129700936227685</v>
      </c>
      <c r="FF50" s="2">
        <v>-2.3385485089911136</v>
      </c>
      <c r="FG50" s="2">
        <v>6.886726075183061</v>
      </c>
      <c r="FH50" s="2">
        <v>12.063466757160372</v>
      </c>
      <c r="FI50" s="2">
        <v>16.882770767981832</v>
      </c>
      <c r="FJ50" s="2">
        <v>23.246554772304545</v>
      </c>
      <c r="FK50" s="2">
        <v>24.411490698916211</v>
      </c>
      <c r="FL50" s="2">
        <v>25.632760583405396</v>
      </c>
      <c r="FM50" s="2">
        <v>26.830004478637861</v>
      </c>
      <c r="FN50" s="2">
        <v>22.926614248375571</v>
      </c>
      <c r="FO50" s="2">
        <v>18.716713530122647</v>
      </c>
      <c r="FP50" s="2">
        <v>15.431972489687832</v>
      </c>
      <c r="FQ50" s="2">
        <v>10.808122512198988</v>
      </c>
      <c r="FR50" s="2">
        <v>5.6419217484468405</v>
      </c>
      <c r="FS50" s="2">
        <v>-2.0981213339527183</v>
      </c>
      <c r="FT50" s="2">
        <v>-4.0000532619381737</v>
      </c>
      <c r="FU50" s="2">
        <v>-3.1630518661368807</v>
      </c>
      <c r="FV50" s="2">
        <v>-2.3500744602601604</v>
      </c>
      <c r="FW50" s="2">
        <v>-1.5559084363146019</v>
      </c>
      <c r="FX50" s="2">
        <v>-0.77466562153247387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</row>
    <row r="51" spans="1:200">
      <c r="A51" s="2">
        <v>-1.4562160663647362E-15</v>
      </c>
      <c r="B51" s="2">
        <v>2.442468463071885E-14</v>
      </c>
      <c r="C51" s="2">
        <v>2.2621388617654974E-13</v>
      </c>
      <c r="D51" s="2">
        <v>1.2266926608871539E-13</v>
      </c>
      <c r="E51" s="2">
        <v>-1.3207267402164855E-14</v>
      </c>
      <c r="F51" s="2">
        <v>3.6627875223395868E-14</v>
      </c>
      <c r="G51" s="2">
        <v>8.5923571637222536E-14</v>
      </c>
      <c r="H51" s="2">
        <v>3.8581580879803262E-14</v>
      </c>
      <c r="I51" s="2">
        <v>-4.2566639443101909E-14</v>
      </c>
      <c r="J51" s="2">
        <v>-6.4182181320819219E-14</v>
      </c>
      <c r="K51" s="2">
        <v>1.1135933763964487E-16</v>
      </c>
      <c r="L51" s="2">
        <v>1.1856020406558824E-15</v>
      </c>
      <c r="M51" s="2">
        <v>-2.439767736793378E-14</v>
      </c>
      <c r="N51" s="2">
        <v>-2.0589580041831193E-14</v>
      </c>
      <c r="O51" s="2">
        <v>5.9726791927193132E-15</v>
      </c>
      <c r="P51" s="2">
        <v>1.4480533332813424E-14</v>
      </c>
      <c r="Q51" s="2">
        <v>6.4679512346731736E-15</v>
      </c>
      <c r="R51" s="2">
        <v>-9.70003388279291E-16</v>
      </c>
      <c r="S51" s="2">
        <v>-2.1683538066241442E-17</v>
      </c>
      <c r="T51" s="2">
        <v>3.3312827248670845E-16</v>
      </c>
      <c r="U51" s="2">
        <v>-1.3390847718059029E-17</v>
      </c>
      <c r="V51" s="2">
        <v>-0.12109266399225938</v>
      </c>
      <c r="W51" s="2">
        <v>-0.25281523001832751</v>
      </c>
      <c r="X51" s="2">
        <v>-0.40555707088917436</v>
      </c>
      <c r="Y51" s="2">
        <v>-0.58923063209149773</v>
      </c>
      <c r="Z51" s="2">
        <v>-0.81304322941442331</v>
      </c>
      <c r="AA51" s="2">
        <v>0.38407178932504094</v>
      </c>
      <c r="AB51" s="2">
        <v>5.9512743717125991</v>
      </c>
      <c r="AC51" s="2">
        <v>8.594087182992002</v>
      </c>
      <c r="AD51" s="2">
        <v>10.6964619021223</v>
      </c>
      <c r="AE51" s="2">
        <v>11.688481117186541</v>
      </c>
      <c r="AF51" s="2">
        <v>14.811623919941272</v>
      </c>
      <c r="AG51" s="2">
        <v>18.259569341931496</v>
      </c>
      <c r="AH51" s="2">
        <v>19.964869885945209</v>
      </c>
      <c r="AI51" s="2">
        <v>20.578345323986621</v>
      </c>
      <c r="AJ51" s="2">
        <v>19.817193266859523</v>
      </c>
      <c r="AK51" s="2">
        <v>18.045658173435584</v>
      </c>
      <c r="AL51" s="2">
        <v>16.710186058533232</v>
      </c>
      <c r="AM51" s="2">
        <v>11.4777172660364</v>
      </c>
      <c r="AN51" s="2">
        <v>6.345898020670699</v>
      </c>
      <c r="AO51" s="2">
        <v>3.9443789763415791</v>
      </c>
      <c r="AP51" s="2">
        <v>4.4044870883573619</v>
      </c>
      <c r="AQ51" s="2">
        <v>7.4867920858211727</v>
      </c>
      <c r="AR51" s="2">
        <v>12.74087095770096</v>
      </c>
      <c r="AS51" s="2">
        <v>17.434892639907964</v>
      </c>
      <c r="AT51" s="2">
        <v>20.769110267486717</v>
      </c>
      <c r="AU51" s="2">
        <v>23.267587493857533</v>
      </c>
      <c r="AV51" s="2">
        <v>24.173259205411753</v>
      </c>
      <c r="AW51" s="2">
        <v>24.416043834767894</v>
      </c>
      <c r="AX51" s="2">
        <v>26.977100996619328</v>
      </c>
      <c r="AY51" s="2">
        <v>32.139503982049177</v>
      </c>
      <c r="AZ51" s="2">
        <v>38.327463899105872</v>
      </c>
      <c r="BA51" s="2">
        <v>46.15841772013566</v>
      </c>
      <c r="BB51" s="2">
        <v>53.781484809195142</v>
      </c>
      <c r="BC51" s="2">
        <v>58.886616056554331</v>
      </c>
      <c r="BD51" s="2">
        <v>55.95790631557324</v>
      </c>
      <c r="BE51" s="2">
        <v>46.307889146572592</v>
      </c>
      <c r="BF51" s="2">
        <v>29.137717460334351</v>
      </c>
      <c r="BG51" s="2">
        <v>5.2511738445386937</v>
      </c>
      <c r="BH51" s="2">
        <v>-23.955318939894621</v>
      </c>
      <c r="BI51" s="2">
        <v>-54.055991019157773</v>
      </c>
      <c r="BJ51" s="2">
        <v>-77.684020784711166</v>
      </c>
      <c r="BK51" s="2">
        <v>-97.475069709117506</v>
      </c>
      <c r="BL51" s="2">
        <v>-109.72705544283275</v>
      </c>
      <c r="BM51" s="2">
        <v>-114.32175103569347</v>
      </c>
      <c r="BN51" s="2">
        <v>-109.22689154931157</v>
      </c>
      <c r="BO51" s="2">
        <v>-96.528082937034497</v>
      </c>
      <c r="BP51" s="2">
        <v>-81.517471312636559</v>
      </c>
      <c r="BQ51" s="2">
        <v>-65.933217194146124</v>
      </c>
      <c r="BR51" s="2">
        <v>-48.878370407030346</v>
      </c>
      <c r="BS51" s="2">
        <v>-27.014889494836194</v>
      </c>
      <c r="BT51" s="2">
        <v>-7.9707981797721548</v>
      </c>
      <c r="BU51" s="2">
        <v>6.9637411259474744</v>
      </c>
      <c r="BV51" s="2">
        <v>17.208574966526069</v>
      </c>
      <c r="BW51" s="2">
        <v>25.860469989177396</v>
      </c>
      <c r="BX51" s="2">
        <v>31.373658182995154</v>
      </c>
      <c r="BY51" s="2">
        <v>32.209414614191054</v>
      </c>
      <c r="BZ51" s="2">
        <v>31.661823999700857</v>
      </c>
      <c r="CA51" s="2">
        <v>29.512688801756067</v>
      </c>
      <c r="CB51" s="2">
        <v>26.301630759208894</v>
      </c>
      <c r="CC51" s="2">
        <v>19.952747777395029</v>
      </c>
      <c r="CD51" s="2">
        <v>6.6004474905600112</v>
      </c>
      <c r="CE51" s="2">
        <v>-0.55031548781088091</v>
      </c>
      <c r="CF51" s="2">
        <v>-12.607937677962283</v>
      </c>
      <c r="CG51" s="2">
        <v>-19.647896113934124</v>
      </c>
      <c r="CH51" s="2">
        <v>-66.601403171747904</v>
      </c>
      <c r="CI51" s="2">
        <v>-107.01828532833754</v>
      </c>
      <c r="CJ51" s="2">
        <v>-125.19052730701821</v>
      </c>
      <c r="CK51" s="2">
        <v>-136.98124396414539</v>
      </c>
      <c r="CL51" s="2">
        <v>-133.6026514390355</v>
      </c>
      <c r="CM51" s="2">
        <v>-125.68443437059481</v>
      </c>
      <c r="CN51" s="2">
        <v>-125.29166111326892</v>
      </c>
      <c r="CO51" s="2">
        <v>-123.3789648816584</v>
      </c>
      <c r="CP51" s="2">
        <v>-118.35045617557542</v>
      </c>
      <c r="CQ51" s="2">
        <v>-111.08668495572668</v>
      </c>
      <c r="CR51" s="2">
        <v>-84.827064766374477</v>
      </c>
      <c r="CS51" s="2">
        <v>-70.133101364345293</v>
      </c>
      <c r="CT51" s="2">
        <v>-29.594359832998741</v>
      </c>
      <c r="CU51" s="2">
        <v>34.586697438519721</v>
      </c>
      <c r="CV51" s="2">
        <v>43.919332344062433</v>
      </c>
      <c r="CW51" s="2">
        <v>45.011116910997927</v>
      </c>
      <c r="CX51" s="2">
        <v>49.379176943318683</v>
      </c>
      <c r="CY51" s="2">
        <v>65.024990365766556</v>
      </c>
      <c r="CZ51" s="2">
        <v>86.736148889874315</v>
      </c>
      <c r="DA51" s="2">
        <v>84.921042509369883</v>
      </c>
      <c r="DB51" s="2">
        <v>78.964693321144722</v>
      </c>
      <c r="DC51" s="2">
        <v>74.550511927865969</v>
      </c>
      <c r="DD51" s="2">
        <v>64.557655616979829</v>
      </c>
      <c r="DE51" s="2">
        <v>55.805320965150749</v>
      </c>
      <c r="DF51" s="2">
        <v>48.785048572973729</v>
      </c>
      <c r="DG51" s="2">
        <v>43.324495260594588</v>
      </c>
      <c r="DH51" s="2">
        <v>37.513299745687824</v>
      </c>
      <c r="DI51" s="2">
        <v>30.05894754467899</v>
      </c>
      <c r="DJ51" s="2">
        <v>24.847598821456923</v>
      </c>
      <c r="DK51" s="2">
        <v>17.313537191931584</v>
      </c>
      <c r="DL51" s="2">
        <v>17.086001426738463</v>
      </c>
      <c r="DM51" s="2">
        <v>20.894089897621786</v>
      </c>
      <c r="DN51" s="2">
        <v>28.023079723624946</v>
      </c>
      <c r="DO51" s="2">
        <v>51.97529440289415</v>
      </c>
      <c r="DP51" s="2">
        <v>69.149725408974604</v>
      </c>
      <c r="DQ51" s="2">
        <v>76.209465222910197</v>
      </c>
      <c r="DR51" s="2">
        <v>42.840375781773318</v>
      </c>
      <c r="DS51" s="2">
        <v>47.137464573854913</v>
      </c>
      <c r="DT51" s="2">
        <v>50.348522616401944</v>
      </c>
      <c r="DU51" s="2">
        <v>50.999963512827563</v>
      </c>
      <c r="DV51" s="2">
        <v>47.327065636745566</v>
      </c>
      <c r="DW51" s="2">
        <v>28.971968313268111</v>
      </c>
      <c r="DX51" s="2">
        <v>21.636887101738083</v>
      </c>
      <c r="DY51" s="2">
        <v>13.20034797554993</v>
      </c>
      <c r="DZ51" s="2">
        <v>0.76117731320230897</v>
      </c>
      <c r="EA51" s="2">
        <v>-15.671632584911027</v>
      </c>
      <c r="EB51" s="2">
        <v>-35.289073758752636</v>
      </c>
      <c r="EC51" s="2">
        <v>-55.413910508022994</v>
      </c>
      <c r="ED51" s="2">
        <v>-72.989295002738231</v>
      </c>
      <c r="EE51" s="2">
        <v>-90.029683694021799</v>
      </c>
      <c r="EF51" s="2">
        <v>-105.4117312101403</v>
      </c>
      <c r="EG51" s="2">
        <v>-114.79538721565952</v>
      </c>
      <c r="EH51" s="2">
        <v>-117.9410238567316</v>
      </c>
      <c r="EI51" s="2">
        <v>-108.19998649545246</v>
      </c>
      <c r="EJ51" s="2">
        <v>-93.668046145558009</v>
      </c>
      <c r="EK51" s="2">
        <v>-70.190070700539863</v>
      </c>
      <c r="EL51" s="2">
        <v>-35.325027987907539</v>
      </c>
      <c r="EM51" s="2">
        <v>-9.9945966715229915</v>
      </c>
      <c r="EN51" s="2">
        <v>17.211839380521269</v>
      </c>
      <c r="EO51" s="2">
        <v>44.104358427770755</v>
      </c>
      <c r="EP51" s="2">
        <v>53.410880121691783</v>
      </c>
      <c r="EQ51" s="2">
        <v>59.001990878089202</v>
      </c>
      <c r="ER51" s="2">
        <v>54.97022872605406</v>
      </c>
      <c r="ES51" s="2">
        <v>46.742246836235289</v>
      </c>
      <c r="ET51" s="2">
        <v>38.06302282295006</v>
      </c>
      <c r="EU51" s="2">
        <v>32.139503982049177</v>
      </c>
      <c r="EV51" s="2">
        <v>26.093024025220711</v>
      </c>
      <c r="EW51" s="2">
        <v>23.10652001337024</v>
      </c>
      <c r="EX51" s="2">
        <v>24.173259205411753</v>
      </c>
      <c r="EY51" s="2">
        <v>23.040638620094235</v>
      </c>
      <c r="EZ51" s="2">
        <v>22.048206126858478</v>
      </c>
      <c r="FA51" s="2">
        <v>17.434892639907964</v>
      </c>
      <c r="FB51" s="2">
        <v>13.530123107509</v>
      </c>
      <c r="FC51" s="2">
        <v>7.4384118896372309</v>
      </c>
      <c r="FD51" s="2">
        <v>4.4044870883573619</v>
      </c>
      <c r="FE51" s="2">
        <v>2.1252967618418661</v>
      </c>
      <c r="FF51" s="2">
        <v>3.8341577299887764</v>
      </c>
      <c r="FG51" s="2">
        <v>11.4777172660364</v>
      </c>
      <c r="FH51" s="2">
        <v>14.613385939293746</v>
      </c>
      <c r="FI51" s="2">
        <v>16.895532639673387</v>
      </c>
      <c r="FJ51" s="2">
        <v>19.817193266859523</v>
      </c>
      <c r="FK51" s="2">
        <v>19.362273900276723</v>
      </c>
      <c r="FL51" s="2">
        <v>18.765727335878079</v>
      </c>
      <c r="FM51" s="2">
        <v>18.259569341931496</v>
      </c>
      <c r="FN51" s="2">
        <v>14.811623919941272</v>
      </c>
      <c r="FO51" s="2">
        <v>11.688481117186541</v>
      </c>
      <c r="FP51" s="2">
        <v>10.6964619021223</v>
      </c>
      <c r="FQ51" s="2">
        <v>8.594087182992002</v>
      </c>
      <c r="FR51" s="2">
        <v>5.9512743717125991</v>
      </c>
      <c r="FS51" s="2">
        <v>0.38407178932504094</v>
      </c>
      <c r="FT51" s="2">
        <v>-0.81304322941442331</v>
      </c>
      <c r="FU51" s="2">
        <v>-0.58923063209149773</v>
      </c>
      <c r="FV51" s="2">
        <v>-0.40555707088917436</v>
      </c>
      <c r="FW51" s="2">
        <v>-0.25281523001832573</v>
      </c>
      <c r="FX51" s="2">
        <v>-0.12109266399225938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</row>
    <row r="52" spans="1:200">
      <c r="A52" s="2">
        <v>-1.3584455072427379E-15</v>
      </c>
      <c r="B52" s="2">
        <v>2.2676599980535161E-14</v>
      </c>
      <c r="C52" s="2">
        <v>2.0785640794440477E-13</v>
      </c>
      <c r="D52" s="2">
        <v>1.4589878917174183E-13</v>
      </c>
      <c r="E52" s="2">
        <v>-1.1266946735200709E-14</v>
      </c>
      <c r="F52" s="2">
        <v>2.8245188928272075E-14</v>
      </c>
      <c r="G52" s="2">
        <v>8.1717493227271314E-14</v>
      </c>
      <c r="H52" s="2">
        <v>4.5297077203039357E-14</v>
      </c>
      <c r="I52" s="2">
        <v>-3.2577836342937926E-14</v>
      </c>
      <c r="J52" s="2">
        <v>-6.7405107746999696E-14</v>
      </c>
      <c r="K52" s="2">
        <v>-6.5087437845626897E-15</v>
      </c>
      <c r="L52" s="2">
        <v>-6.5300832209901695E-15</v>
      </c>
      <c r="M52" s="2">
        <v>-4.1706709085748895E-14</v>
      </c>
      <c r="N52" s="2">
        <v>-2.4538696969761128E-14</v>
      </c>
      <c r="O52" s="2">
        <v>3.2111396888406963E-14</v>
      </c>
      <c r="P52" s="2">
        <v>1.9022617421394248E-14</v>
      </c>
      <c r="Q52" s="2">
        <v>-4.1719985689997972E-15</v>
      </c>
      <c r="R52" s="2">
        <v>-1.2497724904646787E-15</v>
      </c>
      <c r="S52" s="2">
        <v>-3.5462471593759784E-17</v>
      </c>
      <c r="T52" s="2">
        <v>3.9127354634694371E-16</v>
      </c>
      <c r="U52" s="2">
        <v>1.5103762770787041E-16</v>
      </c>
      <c r="V52" s="2">
        <v>0.17312509224038175</v>
      </c>
      <c r="W52" s="2">
        <v>0.33571979147561204</v>
      </c>
      <c r="X52" s="2">
        <v>0.47745992240960428</v>
      </c>
      <c r="Y52" s="2">
        <v>0.58843043790577854</v>
      </c>
      <c r="Z52" s="2">
        <v>0.65932176451516411</v>
      </c>
      <c r="AA52" s="2">
        <v>0.98546652497987108</v>
      </c>
      <c r="AB52" s="2">
        <v>4.1795281412478813</v>
      </c>
      <c r="AC52" s="2">
        <v>4.1950772338666003</v>
      </c>
      <c r="AD52" s="2">
        <v>3.7925524404247124</v>
      </c>
      <c r="AE52" s="2">
        <v>2.674777447037469</v>
      </c>
      <c r="AF52" s="2">
        <v>4.8095918434435667</v>
      </c>
      <c r="AG52" s="2">
        <v>8.1384764245775063</v>
      </c>
      <c r="AH52" s="2">
        <v>11.428080968716625</v>
      </c>
      <c r="AI52" s="2">
        <v>14.580615514692612</v>
      </c>
      <c r="AJ52" s="2">
        <v>17.226868183239304</v>
      </c>
      <c r="AK52" s="2">
        <v>19.089556035434626</v>
      </c>
      <c r="AL52" s="2">
        <v>21.157836100248243</v>
      </c>
      <c r="AM52" s="2">
        <v>19.636114694275435</v>
      </c>
      <c r="AN52" s="2">
        <v>16.757037721190329</v>
      </c>
      <c r="AO52" s="2">
        <v>14.774494790917998</v>
      </c>
      <c r="AP52" s="2">
        <v>13.749671440884391</v>
      </c>
      <c r="AQ52" s="2">
        <v>13.774537780203213</v>
      </c>
      <c r="AR52" s="2">
        <v>13.996959063378723</v>
      </c>
      <c r="AS52" s="2">
        <v>14.163382602034302</v>
      </c>
      <c r="AT52" s="2">
        <v>14.120311623010606</v>
      </c>
      <c r="AU52" s="2">
        <v>15.320539898865766</v>
      </c>
      <c r="AV52" s="2">
        <v>17.52354399027984</v>
      </c>
      <c r="AW52" s="2">
        <v>20.944165087890646</v>
      </c>
      <c r="AX52" s="2">
        <v>27.866760135901558</v>
      </c>
      <c r="AY52" s="2">
        <v>38.280272731780926</v>
      </c>
      <c r="AZ52" s="2">
        <v>48.240918305737466</v>
      </c>
      <c r="BA52" s="2">
        <v>58.111937183035003</v>
      </c>
      <c r="BB52" s="2">
        <v>63.534649311685286</v>
      </c>
      <c r="BC52" s="2">
        <v>62.532620139595352</v>
      </c>
      <c r="BD52" s="2">
        <v>52.67568296631844</v>
      </c>
      <c r="BE52" s="2">
        <v>32.780478223633139</v>
      </c>
      <c r="BF52" s="2">
        <v>5.8212719613528821</v>
      </c>
      <c r="BG52" s="2">
        <v>-25.61278497223989</v>
      </c>
      <c r="BH52" s="2">
        <v>-58.21248714596954</v>
      </c>
      <c r="BI52" s="2">
        <v>-86.402846657426608</v>
      </c>
      <c r="BJ52" s="2">
        <v>-104.12411111609629</v>
      </c>
      <c r="BK52" s="2">
        <v>-115.27935824314946</v>
      </c>
      <c r="BL52" s="2">
        <v>-114.97400597612477</v>
      </c>
      <c r="BM52" s="2">
        <v>-106.72914623941749</v>
      </c>
      <c r="BN52" s="2">
        <v>-90.260392756426</v>
      </c>
      <c r="BO52" s="2">
        <v>-70.289926932941313</v>
      </c>
      <c r="BP52" s="2">
        <v>-53.02134380168021</v>
      </c>
      <c r="BQ52" s="2">
        <v>-38.168849352529378</v>
      </c>
      <c r="BR52" s="2">
        <v>-24.188474392522355</v>
      </c>
      <c r="BS52" s="2">
        <v>-8.3706688553368611</v>
      </c>
      <c r="BT52" s="2">
        <v>5.0420609816378184</v>
      </c>
      <c r="BU52" s="2">
        <v>14.348141172099496</v>
      </c>
      <c r="BV52" s="2">
        <v>20.569528817993202</v>
      </c>
      <c r="BW52" s="2">
        <v>27.151414079079551</v>
      </c>
      <c r="BX52" s="2">
        <v>31.422214840308332</v>
      </c>
      <c r="BY52" s="2">
        <v>33.049125301609337</v>
      </c>
      <c r="BZ52" s="2">
        <v>32.13019478115195</v>
      </c>
      <c r="CA52" s="2">
        <v>29.815041675748528</v>
      </c>
      <c r="CB52" s="2">
        <v>26.517234176046099</v>
      </c>
      <c r="CC52" s="2">
        <v>18.204921203997337</v>
      </c>
      <c r="CD52" s="2">
        <v>0.88352955120301857</v>
      </c>
      <c r="CE52" s="2">
        <v>-5.5619762261876389</v>
      </c>
      <c r="CF52" s="2">
        <v>-19.507736784943273</v>
      </c>
      <c r="CG52" s="2">
        <v>-26.470402971483004</v>
      </c>
      <c r="CH52" s="2">
        <v>-65.997130322874469</v>
      </c>
      <c r="CI52" s="2">
        <v>-102.9541703466202</v>
      </c>
      <c r="CJ52" s="2">
        <v>-121.33733960343537</v>
      </c>
      <c r="CK52" s="2">
        <v>-135.07492529077805</v>
      </c>
      <c r="CL52" s="2">
        <v>-129.16971470372999</v>
      </c>
      <c r="CM52" s="2">
        <v>-119.16547518899779</v>
      </c>
      <c r="CN52" s="2">
        <v>-118.04130383457573</v>
      </c>
      <c r="CO52" s="2">
        <v>-114.90467056507454</v>
      </c>
      <c r="CP52" s="2">
        <v>-109.8578781656439</v>
      </c>
      <c r="CQ52" s="2">
        <v>-98.278314045959092</v>
      </c>
      <c r="CR52" s="2">
        <v>-65.416825533064383</v>
      </c>
      <c r="CS52" s="2">
        <v>-49.327246889216617</v>
      </c>
      <c r="CT52" s="2">
        <v>-9.1485581206755899</v>
      </c>
      <c r="CU52" s="2">
        <v>45.743731477735132</v>
      </c>
      <c r="CV52" s="2">
        <v>53.593351760361195</v>
      </c>
      <c r="CW52" s="2">
        <v>54.740784511372524</v>
      </c>
      <c r="CX52" s="2">
        <v>57.661630875742517</v>
      </c>
      <c r="CY52" s="2">
        <v>70.788722880804428</v>
      </c>
      <c r="CZ52" s="2">
        <v>88.000389650336814</v>
      </c>
      <c r="DA52" s="2">
        <v>85.095678742186308</v>
      </c>
      <c r="DB52" s="2">
        <v>79.261952615978672</v>
      </c>
      <c r="DC52" s="2">
        <v>74.848294702179842</v>
      </c>
      <c r="DD52" s="2">
        <v>66.043260981593903</v>
      </c>
      <c r="DE52" s="2">
        <v>58.825263152234221</v>
      </c>
      <c r="DF52" s="2">
        <v>53.212264676474675</v>
      </c>
      <c r="DG52" s="2">
        <v>47.930264896513464</v>
      </c>
      <c r="DH52" s="2">
        <v>43.485566974705478</v>
      </c>
      <c r="DI52" s="2">
        <v>36.411334368445281</v>
      </c>
      <c r="DJ52" s="2">
        <v>29.926027948491878</v>
      </c>
      <c r="DK52" s="2">
        <v>19.29839543596476</v>
      </c>
      <c r="DL52" s="2">
        <v>14.109988331415231</v>
      </c>
      <c r="DM52" s="2">
        <v>11.033263201737933</v>
      </c>
      <c r="DN52" s="2">
        <v>20.297712829238385</v>
      </c>
      <c r="DO52" s="2">
        <v>43.502144026288491</v>
      </c>
      <c r="DP52" s="2">
        <v>61.610919505371832</v>
      </c>
      <c r="DQ52" s="2">
        <v>70.410184652756215</v>
      </c>
      <c r="DR52" s="2">
        <v>43.493633695042732</v>
      </c>
      <c r="DS52" s="2">
        <v>47.850144111533595</v>
      </c>
      <c r="DT52" s="2">
        <v>51.14795161123579</v>
      </c>
      <c r="DU52" s="2">
        <v>51.058885179578219</v>
      </c>
      <c r="DV52" s="2">
        <v>47.620901609340635</v>
      </c>
      <c r="DW52" s="2">
        <v>31.301271932205594</v>
      </c>
      <c r="DX52" s="2">
        <v>26.058799490030953</v>
      </c>
      <c r="DY52" s="2">
        <v>21.160321548174366</v>
      </c>
      <c r="DZ52" s="2">
        <v>13.627927566828019</v>
      </c>
      <c r="EA52" s="2">
        <v>2.4940922416693034</v>
      </c>
      <c r="EB52" s="2">
        <v>-12.166802195508687</v>
      </c>
      <c r="EC52" s="2">
        <v>-28.303935615514121</v>
      </c>
      <c r="ED52" s="2">
        <v>-43.809969655474397</v>
      </c>
      <c r="EE52" s="2">
        <v>-61.640041548336775</v>
      </c>
      <c r="EF52" s="2">
        <v>-82.971252806400457</v>
      </c>
      <c r="EG52" s="2">
        <v>-101.46440957048546</v>
      </c>
      <c r="EH52" s="2">
        <v>-117.14491494384748</v>
      </c>
      <c r="EI52" s="2">
        <v>-121.98417561348381</v>
      </c>
      <c r="EJ52" s="2">
        <v>-117.52138746303712</v>
      </c>
      <c r="EK52" s="2">
        <v>-100.82324114233245</v>
      </c>
      <c r="EL52" s="2">
        <v>-70.230737272011552</v>
      </c>
      <c r="EM52" s="2">
        <v>-42.648079526759439</v>
      </c>
      <c r="EN52" s="2">
        <v>-9.229695122431778</v>
      </c>
      <c r="EO52" s="2">
        <v>28.247867451582128</v>
      </c>
      <c r="EP52" s="2">
        <v>46.682282015590793</v>
      </c>
      <c r="EQ52" s="2">
        <v>61.750604889652706</v>
      </c>
      <c r="ER52" s="2">
        <v>64.987459717124452</v>
      </c>
      <c r="ES52" s="2">
        <v>59.362717535748985</v>
      </c>
      <c r="ET52" s="2">
        <v>49.448277093739478</v>
      </c>
      <c r="EU52" s="2">
        <v>38.280272731780926</v>
      </c>
      <c r="EV52" s="2">
        <v>27.784493848814986</v>
      </c>
      <c r="EW52" s="2">
        <v>20.214359429021137</v>
      </c>
      <c r="EX52" s="2">
        <v>17.52354399027984</v>
      </c>
      <c r="EY52" s="2">
        <v>14.88575861953926</v>
      </c>
      <c r="EZ52" s="2">
        <v>14.598401913572783</v>
      </c>
      <c r="FA52" s="2">
        <v>14.163382602034302</v>
      </c>
      <c r="FB52" s="2">
        <v>13.407884424114311</v>
      </c>
      <c r="FC52" s="2">
        <v>12.296366676930798</v>
      </c>
      <c r="FD52" s="2">
        <v>13.749671440884391</v>
      </c>
      <c r="FE52" s="2">
        <v>12.160227918882192</v>
      </c>
      <c r="FF52" s="2">
        <v>13.954599898833152</v>
      </c>
      <c r="FG52" s="2">
        <v>19.636114694275435</v>
      </c>
      <c r="FH52" s="2">
        <v>19.6320877845287</v>
      </c>
      <c r="FI52" s="2">
        <v>18.70024581964951</v>
      </c>
      <c r="FJ52" s="2">
        <v>17.226868183239304</v>
      </c>
      <c r="FK52" s="2">
        <v>14.34140657799945</v>
      </c>
      <c r="FL52" s="2">
        <v>11.154865716818264</v>
      </c>
      <c r="FM52" s="2">
        <v>8.1384764245775063</v>
      </c>
      <c r="FN52" s="2">
        <v>4.8095918434435667</v>
      </c>
      <c r="FO52" s="2">
        <v>2.674777447037469</v>
      </c>
      <c r="FP52" s="2">
        <v>3.7925524404247204</v>
      </c>
      <c r="FQ52" s="2">
        <v>4.1950772338666003</v>
      </c>
      <c r="FR52" s="2">
        <v>4.1795281412478813</v>
      </c>
      <c r="FS52" s="2">
        <v>0.98546652497987108</v>
      </c>
      <c r="FT52" s="2">
        <v>0.65932176451516411</v>
      </c>
      <c r="FU52" s="2">
        <v>0.58843043790577854</v>
      </c>
      <c r="FV52" s="2">
        <v>0.47745992240960428</v>
      </c>
      <c r="FW52" s="2">
        <v>0.33571979147561404</v>
      </c>
      <c r="FX52" s="2">
        <v>0.17312509224038164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</row>
    <row r="53" spans="1:200">
      <c r="A53" s="2">
        <v>-1.1833695419611873E-15</v>
      </c>
      <c r="B53" s="2">
        <v>2.802531758600253E-14</v>
      </c>
      <c r="C53" s="2">
        <v>1.7576371346681646E-13</v>
      </c>
      <c r="D53" s="2">
        <v>1.5687538224666024E-13</v>
      </c>
      <c r="E53" s="2">
        <v>-1.0145742579321385E-14</v>
      </c>
      <c r="F53" s="2">
        <v>2.0671457030199089E-14</v>
      </c>
      <c r="G53" s="2">
        <v>8.3545895016731862E-14</v>
      </c>
      <c r="H53" s="2">
        <v>4.540510889444946E-14</v>
      </c>
      <c r="I53" s="2">
        <v>-2.4664730614137245E-14</v>
      </c>
      <c r="J53" s="2">
        <v>-6.1985867023744791E-14</v>
      </c>
      <c r="K53" s="2">
        <v>-3.1481804951332715E-15</v>
      </c>
      <c r="L53" s="2">
        <v>-1.1629828322086862E-14</v>
      </c>
      <c r="M53" s="2">
        <v>-5.1740310444670047E-14</v>
      </c>
      <c r="N53" s="2">
        <v>-2.9378065527119114E-14</v>
      </c>
      <c r="O53" s="2">
        <v>5.2510559613366915E-14</v>
      </c>
      <c r="P53" s="2">
        <v>1.9148573875003002E-14</v>
      </c>
      <c r="Q53" s="2">
        <v>-1.59389828290437E-14</v>
      </c>
      <c r="R53" s="2">
        <v>-1.4677890185769716E-15</v>
      </c>
      <c r="S53" s="2">
        <v>-1.4759005162645496E-16</v>
      </c>
      <c r="T53" s="2">
        <v>4.2849847063786838E-16</v>
      </c>
      <c r="U53" s="2">
        <v>3.1682021686091168E-16</v>
      </c>
      <c r="V53" s="2">
        <v>0.6885111323669203</v>
      </c>
      <c r="W53" s="2">
        <v>1.3638724005182359</v>
      </c>
      <c r="X53" s="2">
        <v>2.0131354784102449</v>
      </c>
      <c r="Y53" s="2">
        <v>2.6237523311368931</v>
      </c>
      <c r="Z53" s="2">
        <v>3.1837684329569922</v>
      </c>
      <c r="AA53" s="2">
        <v>2.7839257197712155</v>
      </c>
      <c r="AB53" s="2">
        <v>3.4634520488624574</v>
      </c>
      <c r="AC53" s="2">
        <v>1.1896878964598532</v>
      </c>
      <c r="AD53" s="2">
        <v>-1.308660236959259</v>
      </c>
      <c r="AE53" s="2">
        <v>-4.0691243004936197</v>
      </c>
      <c r="AF53" s="2">
        <v>-2.6218168712655601</v>
      </c>
      <c r="AG53" s="2">
        <v>0.61330454832899761</v>
      </c>
      <c r="AH53" s="2">
        <v>5.3241716947124385</v>
      </c>
      <c r="AI53" s="2">
        <v>10.800742425701804</v>
      </c>
      <c r="AJ53" s="2">
        <v>16.558285537843197</v>
      </c>
      <c r="AK53" s="2">
        <v>21.660703557207274</v>
      </c>
      <c r="AL53" s="2">
        <v>26.701071366539871</v>
      </c>
      <c r="AM53" s="2">
        <v>28.200744531112072</v>
      </c>
      <c r="AN53" s="2">
        <v>27.024364449630234</v>
      </c>
      <c r="AO53" s="2">
        <v>24.610612121649233</v>
      </c>
      <c r="AP53" s="2">
        <v>21.063063005090914</v>
      </c>
      <c r="AQ53" s="2">
        <v>16.991667572237649</v>
      </c>
      <c r="AR53" s="2">
        <v>11.780358116344633</v>
      </c>
      <c r="AS53" s="2">
        <v>7.5871066245130283</v>
      </c>
      <c r="AT53" s="2">
        <v>4.9136944578736514</v>
      </c>
      <c r="AU53" s="2">
        <v>5.7911713754418201</v>
      </c>
      <c r="AV53" s="2">
        <v>10.563777895740781</v>
      </c>
      <c r="AW53" s="2">
        <v>18.501658593538167</v>
      </c>
      <c r="AX53" s="2">
        <v>30.665099302464675</v>
      </c>
      <c r="AY53" s="2">
        <v>46.538144090531901</v>
      </c>
      <c r="AZ53" s="2">
        <v>59.599303174428528</v>
      </c>
      <c r="BA53" s="2">
        <v>69.452114219957821</v>
      </c>
      <c r="BB53" s="2">
        <v>70.401904379910277</v>
      </c>
      <c r="BC53" s="2">
        <v>61.333404291267215</v>
      </c>
      <c r="BD53" s="2">
        <v>43.905787205650597</v>
      </c>
      <c r="BE53" s="2">
        <v>14.649983310255365</v>
      </c>
      <c r="BF53" s="2">
        <v>-20.115037346008322</v>
      </c>
      <c r="BG53" s="2">
        <v>-56.33915069075443</v>
      </c>
      <c r="BH53" s="2">
        <v>-89.072668425288398</v>
      </c>
      <c r="BI53" s="2">
        <v>-112.07753648941262</v>
      </c>
      <c r="BJ53" s="2">
        <v>-121.80075050930313</v>
      </c>
      <c r="BK53" s="2">
        <v>-123.59826202293065</v>
      </c>
      <c r="BL53" s="2">
        <v>-111.44468270668429</v>
      </c>
      <c r="BM53" s="2">
        <v>-92.059469584528259</v>
      </c>
      <c r="BN53" s="2">
        <v>-66.794858081855963</v>
      </c>
      <c r="BO53" s="2">
        <v>-42.482266380044024</v>
      </c>
      <c r="BP53" s="2">
        <v>-25.473164141167548</v>
      </c>
      <c r="BQ53" s="2">
        <v>-13.246372306224423</v>
      </c>
      <c r="BR53" s="2">
        <v>-3.8039442210144632</v>
      </c>
      <c r="BS53" s="2">
        <v>3.3752713632442601</v>
      </c>
      <c r="BT53" s="2">
        <v>9.8586369276125652</v>
      </c>
      <c r="BU53" s="2">
        <v>13.51984029118104</v>
      </c>
      <c r="BV53" s="2">
        <v>15.915034050980367</v>
      </c>
      <c r="BW53" s="2">
        <v>21.105500739687912</v>
      </c>
      <c r="BX53" s="2">
        <v>25.887851727143445</v>
      </c>
      <c r="BY53" s="2">
        <v>31.192183542460022</v>
      </c>
      <c r="BZ53" s="2">
        <v>31.381302486979116</v>
      </c>
      <c r="CA53" s="2">
        <v>29.856483763346549</v>
      </c>
      <c r="CB53" s="2">
        <v>27.502417704356475</v>
      </c>
      <c r="CC53" s="2">
        <v>18.944282857731078</v>
      </c>
      <c r="CD53" s="2">
        <v>5.6732967019842429E-2</v>
      </c>
      <c r="CE53" s="2">
        <v>-4.2223413680408965</v>
      </c>
      <c r="CF53" s="2">
        <v>-18.121331662690668</v>
      </c>
      <c r="CG53" s="2">
        <v>-24.201111103586975</v>
      </c>
      <c r="CH53" s="2">
        <v>-53.911815238657162</v>
      </c>
      <c r="CI53" s="2">
        <v>-85.569208205579869</v>
      </c>
      <c r="CJ53" s="2">
        <v>-103.58246960316862</v>
      </c>
      <c r="CK53" s="2">
        <v>-119.50846292892707</v>
      </c>
      <c r="CL53" s="2">
        <v>-112.2051943688557</v>
      </c>
      <c r="CM53" s="2">
        <v>-102.36137485814993</v>
      </c>
      <c r="CN53" s="2">
        <v>-102.2600924464933</v>
      </c>
      <c r="CO53" s="2">
        <v>-99.940007355495439</v>
      </c>
      <c r="CP53" s="2">
        <v>-99.52118714171759</v>
      </c>
      <c r="CQ53" s="2">
        <v>-87.379354662655089</v>
      </c>
      <c r="CR53" s="2">
        <v>-53.580370923246306</v>
      </c>
      <c r="CS53" s="2">
        <v>-38.740449882918746</v>
      </c>
      <c r="CT53" s="2">
        <v>-2.154593889951995</v>
      </c>
      <c r="CU53" s="2">
        <v>40.20706945981852</v>
      </c>
      <c r="CV53" s="2">
        <v>45.459528095300357</v>
      </c>
      <c r="CW53" s="2">
        <v>46.918267033411219</v>
      </c>
      <c r="CX53" s="2">
        <v>48.100608076905218</v>
      </c>
      <c r="CY53" s="2">
        <v>58.3726175407295</v>
      </c>
      <c r="CZ53" s="2">
        <v>73.358211266645938</v>
      </c>
      <c r="DA53" s="2">
        <v>72.699651069062924</v>
      </c>
      <c r="DB53" s="2">
        <v>69.265146065551676</v>
      </c>
      <c r="DC53" s="2">
        <v>65.830289391414141</v>
      </c>
      <c r="DD53" s="2">
        <v>60.596916013620238</v>
      </c>
      <c r="DE53" s="2">
        <v>56.507070147694563</v>
      </c>
      <c r="DF53" s="2">
        <v>54.237474302012828</v>
      </c>
      <c r="DG53" s="2">
        <v>50.412352216845221</v>
      </c>
      <c r="DH53" s="2">
        <v>49.020154188994816</v>
      </c>
      <c r="DI53" s="2">
        <v>44.232751214947456</v>
      </c>
      <c r="DJ53" s="2">
        <v>38.172025980817217</v>
      </c>
      <c r="DK53" s="2">
        <v>27.518711287268765</v>
      </c>
      <c r="DL53" s="2">
        <v>19.343746731985078</v>
      </c>
      <c r="DM53" s="2">
        <v>12.017829384146285</v>
      </c>
      <c r="DN53" s="2">
        <v>25.027546360030165</v>
      </c>
      <c r="DO53" s="2">
        <v>45.652324505613009</v>
      </c>
      <c r="DP53" s="2">
        <v>61.008902286906135</v>
      </c>
      <c r="DQ53" s="2">
        <v>69.155330390715662</v>
      </c>
      <c r="DR53" s="2">
        <v>45.574848834084911</v>
      </c>
      <c r="DS53" s="2">
        <v>48.906317278469999</v>
      </c>
      <c r="DT53" s="2">
        <v>51.260383337459814</v>
      </c>
      <c r="DU53" s="2">
        <v>48.613850006754582</v>
      </c>
      <c r="DV53" s="2">
        <v>43.947178882465629</v>
      </c>
      <c r="DW53" s="2">
        <v>28.992974864509222</v>
      </c>
      <c r="DX53" s="2">
        <v>25.055071826727389</v>
      </c>
      <c r="DY53" s="2">
        <v>23.299999582349084</v>
      </c>
      <c r="DZ53" s="2">
        <v>20.159931254521727</v>
      </c>
      <c r="EA53" s="2">
        <v>14.454797738192095</v>
      </c>
      <c r="EB53" s="2">
        <v>5.510809005948639</v>
      </c>
      <c r="EC53" s="2">
        <v>-5.1862366531554898</v>
      </c>
      <c r="ED53" s="2">
        <v>-16.72373441858759</v>
      </c>
      <c r="EE53" s="2">
        <v>-32.780500129241695</v>
      </c>
      <c r="EF53" s="2">
        <v>-56.958693109411286</v>
      </c>
      <c r="EG53" s="2">
        <v>-81.867917728630715</v>
      </c>
      <c r="EH53" s="2">
        <v>-107.63630349980394</v>
      </c>
      <c r="EI53" s="2">
        <v>-125.67861079785057</v>
      </c>
      <c r="EJ53" s="2">
        <v>-131.57651072788943</v>
      </c>
      <c r="EK53" s="2">
        <v>-123.17757841162248</v>
      </c>
      <c r="EL53" s="2">
        <v>-100.80776258055592</v>
      </c>
      <c r="EM53" s="2">
        <v>-73.367702779835668</v>
      </c>
      <c r="EN53" s="2">
        <v>-36.742792773087686</v>
      </c>
      <c r="EO53" s="2">
        <v>8.0087232462135169</v>
      </c>
      <c r="EP53" s="2">
        <v>34.833685870723251</v>
      </c>
      <c r="EQ53" s="2">
        <v>59.102917640444829</v>
      </c>
      <c r="ER53" s="2">
        <v>71.29825356680432</v>
      </c>
      <c r="ES53" s="2">
        <v>70.63438130795933</v>
      </c>
      <c r="ET53" s="2">
        <v>61.787024024981406</v>
      </c>
      <c r="EU53" s="2">
        <v>46.538144090531901</v>
      </c>
      <c r="EV53" s="2">
        <v>31.879956246730281</v>
      </c>
      <c r="EW53" s="2">
        <v>18.955557722140888</v>
      </c>
      <c r="EX53" s="2">
        <v>10.563777895740781</v>
      </c>
      <c r="EY53" s="2">
        <v>5.6632226637340608</v>
      </c>
      <c r="EZ53" s="2">
        <v>4.9084037912775891</v>
      </c>
      <c r="FA53" s="2">
        <v>7.5871066245130283</v>
      </c>
      <c r="FB53" s="2">
        <v>10.035377081508932</v>
      </c>
      <c r="FC53" s="2">
        <v>14.33659971510075</v>
      </c>
      <c r="FD53" s="2">
        <v>21.063063005090914</v>
      </c>
      <c r="FE53" s="2">
        <v>21.45233472127282</v>
      </c>
      <c r="FF53" s="2">
        <v>24.163396538722189</v>
      </c>
      <c r="FG53" s="2">
        <v>28.200744531112072</v>
      </c>
      <c r="FH53" s="2">
        <v>25.680072153706554</v>
      </c>
      <c r="FI53" s="2">
        <v>21.820804453716171</v>
      </c>
      <c r="FJ53" s="2">
        <v>16.558285537843197</v>
      </c>
      <c r="FK53" s="2">
        <v>11.363305537704218</v>
      </c>
      <c r="FL53" s="2">
        <v>5.8269864091149017</v>
      </c>
      <c r="FM53" s="2">
        <v>0.61330454832899761</v>
      </c>
      <c r="FN53" s="2">
        <v>-2.6218168712655601</v>
      </c>
      <c r="FO53" s="2">
        <v>-4.0691243004936197</v>
      </c>
      <c r="FP53" s="2">
        <v>-1.3086602369592413</v>
      </c>
      <c r="FQ53" s="2">
        <v>1.1896878964598532</v>
      </c>
      <c r="FR53" s="2">
        <v>3.4634520488624574</v>
      </c>
      <c r="FS53" s="2">
        <v>2.7839257197712155</v>
      </c>
      <c r="FT53" s="2">
        <v>3.1837684329569922</v>
      </c>
      <c r="FU53" s="2">
        <v>2.6237523311368931</v>
      </c>
      <c r="FV53" s="2">
        <v>2.0131354784102449</v>
      </c>
      <c r="FW53" s="2">
        <v>1.3638724005182381</v>
      </c>
      <c r="FX53" s="2">
        <v>0.6885111323669203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</row>
    <row r="54" spans="1:200">
      <c r="A54" s="2">
        <v>-4.166750475126874E-16</v>
      </c>
      <c r="B54" s="2">
        <v>3.2394079371377923E-14</v>
      </c>
      <c r="C54" s="2">
        <v>1.026089897519856E-13</v>
      </c>
      <c r="D54" s="2">
        <v>1.5404945709388301E-13</v>
      </c>
      <c r="E54" s="2">
        <v>-5.1697108999795133E-15</v>
      </c>
      <c r="F54" s="2">
        <v>8.7960276429849833E-15</v>
      </c>
      <c r="G54" s="2">
        <v>6.5223980836186477E-14</v>
      </c>
      <c r="H54" s="2">
        <v>3.7961482343411935E-14</v>
      </c>
      <c r="I54" s="2">
        <v>-1.0428149710680774E-15</v>
      </c>
      <c r="J54" s="2">
        <v>-4.7382791064592901E-14</v>
      </c>
      <c r="K54" s="2">
        <v>-8.1546491304442954E-15</v>
      </c>
      <c r="L54" s="2">
        <v>-1.5798057964363946E-14</v>
      </c>
      <c r="M54" s="2">
        <v>-5.6390794625656416E-14</v>
      </c>
      <c r="N54" s="2">
        <v>-2.3724573902942475E-14</v>
      </c>
      <c r="O54" s="2">
        <v>7.0326097575729234E-14</v>
      </c>
      <c r="P54" s="2">
        <v>1.7914220310423115E-14</v>
      </c>
      <c r="Q54" s="2">
        <v>-2.4048797317656491E-14</v>
      </c>
      <c r="R54" s="2">
        <v>-1.3949343294480622E-15</v>
      </c>
      <c r="S54" s="2">
        <v>-1.5998990651621687E-16</v>
      </c>
      <c r="T54" s="2">
        <v>3.7928504163602544E-16</v>
      </c>
      <c r="U54" s="2">
        <v>4.1679241327877919E-16</v>
      </c>
      <c r="V54" s="2">
        <v>1.370987235456637</v>
      </c>
      <c r="W54" s="2">
        <v>2.7285418064018438</v>
      </c>
      <c r="X54" s="2">
        <v>4.0593772859922188</v>
      </c>
      <c r="Y54" s="2">
        <v>5.3504982192681698</v>
      </c>
      <c r="Z54" s="2">
        <v>6.5893418617009107</v>
      </c>
      <c r="AA54" s="2">
        <v>5.3913966403279776</v>
      </c>
      <c r="AB54" s="2">
        <v>3.5689161146619703</v>
      </c>
      <c r="AC54" s="2">
        <v>-0.81899860753627074</v>
      </c>
      <c r="AD54" s="2">
        <v>-5.2667042775713906</v>
      </c>
      <c r="AE54" s="2">
        <v>-9.5614101358948922</v>
      </c>
      <c r="AF54" s="2">
        <v>-9.4088269214487728</v>
      </c>
      <c r="AG54" s="2">
        <v>-6.9577596549630769</v>
      </c>
      <c r="AH54" s="2">
        <v>-1.5751053424180199</v>
      </c>
      <c r="AI54" s="2">
        <v>5.4349282330661648</v>
      </c>
      <c r="AJ54" s="2">
        <v>13.610669878563794</v>
      </c>
      <c r="AK54" s="2">
        <v>21.53498593677968</v>
      </c>
      <c r="AL54" s="2">
        <v>29.301271778363617</v>
      </c>
      <c r="AM54" s="2">
        <v>34.299102140025688</v>
      </c>
      <c r="AN54" s="2">
        <v>35.675401198121676</v>
      </c>
      <c r="AO54" s="2">
        <v>34.052352710382706</v>
      </c>
      <c r="AP54" s="2">
        <v>29.503917824572063</v>
      </c>
      <c r="AQ54" s="2">
        <v>22.855414441203326</v>
      </c>
      <c r="AR54" s="2">
        <v>14.256848584301792</v>
      </c>
      <c r="AS54" s="2">
        <v>7.2680048542747198</v>
      </c>
      <c r="AT54" s="2">
        <v>2.849509403638308</v>
      </c>
      <c r="AU54" s="2">
        <v>3.280574879100822</v>
      </c>
      <c r="AV54" s="2">
        <v>9.4135996217853979</v>
      </c>
      <c r="AW54" s="2">
        <v>19.699563759433982</v>
      </c>
      <c r="AX54" s="2">
        <v>33.970283821668801</v>
      </c>
      <c r="AY54" s="2">
        <v>51.044219902014227</v>
      </c>
      <c r="AZ54" s="2">
        <v>63.48267359673109</v>
      </c>
      <c r="BA54" s="2">
        <v>69.69544830593145</v>
      </c>
      <c r="BB54" s="2">
        <v>64.164060193049252</v>
      </c>
      <c r="BC54" s="2">
        <v>46.709179739896769</v>
      </c>
      <c r="BD54" s="2">
        <v>22.858845071119763</v>
      </c>
      <c r="BE54" s="2">
        <v>-12.39896497143827</v>
      </c>
      <c r="BF54" s="2">
        <v>-50.655807541419435</v>
      </c>
      <c r="BG54" s="2">
        <v>-87.00764295814804</v>
      </c>
      <c r="BH54" s="2">
        <v>-115.60080627116261</v>
      </c>
      <c r="BI54" s="2">
        <v>-130.61453959904594</v>
      </c>
      <c r="BJ54" s="2">
        <v>-130.74921882370006</v>
      </c>
      <c r="BK54" s="2">
        <v>-122.83058254170319</v>
      </c>
      <c r="BL54" s="2">
        <v>-99.722818236395554</v>
      </c>
      <c r="BM54" s="2">
        <v>-70.922970117286752</v>
      </c>
      <c r="BN54" s="2">
        <v>-39.324604325524433</v>
      </c>
      <c r="BO54" s="2">
        <v>-13.060125712300071</v>
      </c>
      <c r="BP54" s="2">
        <v>2.6616275754413863</v>
      </c>
      <c r="BQ54" s="2">
        <v>11.519041047060281</v>
      </c>
      <c r="BR54" s="2">
        <v>15.91965045364913</v>
      </c>
      <c r="BS54" s="2">
        <v>16.744297108977918</v>
      </c>
      <c r="BT54" s="2">
        <v>17.337431806428661</v>
      </c>
      <c r="BU54" s="2">
        <v>15.734002150393426</v>
      </c>
      <c r="BV54" s="2">
        <v>13.735719813996713</v>
      </c>
      <c r="BW54" s="2">
        <v>16.15983419469968</v>
      </c>
      <c r="BX54" s="2">
        <v>19.104517348979687</v>
      </c>
      <c r="BY54" s="2">
        <v>24.494911267013755</v>
      </c>
      <c r="BZ54" s="2">
        <v>25.993363181046661</v>
      </c>
      <c r="CA54" s="2">
        <v>25.186931496860165</v>
      </c>
      <c r="CB54" s="2">
        <v>23.825323532216615</v>
      </c>
      <c r="CC54" s="2">
        <v>15.019605579066077</v>
      </c>
      <c r="CD54" s="2">
        <v>-3.4714632749275545</v>
      </c>
      <c r="CE54" s="2">
        <v>-5.1486773524191616</v>
      </c>
      <c r="CF54" s="2">
        <v>-17.288675462071762</v>
      </c>
      <c r="CG54" s="2">
        <v>-21.509652631058831</v>
      </c>
      <c r="CH54" s="2">
        <v>-36.352729764945614</v>
      </c>
      <c r="CI54" s="2">
        <v>-57.213925154890106</v>
      </c>
      <c r="CJ54" s="2">
        <v>-71.541635658705658</v>
      </c>
      <c r="CK54" s="2">
        <v>-86.778836426223748</v>
      </c>
      <c r="CL54" s="2">
        <v>-78.365743206187759</v>
      </c>
      <c r="CM54" s="2">
        <v>-69.328986512454094</v>
      </c>
      <c r="CN54" s="2">
        <v>-67.229351772042563</v>
      </c>
      <c r="CO54" s="2">
        <v>-62.130386708607404</v>
      </c>
      <c r="CP54" s="2">
        <v>-56.746110977222841</v>
      </c>
      <c r="CQ54" s="2">
        <v>-41.836766660115217</v>
      </c>
      <c r="CR54" s="2">
        <v>-8.8822936038963167</v>
      </c>
      <c r="CS54" s="2">
        <v>3.5656508744321362</v>
      </c>
      <c r="CT54" s="2">
        <v>30.975039511943546</v>
      </c>
      <c r="CU54" s="2">
        <v>53.795790183480335</v>
      </c>
      <c r="CV54" s="2">
        <v>55.46938088727056</v>
      </c>
      <c r="CW54" s="2">
        <v>56.542942693923727</v>
      </c>
      <c r="CX54" s="2">
        <v>56.058870436367329</v>
      </c>
      <c r="CY54" s="2">
        <v>60.811943922555898</v>
      </c>
      <c r="CZ54" s="2">
        <v>67.902111171353937</v>
      </c>
      <c r="DA54" s="2">
        <v>67.592250698063879</v>
      </c>
      <c r="DB54" s="2">
        <v>66.115502402660027</v>
      </c>
      <c r="DC54" s="2">
        <v>63.900414700192236</v>
      </c>
      <c r="DD54" s="2">
        <v>62.134516605230729</v>
      </c>
      <c r="DE54" s="2">
        <v>60.944867034072438</v>
      </c>
      <c r="DF54" s="2">
        <v>61.394776219681177</v>
      </c>
      <c r="DG54" s="2">
        <v>59.001995051753319</v>
      </c>
      <c r="DH54" s="2">
        <v>60.335918563374833</v>
      </c>
      <c r="DI54" s="2">
        <v>57.835161548684589</v>
      </c>
      <c r="DJ54" s="2">
        <v>52.296022035877535</v>
      </c>
      <c r="DK54" s="2">
        <v>40.907864505464815</v>
      </c>
      <c r="DL54" s="2">
        <v>28.472952949213237</v>
      </c>
      <c r="DM54" s="2">
        <v>12.433505636327107</v>
      </c>
      <c r="DN54" s="2">
        <v>19.419364380741939</v>
      </c>
      <c r="DO54" s="2">
        <v>32.841955597236883</v>
      </c>
      <c r="DP54" s="2">
        <v>44.284413684505935</v>
      </c>
      <c r="DQ54" s="2">
        <v>51.840390494455569</v>
      </c>
      <c r="DR54" s="2">
        <v>40.510385125411155</v>
      </c>
      <c r="DS54" s="2">
        <v>42.596598565978084</v>
      </c>
      <c r="DT54" s="2">
        <v>43.958206530621339</v>
      </c>
      <c r="DU54" s="2">
        <v>38.886596341433552</v>
      </c>
      <c r="DV54" s="2">
        <v>33.352223682594236</v>
      </c>
      <c r="DW54" s="2">
        <v>21.505512582546661</v>
      </c>
      <c r="DX54" s="2">
        <v>19.348786153088298</v>
      </c>
      <c r="DY54" s="2">
        <v>21.231033593713725</v>
      </c>
      <c r="DZ54" s="2">
        <v>22.929484841010865</v>
      </c>
      <c r="EA54" s="2">
        <v>23.311987907882958</v>
      </c>
      <c r="EB54" s="2">
        <v>21.06570370189575</v>
      </c>
      <c r="EC54" s="2">
        <v>16.773731988291704</v>
      </c>
      <c r="ED54" s="2">
        <v>9.927869348042492</v>
      </c>
      <c r="EE54" s="2">
        <v>-3.4482697348809666</v>
      </c>
      <c r="EF54" s="2">
        <v>-28.118004148691959</v>
      </c>
      <c r="EG54" s="2">
        <v>-56.869667037119058</v>
      </c>
      <c r="EH54" s="2">
        <v>-89.995052564735772</v>
      </c>
      <c r="EI54" s="2">
        <v>-119.58185090829505</v>
      </c>
      <c r="EJ54" s="2">
        <v>-135.6592584197042</v>
      </c>
      <c r="EK54" s="2">
        <v>-136.73204988301347</v>
      </c>
      <c r="EL54" s="2">
        <v>-125.34635512787005</v>
      </c>
      <c r="EM54" s="2">
        <v>-101.70106375678613</v>
      </c>
      <c r="EN54" s="2">
        <v>-66.785263208127603</v>
      </c>
      <c r="EO54" s="2">
        <v>-20.494167919703965</v>
      </c>
      <c r="EP54" s="2">
        <v>11.367742798938806</v>
      </c>
      <c r="EQ54" s="2">
        <v>42.299778778320125</v>
      </c>
      <c r="ER54" s="2">
        <v>63.798055237988251</v>
      </c>
      <c r="ES54" s="2">
        <v>69.359403205640518</v>
      </c>
      <c r="ET54" s="2">
        <v>64.891029419508499</v>
      </c>
      <c r="EU54" s="2">
        <v>51.044219902014227</v>
      </c>
      <c r="EV54" s="2">
        <v>35.317713085885856</v>
      </c>
      <c r="EW54" s="2">
        <v>20.32384631922093</v>
      </c>
      <c r="EX54" s="2">
        <v>9.4135996217853979</v>
      </c>
      <c r="EY54" s="2">
        <v>2.6702821421088032</v>
      </c>
      <c r="EZ54" s="2">
        <v>1.6808037213711593</v>
      </c>
      <c r="FA54" s="2">
        <v>7.2680048542747198</v>
      </c>
      <c r="FB54" s="2">
        <v>11.178530731378181</v>
      </c>
      <c r="FC54" s="2">
        <v>19.095122303249564</v>
      </c>
      <c r="FD54" s="2">
        <v>29.503917824572063</v>
      </c>
      <c r="FE54" s="2">
        <v>30.678156345745862</v>
      </c>
      <c r="FF54" s="2">
        <v>33.097954299841291</v>
      </c>
      <c r="FG54" s="2">
        <v>34.299102140025688</v>
      </c>
      <c r="FH54" s="2">
        <v>29.092134484656668</v>
      </c>
      <c r="FI54" s="2">
        <v>22.417580245168786</v>
      </c>
      <c r="FJ54" s="2">
        <v>13.610669878563794</v>
      </c>
      <c r="FK54" s="2">
        <v>6.86377064443748</v>
      </c>
      <c r="FL54" s="2">
        <v>-0.23669707430864051</v>
      </c>
      <c r="FM54" s="2">
        <v>-6.9577596549630769</v>
      </c>
      <c r="FN54" s="2">
        <v>-9.4088269214487728</v>
      </c>
      <c r="FO54" s="2">
        <v>-9.5614101358948922</v>
      </c>
      <c r="FP54" s="2">
        <v>-5.2667042775713657</v>
      </c>
      <c r="FQ54" s="2">
        <v>-0.81899860753627074</v>
      </c>
      <c r="FR54" s="2">
        <v>3.5689161146619703</v>
      </c>
      <c r="FS54" s="2">
        <v>5.3913966403279776</v>
      </c>
      <c r="FT54" s="2">
        <v>6.5893418617009107</v>
      </c>
      <c r="FU54" s="2">
        <v>5.3504982192681698</v>
      </c>
      <c r="FV54" s="2">
        <v>4.0593772859922188</v>
      </c>
      <c r="FW54" s="2">
        <v>2.7285418064018456</v>
      </c>
      <c r="FX54" s="2">
        <v>1.370987235456637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</row>
    <row r="55" spans="1:200">
      <c r="A55" s="2">
        <v>1.0649616018443426E-15</v>
      </c>
      <c r="B55" s="2">
        <v>6.0717040771266349E-14</v>
      </c>
      <c r="C55" s="2">
        <v>-3.4836675837966542E-14</v>
      </c>
      <c r="D55" s="2">
        <v>1.0922154184886753E-13</v>
      </c>
      <c r="E55" s="2">
        <v>1.6847847251013289E-15</v>
      </c>
      <c r="F55" s="2">
        <v>3.3288995231467908E-15</v>
      </c>
      <c r="G55" s="2">
        <v>4.2501055282938981E-14</v>
      </c>
      <c r="H55" s="2">
        <v>1.367671695949194E-14</v>
      </c>
      <c r="I55" s="2">
        <v>5.2596819418032195E-14</v>
      </c>
      <c r="J55" s="2">
        <v>-1.6305626410662866E-14</v>
      </c>
      <c r="K55" s="2">
        <v>-1.891841444031198E-14</v>
      </c>
      <c r="L55" s="2">
        <v>-1.5389297259707448E-14</v>
      </c>
      <c r="M55" s="2">
        <v>-4.0662192557830541E-14</v>
      </c>
      <c r="N55" s="2">
        <v>-1.3287141280439045E-15</v>
      </c>
      <c r="O55" s="2">
        <v>7.429693706577459E-14</v>
      </c>
      <c r="P55" s="2">
        <v>1.0048895662055707E-14</v>
      </c>
      <c r="Q55" s="2">
        <v>-2.4847002960574663E-14</v>
      </c>
      <c r="R55" s="2">
        <v>-9.0929929003146641E-16</v>
      </c>
      <c r="S55" s="2">
        <v>-1.7189943454683806E-16</v>
      </c>
      <c r="T55" s="2">
        <v>2.0598002908678887E-16</v>
      </c>
      <c r="U55" s="2">
        <v>3.7571960272312876E-16</v>
      </c>
      <c r="V55" s="2">
        <v>3.3310421001451935</v>
      </c>
      <c r="W55" s="2">
        <v>6.6399133574286902</v>
      </c>
      <c r="X55" s="2">
        <v>9.9045962608930402</v>
      </c>
      <c r="Y55" s="2">
        <v>13.103379218853792</v>
      </c>
      <c r="Z55" s="2">
        <v>16.215007650380748</v>
      </c>
      <c r="AA55" s="2">
        <v>14.900608941891385</v>
      </c>
      <c r="AB55" s="2">
        <v>11.124112001067539</v>
      </c>
      <c r="AC55" s="2">
        <v>5.9145696225658373</v>
      </c>
      <c r="AD55" s="2">
        <v>0.71647727739979317</v>
      </c>
      <c r="AE55" s="2">
        <v>-4.1778195323948353</v>
      </c>
      <c r="AF55" s="2">
        <v>-5.0940524543399128</v>
      </c>
      <c r="AG55" s="2">
        <v>-4.1913319072407376</v>
      </c>
      <c r="AH55" s="2">
        <v>-0.3011062626765586</v>
      </c>
      <c r="AI55" s="2">
        <v>5.424907773107412</v>
      </c>
      <c r="AJ55" s="2">
        <v>12.657969930457213</v>
      </c>
      <c r="AK55" s="2">
        <v>20.034767459661385</v>
      </c>
      <c r="AL55" s="2">
        <v>27.384306260675135</v>
      </c>
      <c r="AM55" s="2">
        <v>32.154479709058343</v>
      </c>
      <c r="AN55" s="2">
        <v>33.905546861754459</v>
      </c>
      <c r="AO55" s="2">
        <v>32.214743460878722</v>
      </c>
      <c r="AP55" s="2">
        <v>27.200977542042139</v>
      </c>
      <c r="AQ55" s="2">
        <v>19.688318161440179</v>
      </c>
      <c r="AR55" s="2">
        <v>12.067944895157913</v>
      </c>
      <c r="AS55" s="2">
        <v>6.7212421072507764</v>
      </c>
      <c r="AT55" s="2">
        <v>4.7131189800095967</v>
      </c>
      <c r="AU55" s="2">
        <v>7.2094094758279326</v>
      </c>
      <c r="AV55" s="2">
        <v>15.646170063613845</v>
      </c>
      <c r="AW55" s="2">
        <v>27.610036783752012</v>
      </c>
      <c r="AX55" s="2">
        <v>41.164888922156678</v>
      </c>
      <c r="AY55" s="2">
        <v>54.065722343764243</v>
      </c>
      <c r="AZ55" s="2">
        <v>60.339371275584149</v>
      </c>
      <c r="BA55" s="2">
        <v>56.004351554953089</v>
      </c>
      <c r="BB55" s="2">
        <v>39.738216610302537</v>
      </c>
      <c r="BC55" s="2">
        <v>12.502975791234871</v>
      </c>
      <c r="BD55" s="2">
        <v>-15.867447889264206</v>
      </c>
      <c r="BE55" s="2">
        <v>-50.573199443941633</v>
      </c>
      <c r="BF55" s="2">
        <v>-83.864432556655188</v>
      </c>
      <c r="BG55" s="2">
        <v>-111.37707071108201</v>
      </c>
      <c r="BH55" s="2">
        <v>-127.75881076704329</v>
      </c>
      <c r="BI55" s="2">
        <v>-129.57421533695305</v>
      </c>
      <c r="BJ55" s="2">
        <v>-118.06425842069605</v>
      </c>
      <c r="BK55" s="2">
        <v>-101.63135173579883</v>
      </c>
      <c r="BL55" s="2">
        <v>-72.078209088622202</v>
      </c>
      <c r="BM55" s="2">
        <v>-39.803959914413738</v>
      </c>
      <c r="BN55" s="2">
        <v>-8.5793966753308268</v>
      </c>
      <c r="BO55" s="2">
        <v>13.436115354878471</v>
      </c>
      <c r="BP55" s="2">
        <v>24.946115329568276</v>
      </c>
      <c r="BQ55" s="2">
        <v>29.839497313861617</v>
      </c>
      <c r="BR55" s="2">
        <v>29.739587194600812</v>
      </c>
      <c r="BS55" s="2">
        <v>26.415406268138739</v>
      </c>
      <c r="BT55" s="2">
        <v>22.720586277410789</v>
      </c>
      <c r="BU55" s="2">
        <v>18.150541624065401</v>
      </c>
      <c r="BV55" s="2">
        <v>12.117629799969304</v>
      </c>
      <c r="BW55" s="2">
        <v>11.396563518525394</v>
      </c>
      <c r="BX55" s="2">
        <v>12.348063127484693</v>
      </c>
      <c r="BY55" s="2">
        <v>16.911642535516165</v>
      </c>
      <c r="BZ55" s="2">
        <v>21.521252766268855</v>
      </c>
      <c r="CA55" s="2">
        <v>22.437669318245522</v>
      </c>
      <c r="CB55" s="2">
        <v>23.302237668151101</v>
      </c>
      <c r="CC55" s="2">
        <v>20.192436660465425</v>
      </c>
      <c r="CD55" s="2">
        <v>9.6591013467751274</v>
      </c>
      <c r="CE55" s="2">
        <v>13.239898846451108</v>
      </c>
      <c r="CF55" s="2">
        <v>8.041818803387045</v>
      </c>
      <c r="CG55" s="2">
        <v>7.6622177601341166</v>
      </c>
      <c r="CH55" s="2">
        <v>15.376749424974165</v>
      </c>
      <c r="CI55" s="2">
        <v>13.981892477054966</v>
      </c>
      <c r="CJ55" s="2">
        <v>8.3765875320296637</v>
      </c>
      <c r="CK55" s="2">
        <v>-2.6464846620372446</v>
      </c>
      <c r="CL55" s="2">
        <v>4.2148872830318309</v>
      </c>
      <c r="CM55" s="2">
        <v>7.9011379881441561</v>
      </c>
      <c r="CN55" s="2">
        <v>7.7107496541330232</v>
      </c>
      <c r="CO55" s="2">
        <v>16.36450405521699</v>
      </c>
      <c r="CP55" s="2">
        <v>28.866845718627566</v>
      </c>
      <c r="CQ55" s="2">
        <v>40.616325540537112</v>
      </c>
      <c r="CR55" s="2">
        <v>60.071186027861934</v>
      </c>
      <c r="CS55" s="2">
        <v>63.106373481147678</v>
      </c>
      <c r="CT55" s="2">
        <v>69.01708557357297</v>
      </c>
      <c r="CU55" s="2">
        <v>60.832546926745991</v>
      </c>
      <c r="CV55" s="2">
        <v>56.571178815584119</v>
      </c>
      <c r="CW55" s="2">
        <v>56.788458781540285</v>
      </c>
      <c r="CX55" s="2">
        <v>54.488818541756558</v>
      </c>
      <c r="CY55" s="2">
        <v>50.378445065548846</v>
      </c>
      <c r="CZ55" s="2">
        <v>45.734344073657766</v>
      </c>
      <c r="DA55" s="2">
        <v>46.639451895540439</v>
      </c>
      <c r="DB55" s="2">
        <v>48.72673008063294</v>
      </c>
      <c r="DC55" s="2">
        <v>49.343412797890359</v>
      </c>
      <c r="DD55" s="2">
        <v>52.898991034951301</v>
      </c>
      <c r="DE55" s="2">
        <v>56.376984053070935</v>
      </c>
      <c r="DF55" s="2">
        <v>60.480211226463474</v>
      </c>
      <c r="DG55" s="2">
        <v>61.38414085388964</v>
      </c>
      <c r="DH55" s="2">
        <v>67.282572935505783</v>
      </c>
      <c r="DI55" s="2">
        <v>70.004558031689257</v>
      </c>
      <c r="DJ55" s="2">
        <v>68.313697314777613</v>
      </c>
      <c r="DK55" s="2">
        <v>61.739643560174699</v>
      </c>
      <c r="DL55" s="2">
        <v>49.927811822583799</v>
      </c>
      <c r="DM55" s="2">
        <v>28.449019274490759</v>
      </c>
      <c r="DN55" s="2">
        <v>21.84740883977609</v>
      </c>
      <c r="DO55" s="2">
        <v>20.532531092850803</v>
      </c>
      <c r="DP55" s="2">
        <v>23.253840802057852</v>
      </c>
      <c r="DQ55" s="2">
        <v>27.323553745144739</v>
      </c>
      <c r="DR55" s="2">
        <v>34.96400497869881</v>
      </c>
      <c r="DS55" s="2">
        <v>34.286268769260573</v>
      </c>
      <c r="DT55" s="2">
        <v>33.421700419354771</v>
      </c>
      <c r="DU55" s="2">
        <v>24.559807048845773</v>
      </c>
      <c r="DV55" s="2">
        <v>17.326476857127261</v>
      </c>
      <c r="DW55" s="2">
        <v>10.388142237182892</v>
      </c>
      <c r="DX55" s="2">
        <v>9.2947535718049057</v>
      </c>
      <c r="DY55" s="2">
        <v>14.427870049213832</v>
      </c>
      <c r="DZ55" s="2">
        <v>19.30690181160746</v>
      </c>
      <c r="EA55" s="2">
        <v>24.56931801585311</v>
      </c>
      <c r="EB55" s="2">
        <v>28.559352553518359</v>
      </c>
      <c r="EC55" s="2">
        <v>30.649393604943164</v>
      </c>
      <c r="ED55" s="2">
        <v>28.807949870601227</v>
      </c>
      <c r="EE55" s="2">
        <v>20.515562311113214</v>
      </c>
      <c r="EF55" s="2">
        <v>1.2593128751904707</v>
      </c>
      <c r="EG55" s="2">
        <v>-24.471539044865061</v>
      </c>
      <c r="EH55" s="2">
        <v>-57.138133878317213</v>
      </c>
      <c r="EI55" s="2">
        <v>-92.175709234181241</v>
      </c>
      <c r="EJ55" s="2">
        <v>-115.75542022587058</v>
      </c>
      <c r="EK55" s="2">
        <v>-127.13790160766725</v>
      </c>
      <c r="EL55" s="2">
        <v>-132.29142153909427</v>
      </c>
      <c r="EM55" s="2">
        <v>-118.36282179394385</v>
      </c>
      <c r="EN55" s="2">
        <v>-94.41023697216383</v>
      </c>
      <c r="EO55" s="2">
        <v>-58.753817923956873</v>
      </c>
      <c r="EP55" s="2">
        <v>-27.82487352343292</v>
      </c>
      <c r="EQ55" s="2">
        <v>4.7333548748662011</v>
      </c>
      <c r="ER55" s="2">
        <v>36.273560264241837</v>
      </c>
      <c r="ES55" s="2">
        <v>51.435398700979299</v>
      </c>
      <c r="ET55" s="2">
        <v>57.873054078239775</v>
      </c>
      <c r="EU55" s="2">
        <v>54.065722343764243</v>
      </c>
      <c r="EV55" s="2">
        <v>41.663673801605825</v>
      </c>
      <c r="EW55" s="2">
        <v>27.941564799946967</v>
      </c>
      <c r="EX55" s="2">
        <v>15.646170063613845</v>
      </c>
      <c r="EY55" s="2">
        <v>6.3144753560747411</v>
      </c>
      <c r="EZ55" s="2">
        <v>2.8863040455049003</v>
      </c>
      <c r="FA55" s="2">
        <v>6.7212421072507764</v>
      </c>
      <c r="FB55" s="2">
        <v>8.8045588410679159</v>
      </c>
      <c r="FC55" s="2">
        <v>16.254452728225246</v>
      </c>
      <c r="FD55" s="2">
        <v>27.200977542042139</v>
      </c>
      <c r="FE55" s="2">
        <v>29.919282667366563</v>
      </c>
      <c r="FF55" s="2">
        <v>32.601436433944578</v>
      </c>
      <c r="FG55" s="2">
        <v>32.154479709058343</v>
      </c>
      <c r="FH55" s="2">
        <v>27.981228996166315</v>
      </c>
      <c r="FI55" s="2">
        <v>21.127175103955601</v>
      </c>
      <c r="FJ55" s="2">
        <v>12.657969930457213</v>
      </c>
      <c r="FK55" s="2">
        <v>6.9942725613270014</v>
      </c>
      <c r="FL55" s="2">
        <v>1.175750438363476</v>
      </c>
      <c r="FM55" s="2">
        <v>-4.1913319072407376</v>
      </c>
      <c r="FN55" s="2">
        <v>-5.0940524543399128</v>
      </c>
      <c r="FO55" s="2">
        <v>-4.1778195323948353</v>
      </c>
      <c r="FP55" s="2">
        <v>0.71647727739981448</v>
      </c>
      <c r="FQ55" s="2">
        <v>5.9145696225658373</v>
      </c>
      <c r="FR55" s="2">
        <v>11.124112001067539</v>
      </c>
      <c r="FS55" s="2">
        <v>14.900608941891385</v>
      </c>
      <c r="FT55" s="2">
        <v>16.215007650380748</v>
      </c>
      <c r="FU55" s="2">
        <v>13.103379218853792</v>
      </c>
      <c r="FV55" s="2">
        <v>9.9045962608930402</v>
      </c>
      <c r="FW55" s="2">
        <v>6.6399133574286919</v>
      </c>
      <c r="FX55" s="2">
        <v>3.3310421001451935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</row>
    <row r="56" spans="1:200">
      <c r="A56" s="2">
        <v>1.3365359090084706E-15</v>
      </c>
      <c r="B56" s="2">
        <v>6.5310255084392844E-14</v>
      </c>
      <c r="C56" s="2">
        <v>-6.9968810599813889E-14</v>
      </c>
      <c r="D56" s="2">
        <v>9.7512195160418445E-14</v>
      </c>
      <c r="E56" s="2">
        <v>7.8352338855773975E-16</v>
      </c>
      <c r="F56" s="2">
        <v>-5.065773159166879E-15</v>
      </c>
      <c r="G56" s="2">
        <v>2.8754886932249856E-14</v>
      </c>
      <c r="H56" s="2">
        <v>1.638762277362544E-15</v>
      </c>
      <c r="I56" s="2">
        <v>6.9643505698571244E-14</v>
      </c>
      <c r="J56" s="2">
        <v>5.8936418618630849E-15</v>
      </c>
      <c r="K56" s="2">
        <v>5.8543132639981802E-15</v>
      </c>
      <c r="L56" s="2">
        <v>-9.5852149661631858E-15</v>
      </c>
      <c r="M56" s="2">
        <v>-3.0186442176636627E-14</v>
      </c>
      <c r="N56" s="2">
        <v>-1.5653742949205211E-15</v>
      </c>
      <c r="O56" s="2">
        <v>6.8059094357979615E-14</v>
      </c>
      <c r="P56" s="2">
        <v>1.7245310296636556E-15</v>
      </c>
      <c r="Q56" s="2">
        <v>-2.5177870726388714E-14</v>
      </c>
      <c r="R56" s="2">
        <v>-9.1766936152565906E-16</v>
      </c>
      <c r="S56" s="2">
        <v>-4.0983322431138326E-16</v>
      </c>
      <c r="T56" s="2">
        <v>1.9696530140136708E-16</v>
      </c>
      <c r="U56" s="2">
        <v>3.4552034425953702E-16</v>
      </c>
      <c r="V56" s="2">
        <v>3.7116828267027278</v>
      </c>
      <c r="W56" s="2">
        <v>7.3983759242353839</v>
      </c>
      <c r="X56" s="2">
        <v>11.03527181863946</v>
      </c>
      <c r="Y56" s="2">
        <v>14.597926382577922</v>
      </c>
      <c r="Z56" s="2">
        <v>18.062437599526188</v>
      </c>
      <c r="AA56" s="2">
        <v>17.110530537473874</v>
      </c>
      <c r="AB56" s="2">
        <v>13.020252142587069</v>
      </c>
      <c r="AC56" s="2">
        <v>8.4024678697400486</v>
      </c>
      <c r="AD56" s="2">
        <v>4.006623300292528</v>
      </c>
      <c r="AE56" s="2">
        <v>9.7310937662246744E-2</v>
      </c>
      <c r="AF56" s="2">
        <v>9.8289836909245309E-2</v>
      </c>
      <c r="AG56" s="2">
        <v>1.5081410275794589</v>
      </c>
      <c r="AH56" s="2">
        <v>5.3549212629082774</v>
      </c>
      <c r="AI56" s="2">
        <v>10.803182945105659</v>
      </c>
      <c r="AJ56" s="2">
        <v>17.497215775052052</v>
      </c>
      <c r="AK56" s="2">
        <v>24.124359904701944</v>
      </c>
      <c r="AL56" s="2">
        <v>30.554628919608106</v>
      </c>
      <c r="AM56" s="2">
        <v>33.85553852835659</v>
      </c>
      <c r="AN56" s="2">
        <v>34.565124994990448</v>
      </c>
      <c r="AO56" s="2">
        <v>31.979342658450282</v>
      </c>
      <c r="AP56" s="2">
        <v>26.376430480711775</v>
      </c>
      <c r="AQ56" s="2">
        <v>18.601103326638551</v>
      </c>
      <c r="AR56" s="2">
        <v>11.8715199818977</v>
      </c>
      <c r="AS56" s="2">
        <v>8.2235593995435732</v>
      </c>
      <c r="AT56" s="2">
        <v>8.3819346528809362</v>
      </c>
      <c r="AU56" s="2">
        <v>12.606832745073611</v>
      </c>
      <c r="AV56" s="2">
        <v>21.361791428074493</v>
      </c>
      <c r="AW56" s="2">
        <v>32.267336783875365</v>
      </c>
      <c r="AX56" s="2">
        <v>42.809175794875614</v>
      </c>
      <c r="AY56" s="2">
        <v>50.293596363824854</v>
      </c>
      <c r="AZ56" s="2">
        <v>49.805911828987519</v>
      </c>
      <c r="BA56" s="2">
        <v>37.170123382501785</v>
      </c>
      <c r="BB56" s="2">
        <v>13.522642210162253</v>
      </c>
      <c r="BC56" s="2">
        <v>-18.26074308043491</v>
      </c>
      <c r="BD56" s="2">
        <v>-46.592774443137415</v>
      </c>
      <c r="BE56" s="2">
        <v>-77.948729136453068</v>
      </c>
      <c r="BF56" s="2">
        <v>-104.17188332715546</v>
      </c>
      <c r="BG56" s="2">
        <v>-121.81701437791786</v>
      </c>
      <c r="BH56" s="2">
        <v>-126.98089642878156</v>
      </c>
      <c r="BI56" s="2">
        <v>-117.81864949550939</v>
      </c>
      <c r="BJ56" s="2">
        <v>-98.389104187249089</v>
      </c>
      <c r="BK56" s="2">
        <v>-77.301908668657305</v>
      </c>
      <c r="BL56" s="2">
        <v>-46.055194229122527</v>
      </c>
      <c r="BM56" s="2">
        <v>-15.013929286570214</v>
      </c>
      <c r="BN56" s="2">
        <v>11.969023328710865</v>
      </c>
      <c r="BO56" s="2">
        <v>28.557835946649931</v>
      </c>
      <c r="BP56" s="2">
        <v>34.575765094056379</v>
      </c>
      <c r="BQ56" s="2">
        <v>35.47918412428163</v>
      </c>
      <c r="BR56" s="2">
        <v>32.08706592774324</v>
      </c>
      <c r="BS56" s="2">
        <v>26.789716751358043</v>
      </c>
      <c r="BT56" s="2">
        <v>21.538870683592833</v>
      </c>
      <c r="BU56" s="2">
        <v>16.361536240567304</v>
      </c>
      <c r="BV56" s="2">
        <v>9.4969400367386179</v>
      </c>
      <c r="BW56" s="2">
        <v>8.1070042926469448</v>
      </c>
      <c r="BX56" s="2">
        <v>8.6649771830918674</v>
      </c>
      <c r="BY56" s="2">
        <v>12.749125759963075</v>
      </c>
      <c r="BZ56" s="2">
        <v>17.793792036251094</v>
      </c>
      <c r="CA56" s="2">
        <v>19.003938169136379</v>
      </c>
      <c r="CB56" s="2">
        <v>20.332430661440061</v>
      </c>
      <c r="CC56" s="2">
        <v>9.636477460602439</v>
      </c>
      <c r="CD56" s="2">
        <v>-1.5415050683600684</v>
      </c>
      <c r="CE56" s="2">
        <v>2.5581426089477235</v>
      </c>
      <c r="CF56" s="2">
        <v>-0.74148554541745093</v>
      </c>
      <c r="CG56" s="2">
        <v>0.34022035115945148</v>
      </c>
      <c r="CH56" s="2">
        <v>15.058646401788456</v>
      </c>
      <c r="CI56" s="2">
        <v>20.219146330440598</v>
      </c>
      <c r="CJ56" s="2">
        <v>17.907209741834741</v>
      </c>
      <c r="CK56" s="2">
        <v>9.4954536919495478</v>
      </c>
      <c r="CL56" s="2">
        <v>15.972570722289841</v>
      </c>
      <c r="CM56" s="2">
        <v>19.69388574731855</v>
      </c>
      <c r="CN56" s="2">
        <v>31.627368235133449</v>
      </c>
      <c r="CO56" s="2">
        <v>41.123439691833219</v>
      </c>
      <c r="CP56" s="2">
        <v>54.71744451275044</v>
      </c>
      <c r="CQ56" s="2">
        <v>63.213485010248931</v>
      </c>
      <c r="CR56" s="2">
        <v>73.790664622576926</v>
      </c>
      <c r="CS56" s="2">
        <v>72.036828488167998</v>
      </c>
      <c r="CT56" s="2">
        <v>69.519841855257837</v>
      </c>
      <c r="CU56" s="2">
        <v>51.985222544502214</v>
      </c>
      <c r="CV56" s="2">
        <v>45.397895543812339</v>
      </c>
      <c r="CW56" s="2">
        <v>45.621194328274953</v>
      </c>
      <c r="CX56" s="2">
        <v>42.607760404839098</v>
      </c>
      <c r="CY56" s="2">
        <v>34.665790324833516</v>
      </c>
      <c r="CZ56" s="2">
        <v>28.816975611133778</v>
      </c>
      <c r="DA56" s="2">
        <v>34.587320278738233</v>
      </c>
      <c r="DB56" s="2">
        <v>40.842012380658161</v>
      </c>
      <c r="DC56" s="2">
        <v>42.969876975812028</v>
      </c>
      <c r="DD56" s="2">
        <v>50.646879631495885</v>
      </c>
      <c r="DE56" s="2">
        <v>56.384631437188709</v>
      </c>
      <c r="DF56" s="2">
        <v>63.846448631201788</v>
      </c>
      <c r="DG56" s="2">
        <v>65.571953986734371</v>
      </c>
      <c r="DH56" s="2">
        <v>73.5838380159922</v>
      </c>
      <c r="DI56" s="2">
        <v>78.567862591710963</v>
      </c>
      <c r="DJ56" s="2">
        <v>78.937272561356167</v>
      </c>
      <c r="DK56" s="2">
        <v>75.477374734486389</v>
      </c>
      <c r="DL56" s="2">
        <v>63.561270349579196</v>
      </c>
      <c r="DM56" s="2">
        <v>42.521568656137731</v>
      </c>
      <c r="DN56" s="2">
        <v>28.422172330790538</v>
      </c>
      <c r="DO56" s="2">
        <v>21.518789582009941</v>
      </c>
      <c r="DP56" s="2">
        <v>17.052630047843262</v>
      </c>
      <c r="DQ56" s="2">
        <v>18.2319449450418</v>
      </c>
      <c r="DR56" s="2">
        <v>30.864288330861982</v>
      </c>
      <c r="DS56" s="2">
        <v>29.542921737784663</v>
      </c>
      <c r="DT56" s="2">
        <v>28.214429245480858</v>
      </c>
      <c r="DU56" s="2">
        <v>18.653330160728903</v>
      </c>
      <c r="DV56" s="2">
        <v>11.109478779795545</v>
      </c>
      <c r="DW56" s="2">
        <v>5.2071843096885022</v>
      </c>
      <c r="DX56" s="2">
        <v>4.0619644722048687</v>
      </c>
      <c r="DY56" s="2">
        <v>9.8100509530299931</v>
      </c>
      <c r="DZ56" s="2">
        <v>15.471385681715363</v>
      </c>
      <c r="EA56" s="2">
        <v>22.311643774947118</v>
      </c>
      <c r="EB56" s="2">
        <v>28.768246708978438</v>
      </c>
      <c r="EC56" s="2">
        <v>34.279651450233736</v>
      </c>
      <c r="ED56" s="2">
        <v>36.350665927150025</v>
      </c>
      <c r="EE56" s="2">
        <v>33.65822371608062</v>
      </c>
      <c r="EF56" s="2">
        <v>20.215170601449621</v>
      </c>
      <c r="EG56" s="2">
        <v>-0.89367756656123376</v>
      </c>
      <c r="EH56" s="2">
        <v>-30.641193532784364</v>
      </c>
      <c r="EI56" s="2">
        <v>-66.005772346552646</v>
      </c>
      <c r="EJ56" s="2">
        <v>-93.433246176725859</v>
      </c>
      <c r="EK56" s="2">
        <v>-111.42587290535309</v>
      </c>
      <c r="EL56" s="2">
        <v>-129.24714658580734</v>
      </c>
      <c r="EM56" s="2">
        <v>-124.42109449219066</v>
      </c>
      <c r="EN56" s="2">
        <v>-111.02771239921496</v>
      </c>
      <c r="EO56" s="2">
        <v>-85.618035770148282</v>
      </c>
      <c r="EP56" s="2">
        <v>-57.777757034411039</v>
      </c>
      <c r="EQ56" s="2">
        <v>-26.199187186163471</v>
      </c>
      <c r="ER56" s="2">
        <v>9.256194748783491</v>
      </c>
      <c r="ES56" s="2">
        <v>31.218660599418538</v>
      </c>
      <c r="ET56" s="2">
        <v>45.865421579829203</v>
      </c>
      <c r="EU56" s="2">
        <v>50.293596363824854</v>
      </c>
      <c r="EV56" s="2">
        <v>42.909417712163531</v>
      </c>
      <c r="EW56" s="2">
        <v>32.467731982147868</v>
      </c>
      <c r="EX56" s="2">
        <v>21.361791428074493</v>
      </c>
      <c r="EY56" s="2">
        <v>11.743817175122906</v>
      </c>
      <c r="EZ56" s="2">
        <v>6.5523941339848939</v>
      </c>
      <c r="FA56" s="2">
        <v>8.2235593995435732</v>
      </c>
      <c r="FB56" s="2">
        <v>8.661448216508294</v>
      </c>
      <c r="FC56" s="2">
        <v>15.326795310537449</v>
      </c>
      <c r="FD56" s="2">
        <v>26.376430480711775</v>
      </c>
      <c r="FE56" s="2">
        <v>29.841649822796558</v>
      </c>
      <c r="FF56" s="2">
        <v>33.348734517880075</v>
      </c>
      <c r="FG56" s="2">
        <v>33.85553852835659</v>
      </c>
      <c r="FH56" s="2">
        <v>30.818972323272572</v>
      </c>
      <c r="FI56" s="2">
        <v>24.645382859234793</v>
      </c>
      <c r="FJ56" s="2">
        <v>17.497215775052052</v>
      </c>
      <c r="FK56" s="2">
        <v>11.888513631910092</v>
      </c>
      <c r="FL56" s="2">
        <v>6.4317657343591979</v>
      </c>
      <c r="FM56" s="2">
        <v>1.5081410275794589</v>
      </c>
      <c r="FN56" s="2">
        <v>9.8289836909245309E-2</v>
      </c>
      <c r="FO56" s="2">
        <v>9.7310937662246744E-2</v>
      </c>
      <c r="FP56" s="2">
        <v>4.0066233002925493</v>
      </c>
      <c r="FQ56" s="2">
        <v>8.4024678697400486</v>
      </c>
      <c r="FR56" s="2">
        <v>13.020252142587069</v>
      </c>
      <c r="FS56" s="2">
        <v>17.110530537473874</v>
      </c>
      <c r="FT56" s="2">
        <v>18.062437599526188</v>
      </c>
      <c r="FU56" s="2">
        <v>14.597926382577922</v>
      </c>
      <c r="FV56" s="2">
        <v>11.03527181863946</v>
      </c>
      <c r="FW56" s="2">
        <v>7.3983759242353857</v>
      </c>
      <c r="FX56" s="2">
        <v>3.7116828267027278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</row>
    <row r="57" spans="1:200">
      <c r="A57" s="2">
        <v>1.274967827875322E-16</v>
      </c>
      <c r="B57" s="2">
        <v>-7.7163790843525844E-14</v>
      </c>
      <c r="C57" s="2">
        <v>-1.0798129324906142E-13</v>
      </c>
      <c r="D57" s="2">
        <v>4.451111385894284E-14</v>
      </c>
      <c r="E57" s="2">
        <v>1.4457230921221673E-14</v>
      </c>
      <c r="F57" s="2">
        <v>-2.0903671931478909E-15</v>
      </c>
      <c r="G57" s="2">
        <v>2.1569856696155667E-14</v>
      </c>
      <c r="H57" s="2">
        <v>-5.7176681820521377E-14</v>
      </c>
      <c r="I57" s="2">
        <v>2.7466826001088917E-14</v>
      </c>
      <c r="J57" s="2">
        <v>4.9948461466415983E-14</v>
      </c>
      <c r="K57" s="2">
        <v>-3.0974511447849672E-14</v>
      </c>
      <c r="L57" s="2">
        <v>-4.7069183380735582E-15</v>
      </c>
      <c r="M57" s="2">
        <v>2.9264550466394788E-14</v>
      </c>
      <c r="N57" s="2">
        <v>3.3202524106242032E-14</v>
      </c>
      <c r="O57" s="2">
        <v>4.4237316645985095E-15</v>
      </c>
      <c r="P57" s="2">
        <v>-1.3758814112738742E-14</v>
      </c>
      <c r="Q57" s="2">
        <v>-1.2727997166263558E-14</v>
      </c>
      <c r="R57" s="2">
        <v>1.247974770412955E-15</v>
      </c>
      <c r="S57" s="2">
        <v>1.481504748809364E-16</v>
      </c>
      <c r="T57" s="2">
        <v>-4.1835105654464787E-16</v>
      </c>
      <c r="U57" s="2">
        <v>1.06202717012303E-16</v>
      </c>
      <c r="V57" s="2">
        <v>-3.4738363250583317</v>
      </c>
      <c r="W57" s="2">
        <v>-6.9355727714472142</v>
      </c>
      <c r="X57" s="2">
        <v>-10.373275712109743</v>
      </c>
      <c r="Y57" s="2">
        <v>-13.775340539582452</v>
      </c>
      <c r="Z57" s="2">
        <v>-17.130647535719099</v>
      </c>
      <c r="AA57" s="2">
        <v>-17.139163474754781</v>
      </c>
      <c r="AB57" s="2">
        <v>-13.530989120618715</v>
      </c>
      <c r="AC57" s="2">
        <v>-9.3792602500053484</v>
      </c>
      <c r="AD57" s="2">
        <v>-5.0482705011432358</v>
      </c>
      <c r="AE57" s="2">
        <v>-0.99228666179408975</v>
      </c>
      <c r="AF57" s="2">
        <v>1.0339172391159419</v>
      </c>
      <c r="AG57" s="2">
        <v>4.0720568727833628</v>
      </c>
      <c r="AH57" s="2">
        <v>8.3576530718445632</v>
      </c>
      <c r="AI57" s="2">
        <v>14.202785490959242</v>
      </c>
      <c r="AJ57" s="2">
        <v>21.717095931862993</v>
      </c>
      <c r="AK57" s="2">
        <v>29.602664908736383</v>
      </c>
      <c r="AL57" s="2">
        <v>37.721567482706099</v>
      </c>
      <c r="AM57" s="2">
        <v>43.329742430570647</v>
      </c>
      <c r="AN57" s="2">
        <v>45.182565215726726</v>
      </c>
      <c r="AO57" s="2">
        <v>40.21535758330343</v>
      </c>
      <c r="AP57" s="2">
        <v>29.537000091159179</v>
      </c>
      <c r="AQ57" s="2">
        <v>14.336964001895065</v>
      </c>
      <c r="AR57" s="2">
        <v>9.8741714071551723</v>
      </c>
      <c r="AS57" s="2">
        <v>8.8753742449308195</v>
      </c>
      <c r="AT57" s="2">
        <v>11.269558301135394</v>
      </c>
      <c r="AU57" s="2">
        <v>16.866839858783649</v>
      </c>
      <c r="AV57" s="2">
        <v>28.420070940280169</v>
      </c>
      <c r="AW57" s="2">
        <v>41.699514474841415</v>
      </c>
      <c r="AX57" s="2">
        <v>52.488904717970868</v>
      </c>
      <c r="AY57" s="2">
        <v>55.276762488389579</v>
      </c>
      <c r="AZ57" s="2">
        <v>49.864810664624031</v>
      </c>
      <c r="BA57" s="2">
        <v>21.580628760868024</v>
      </c>
      <c r="BB57" s="2">
        <v>-14.599926665296042</v>
      </c>
      <c r="BC57" s="2">
        <v>-56.129139267198838</v>
      </c>
      <c r="BD57" s="2">
        <v>-92.894360121917018</v>
      </c>
      <c r="BE57" s="2">
        <v>-112.18872397857079</v>
      </c>
      <c r="BF57" s="2">
        <v>-126.41594941870571</v>
      </c>
      <c r="BG57" s="2">
        <v>-136.06525708041764</v>
      </c>
      <c r="BH57" s="2">
        <v>-139.11461123062017</v>
      </c>
      <c r="BI57" s="2">
        <v>-137.25000954063495</v>
      </c>
      <c r="BJ57" s="2">
        <v>-130.27232570720832</v>
      </c>
      <c r="BK57" s="2">
        <v>-132.72811536240243</v>
      </c>
      <c r="BL57" s="2">
        <v>-133.56135226737371</v>
      </c>
      <c r="BM57" s="2">
        <v>-136.1532644959095</v>
      </c>
      <c r="BN57" s="2">
        <v>-140.43216314324954</v>
      </c>
      <c r="BO57" s="2">
        <v>-145.55098114881332</v>
      </c>
      <c r="BP57" s="2">
        <v>-144.53065401684569</v>
      </c>
      <c r="BQ57" s="2">
        <v>-147.39509233194781</v>
      </c>
      <c r="BR57" s="2">
        <v>-149.03996391674823</v>
      </c>
      <c r="BS57" s="2">
        <v>-148.313995330555</v>
      </c>
      <c r="BT57" s="2">
        <v>-140.50737960832029</v>
      </c>
      <c r="BU57" s="2">
        <v>-127.95212830952647</v>
      </c>
      <c r="BV57" s="2">
        <v>-123.47114970448774</v>
      </c>
      <c r="BW57" s="2">
        <v>-112.42763709409601</v>
      </c>
      <c r="BX57" s="2">
        <v>-97.110351049331157</v>
      </c>
      <c r="BY57" s="2">
        <v>-74.36663740644282</v>
      </c>
      <c r="BZ57" s="2">
        <v>-47.746858165503234</v>
      </c>
      <c r="CA57" s="2">
        <v>-38.530191523355477</v>
      </c>
      <c r="CB57" s="2">
        <v>-29.260841009411671</v>
      </c>
      <c r="CC57" s="2">
        <v>-5.9877753037833026</v>
      </c>
      <c r="CD57" s="2">
        <v>10.595108722639672</v>
      </c>
      <c r="CE57" s="2">
        <v>25.695908184198746</v>
      </c>
      <c r="CF57" s="2">
        <v>38.540956466942546</v>
      </c>
      <c r="CG57" s="2">
        <v>44.44457911687752</v>
      </c>
      <c r="CH57" s="2">
        <v>50.058826729867725</v>
      </c>
      <c r="CI57" s="2">
        <v>49.642856450298183</v>
      </c>
      <c r="CJ57" s="2">
        <v>46.54995998742185</v>
      </c>
      <c r="CK57" s="2">
        <v>33.009247188307484</v>
      </c>
      <c r="CL57" s="2">
        <v>31.223892369162385</v>
      </c>
      <c r="CM57" s="2">
        <v>12.30845848896737</v>
      </c>
      <c r="CN57" s="2">
        <v>-8.6961324654979855</v>
      </c>
      <c r="CO57" s="2">
        <v>-0.30290845431426661</v>
      </c>
      <c r="CP57" s="2">
        <v>34.823569456858905</v>
      </c>
      <c r="CQ57" s="2">
        <v>47.913825533096571</v>
      </c>
      <c r="CR57" s="2">
        <v>50.528526538506497</v>
      </c>
      <c r="CS57" s="2">
        <v>53.968466336494302</v>
      </c>
      <c r="CT57" s="2">
        <v>55.35577914446818</v>
      </c>
      <c r="CU57" s="2">
        <v>54.976246876876758</v>
      </c>
      <c r="CV57" s="2">
        <v>49.553222431981382</v>
      </c>
      <c r="CW57" s="2">
        <v>49.102394426581363</v>
      </c>
      <c r="CX57" s="2">
        <v>52.602789041616589</v>
      </c>
      <c r="CY57" s="2">
        <v>44.170599294233078</v>
      </c>
      <c r="CZ57" s="2">
        <v>38.666121548122796</v>
      </c>
      <c r="DA57" s="2">
        <v>43.96148388539244</v>
      </c>
      <c r="DB57" s="2">
        <v>49.266107933699523</v>
      </c>
      <c r="DC57" s="2">
        <v>52.774165495506175</v>
      </c>
      <c r="DD57" s="2">
        <v>58.566734573040378</v>
      </c>
      <c r="DE57" s="2">
        <v>59.674145648091859</v>
      </c>
      <c r="DF57" s="2">
        <v>65.035172253500633</v>
      </c>
      <c r="DG57" s="2">
        <v>68.786538870965558</v>
      </c>
      <c r="DH57" s="2">
        <v>78.366220330597159</v>
      </c>
      <c r="DI57" s="2">
        <v>84.933539981614445</v>
      </c>
      <c r="DJ57" s="2">
        <v>87.293287213058463</v>
      </c>
      <c r="DK57" s="2">
        <v>84.610071312857045</v>
      </c>
      <c r="DL57" s="2">
        <v>75.048013286867985</v>
      </c>
      <c r="DM57" s="2">
        <v>39.653070163264857</v>
      </c>
      <c r="DN57" s="2">
        <v>13.580127705762921</v>
      </c>
      <c r="DO57" s="2">
        <v>1.8409078510726955</v>
      </c>
      <c r="DP57" s="2">
        <v>-3.8323379778789715</v>
      </c>
      <c r="DQ57" s="2">
        <v>-6.1548968884211872</v>
      </c>
      <c r="DR57" s="2">
        <v>1.2913100149252186</v>
      </c>
      <c r="DS57" s="2">
        <v>-7.9736411458756118</v>
      </c>
      <c r="DT57" s="2">
        <v>-17.242991659819324</v>
      </c>
      <c r="DU57" s="2">
        <v>-52.220328348253652</v>
      </c>
      <c r="DV57" s="2">
        <v>-83.894944555477238</v>
      </c>
      <c r="DW57" s="2">
        <v>-114.05488935552972</v>
      </c>
      <c r="DX57" s="2">
        <v>-130.97276807601494</v>
      </c>
      <c r="DY57" s="2">
        <v>-137.7677195960606</v>
      </c>
      <c r="DZ57" s="2">
        <v>-149.89552401160154</v>
      </c>
      <c r="EA57" s="2">
        <v>-156.33391370341334</v>
      </c>
      <c r="EB57" s="2">
        <v>-157.73590090186471</v>
      </c>
      <c r="EC57" s="2">
        <v>-154.76235842134068</v>
      </c>
      <c r="ED57" s="2">
        <v>-150.51646905019356</v>
      </c>
      <c r="EE57" s="2">
        <v>-150.2852807466457</v>
      </c>
      <c r="EF57" s="2">
        <v>-143.52290272190464</v>
      </c>
      <c r="EG57" s="2">
        <v>-139.57461986151489</v>
      </c>
      <c r="EH57" s="2">
        <v>-133.43465677218492</v>
      </c>
      <c r="EI57" s="2">
        <v>-127.42866060418008</v>
      </c>
      <c r="EJ57" s="2">
        <v>-132.30133936412309</v>
      </c>
      <c r="EK57" s="2">
        <v>-130.74231245441192</v>
      </c>
      <c r="EL57" s="2">
        <v>-137.80002451070925</v>
      </c>
      <c r="EM57" s="2">
        <v>-132.79233945813399</v>
      </c>
      <c r="EN57" s="2">
        <v>-126.45100737411292</v>
      </c>
      <c r="EO57" s="2">
        <v>-116.10063859210689</v>
      </c>
      <c r="EP57" s="2">
        <v>-100.22354417518314</v>
      </c>
      <c r="EQ57" s="2">
        <v>-79.188501301686756</v>
      </c>
      <c r="ER57" s="2">
        <v>-32.89704708873689</v>
      </c>
      <c r="ES57" s="2">
        <v>-0.24965791931110637</v>
      </c>
      <c r="ET57" s="2">
        <v>31.486761013082877</v>
      </c>
      <c r="EU57" s="2">
        <v>55.276762488389579</v>
      </c>
      <c r="EV57" s="2">
        <v>52.426956653073226</v>
      </c>
      <c r="EW57" s="2">
        <v>41.987296231319597</v>
      </c>
      <c r="EX57" s="2">
        <v>28.420070940280169</v>
      </c>
      <c r="EY57" s="2">
        <v>15.207836726394111</v>
      </c>
      <c r="EZ57" s="2">
        <v>6.4873164605752072</v>
      </c>
      <c r="FA57" s="2">
        <v>8.8753742449308195</v>
      </c>
      <c r="FB57" s="2">
        <v>4.8174310535923217</v>
      </c>
      <c r="FC57" s="2">
        <v>9.9192941902760019</v>
      </c>
      <c r="FD57" s="2">
        <v>29.537000091159179</v>
      </c>
      <c r="FE57" s="2">
        <v>37.66339255495096</v>
      </c>
      <c r="FF57" s="2">
        <v>43.644592588217691</v>
      </c>
      <c r="FG57" s="2">
        <v>43.329742430570647</v>
      </c>
      <c r="FH57" s="2">
        <v>37.13128764627163</v>
      </c>
      <c r="FI57" s="2">
        <v>28.783184382404571</v>
      </c>
      <c r="FJ57" s="2">
        <v>21.717095931862993</v>
      </c>
      <c r="FK57" s="2">
        <v>13.907579671967174</v>
      </c>
      <c r="FL57" s="2">
        <v>8.2498733327440092</v>
      </c>
      <c r="FM57" s="2">
        <v>4.0720568727833628</v>
      </c>
      <c r="FN57" s="2">
        <v>1.0339172391159419</v>
      </c>
      <c r="FO57" s="2">
        <v>-0.99228666179408975</v>
      </c>
      <c r="FP57" s="2">
        <v>-5.0482705011432296</v>
      </c>
      <c r="FQ57" s="2">
        <v>-9.3792602500053484</v>
      </c>
      <c r="FR57" s="2">
        <v>-13.530989120618715</v>
      </c>
      <c r="FS57" s="2">
        <v>-17.139163474754781</v>
      </c>
      <c r="FT57" s="2">
        <v>-17.130647535719099</v>
      </c>
      <c r="FU57" s="2">
        <v>-13.775340539582452</v>
      </c>
      <c r="FV57" s="2">
        <v>-10.373275712109743</v>
      </c>
      <c r="FW57" s="2">
        <v>-6.935572771447216</v>
      </c>
      <c r="FX57" s="2">
        <v>-3.4738363250583317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</row>
    <row r="58" spans="1:200">
      <c r="A58" s="2">
        <v>-4.0872553861224533E-17</v>
      </c>
      <c r="B58" s="2">
        <v>-6.5495181267781815E-14</v>
      </c>
      <c r="C58" s="2">
        <v>-1.1461581772369293E-13</v>
      </c>
      <c r="D58" s="2">
        <v>5.7156396737161976E-14</v>
      </c>
      <c r="E58" s="2">
        <v>1.3583676003465174E-14</v>
      </c>
      <c r="F58" s="2">
        <v>5.9952154510094008E-15</v>
      </c>
      <c r="G58" s="2">
        <v>2.174021539260428E-14</v>
      </c>
      <c r="H58" s="2">
        <v>-5.8307283303204113E-14</v>
      </c>
      <c r="I58" s="2">
        <v>5.0262238851394287E-14</v>
      </c>
      <c r="J58" s="2">
        <v>5.0806349322657099E-14</v>
      </c>
      <c r="K58" s="2">
        <v>-1.8690093634410888E-14</v>
      </c>
      <c r="L58" s="2">
        <v>4.50934423178875E-15</v>
      </c>
      <c r="M58" s="2">
        <v>3.349639684013205E-14</v>
      </c>
      <c r="N58" s="2">
        <v>3.083052193904805E-14</v>
      </c>
      <c r="O58" s="2">
        <v>-5.4239699279360563E-15</v>
      </c>
      <c r="P58" s="2">
        <v>-1.7717566507349598E-14</v>
      </c>
      <c r="Q58" s="2">
        <v>-8.5535039408510507E-15</v>
      </c>
      <c r="R58" s="2">
        <v>1.3290226316008912E-15</v>
      </c>
      <c r="S58" s="2">
        <v>1.0003238639868217E-16</v>
      </c>
      <c r="T58" s="2">
        <v>-4.148903100065978E-16</v>
      </c>
      <c r="U58" s="2">
        <v>4.2391166157396767E-17</v>
      </c>
      <c r="V58" s="2">
        <v>-2.6334183373773663</v>
      </c>
      <c r="W58" s="2">
        <v>-5.2645040900599271</v>
      </c>
      <c r="X58" s="2">
        <v>-7.8909820486444078</v>
      </c>
      <c r="Y58" s="2">
        <v>-10.510689621821507</v>
      </c>
      <c r="Z58" s="2">
        <v>-13.121627864144019</v>
      </c>
      <c r="AA58" s="2">
        <v>-12.574927234817585</v>
      </c>
      <c r="AB58" s="2">
        <v>-9.1128320635541336</v>
      </c>
      <c r="AC58" s="2">
        <v>-5.0134930047176649</v>
      </c>
      <c r="AD58" s="2">
        <v>-0.84005148574004185</v>
      </c>
      <c r="AE58" s="2">
        <v>2.8869348386204607</v>
      </c>
      <c r="AF58" s="2">
        <v>5.3687977592059033</v>
      </c>
      <c r="AG58" s="2">
        <v>8.4276914414833044</v>
      </c>
      <c r="AH58" s="2">
        <v>11.834289495352674</v>
      </c>
      <c r="AI58" s="2">
        <v>16.475049430098451</v>
      </c>
      <c r="AJ58" s="2">
        <v>22.54165387258784</v>
      </c>
      <c r="AK58" s="2">
        <v>29.019506258950383</v>
      </c>
      <c r="AL58" s="2">
        <v>36.380502572253846</v>
      </c>
      <c r="AM58" s="2">
        <v>40.412235111512416</v>
      </c>
      <c r="AN58" s="2">
        <v>41.740024384581503</v>
      </c>
      <c r="AO58" s="2">
        <v>37.555424850910462</v>
      </c>
      <c r="AP58" s="2">
        <v>28.70323626115783</v>
      </c>
      <c r="AQ58" s="2">
        <v>15.9206547100504</v>
      </c>
      <c r="AR58" s="2">
        <v>15.300254953131935</v>
      </c>
      <c r="AS58" s="2">
        <v>16.618370791478846</v>
      </c>
      <c r="AT58" s="2">
        <v>19.701003876203181</v>
      </c>
      <c r="AU58" s="2">
        <v>23.64325757225453</v>
      </c>
      <c r="AV58" s="2">
        <v>31.022859864709289</v>
      </c>
      <c r="AW58" s="2">
        <v>38.627922219752101</v>
      </c>
      <c r="AX58" s="2">
        <v>42.898302604676147</v>
      </c>
      <c r="AY58" s="2">
        <v>38.313839412537909</v>
      </c>
      <c r="AZ58" s="2">
        <v>26.837842192623576</v>
      </c>
      <c r="BA58" s="2">
        <v>-6.3981117344113905</v>
      </c>
      <c r="BB58" s="2">
        <v>-44.131995851579035</v>
      </c>
      <c r="BC58" s="2">
        <v>-83.855498933651589</v>
      </c>
      <c r="BD58" s="2">
        <v>-116.29012623792326</v>
      </c>
      <c r="BE58" s="2">
        <v>-130.40618263673835</v>
      </c>
      <c r="BF58" s="2">
        <v>-138.60241205936336</v>
      </c>
      <c r="BG58" s="2">
        <v>-142.37371215137438</v>
      </c>
      <c r="BH58" s="2">
        <v>-140.84480282570408</v>
      </c>
      <c r="BI58" s="2">
        <v>-136.24584951093084</v>
      </c>
      <c r="BJ58" s="2">
        <v>-128.48362658330203</v>
      </c>
      <c r="BK58" s="2">
        <v>-131.14766172129887</v>
      </c>
      <c r="BL58" s="2">
        <v>-133.31565182470942</v>
      </c>
      <c r="BM58" s="2">
        <v>-137.72010371291631</v>
      </c>
      <c r="BN58" s="2">
        <v>-143.70858825766697</v>
      </c>
      <c r="BO58" s="2">
        <v>-150.31180977383713</v>
      </c>
      <c r="BP58" s="2">
        <v>-149.87196435375969</v>
      </c>
      <c r="BQ58" s="2">
        <v>-151.00739208759538</v>
      </c>
      <c r="BR58" s="2">
        <v>-150.04869636275978</v>
      </c>
      <c r="BS58" s="2">
        <v>-143.09249025575801</v>
      </c>
      <c r="BT58" s="2">
        <v>-130.9061670386678</v>
      </c>
      <c r="BU58" s="2">
        <v>-115.26220003692256</v>
      </c>
      <c r="BV58" s="2">
        <v>-109.34554584991814</v>
      </c>
      <c r="BW58" s="2">
        <v>-96.743546800820553</v>
      </c>
      <c r="BX58" s="2">
        <v>-81.728429103928704</v>
      </c>
      <c r="BY58" s="2">
        <v>-62.084824354560126</v>
      </c>
      <c r="BZ58" s="2">
        <v>-36.170495089799239</v>
      </c>
      <c r="CA58" s="2">
        <v>-27.331192219972962</v>
      </c>
      <c r="CB58" s="2">
        <v>-18.645850611822251</v>
      </c>
      <c r="CC58" s="2">
        <v>-2.2484105646481982</v>
      </c>
      <c r="CD58" s="2">
        <v>11.708858993358138</v>
      </c>
      <c r="CE58" s="2">
        <v>24.462868582381351</v>
      </c>
      <c r="CF58" s="2">
        <v>35.652785346203018</v>
      </c>
      <c r="CG58" s="2">
        <v>40.672446029334935</v>
      </c>
      <c r="CH58" s="2">
        <v>43.683227515602084</v>
      </c>
      <c r="CI58" s="2">
        <v>42.469003724839823</v>
      </c>
      <c r="CJ58" s="2">
        <v>39.689154166466587</v>
      </c>
      <c r="CK58" s="2">
        <v>28.160926914332304</v>
      </c>
      <c r="CL58" s="2">
        <v>25.990883852761741</v>
      </c>
      <c r="CM58" s="2">
        <v>9.4161221565878286</v>
      </c>
      <c r="CN58" s="2">
        <v>-2.0567786085615603</v>
      </c>
      <c r="CO58" s="2">
        <v>7.9487310417576449</v>
      </c>
      <c r="CP58" s="2">
        <v>44.115473677118587</v>
      </c>
      <c r="CQ58" s="2">
        <v>54.88858554536278</v>
      </c>
      <c r="CR58" s="2">
        <v>52.610745705902495</v>
      </c>
      <c r="CS58" s="2">
        <v>53.108604474186713</v>
      </c>
      <c r="CT58" s="2">
        <v>52.19304414166335</v>
      </c>
      <c r="CU58" s="2">
        <v>53.723522666465051</v>
      </c>
      <c r="CV58" s="2">
        <v>47.806941566459329</v>
      </c>
      <c r="CW58" s="2">
        <v>47.389773220647932</v>
      </c>
      <c r="CX58" s="2">
        <v>50.213220501514762</v>
      </c>
      <c r="CY58" s="2">
        <v>40.76185244711349</v>
      </c>
      <c r="CZ58" s="2">
        <v>34.340491122563684</v>
      </c>
      <c r="DA58" s="2">
        <v>39.495205791141331</v>
      </c>
      <c r="DB58" s="2">
        <v>45.029275667375437</v>
      </c>
      <c r="DC58" s="2">
        <v>48.689388166817594</v>
      </c>
      <c r="DD58" s="2">
        <v>54.546657233228679</v>
      </c>
      <c r="DE58" s="2">
        <v>56.397925340874885</v>
      </c>
      <c r="DF58" s="2">
        <v>61.785740825998133</v>
      </c>
      <c r="DG58" s="2">
        <v>65.48173892358102</v>
      </c>
      <c r="DH58" s="2">
        <v>75.367779143074813</v>
      </c>
      <c r="DI58" s="2">
        <v>82.940024017944381</v>
      </c>
      <c r="DJ58" s="2">
        <v>87.083377717149105</v>
      </c>
      <c r="DK58" s="2">
        <v>87.20841272028656</v>
      </c>
      <c r="DL58" s="2">
        <v>80.605813607559739</v>
      </c>
      <c r="DM58" s="2">
        <v>49.925105879115058</v>
      </c>
      <c r="DN58" s="2">
        <v>19.127728118455973</v>
      </c>
      <c r="DO58" s="2">
        <v>13.048553145972917</v>
      </c>
      <c r="DP58" s="2">
        <v>8.680352542617209</v>
      </c>
      <c r="DQ58" s="2">
        <v>7.7939656288834165</v>
      </c>
      <c r="DR58" s="2">
        <v>18.26517588009677</v>
      </c>
      <c r="DS58" s="2">
        <v>9.768588995022629</v>
      </c>
      <c r="DT58" s="2">
        <v>1.0832473868720407</v>
      </c>
      <c r="DU58" s="2">
        <v>-33.308132014635817</v>
      </c>
      <c r="DV58" s="2">
        <v>-65.976440312930634</v>
      </c>
      <c r="DW58" s="2">
        <v>-102.24490479230211</v>
      </c>
      <c r="DX58" s="2">
        <v>-120.66297082672878</v>
      </c>
      <c r="DY58" s="2">
        <v>-128.56536534675018</v>
      </c>
      <c r="DZ58" s="2">
        <v>-143.23527958720388</v>
      </c>
      <c r="EA58" s="2">
        <v>-152.69859868645122</v>
      </c>
      <c r="EB58" s="2">
        <v>-157.27284976217624</v>
      </c>
      <c r="EC58" s="2">
        <v>-157.28748483610357</v>
      </c>
      <c r="ED58" s="2">
        <v>-155.36096212204794</v>
      </c>
      <c r="EE58" s="2">
        <v>-155.1336460067202</v>
      </c>
      <c r="EF58" s="2">
        <v>-147.39671914983626</v>
      </c>
      <c r="EG58" s="2">
        <v>-141.40823481987968</v>
      </c>
      <c r="EH58" s="2">
        <v>-133.54847829404579</v>
      </c>
      <c r="EI58" s="2">
        <v>-126.58264414717321</v>
      </c>
      <c r="EJ58" s="2">
        <v>-130.19639918987082</v>
      </c>
      <c r="EK58" s="2">
        <v>-129.43162771582428</v>
      </c>
      <c r="EL58" s="2">
        <v>-139.39199242026461</v>
      </c>
      <c r="EM58" s="2">
        <v>-137.45709070813928</v>
      </c>
      <c r="EN58" s="2">
        <v>-136.59093783122523</v>
      </c>
      <c r="EO58" s="2">
        <v>-133.87083898279863</v>
      </c>
      <c r="EP58" s="2">
        <v>-121.98710548386718</v>
      </c>
      <c r="EQ58" s="2">
        <v>-105.20851756559456</v>
      </c>
      <c r="ER58" s="2">
        <v>-62.29013385443654</v>
      </c>
      <c r="ES58" s="2">
        <v>-28.363845761811227</v>
      </c>
      <c r="ET58" s="2">
        <v>7.3047674746073534</v>
      </c>
      <c r="EU58" s="2">
        <v>38.313839412537909</v>
      </c>
      <c r="EV58" s="2">
        <v>41.717780096583468</v>
      </c>
      <c r="EW58" s="2">
        <v>37.827475244953689</v>
      </c>
      <c r="EX58" s="2">
        <v>31.022859864709289</v>
      </c>
      <c r="EY58" s="2">
        <v>21.352012366065217</v>
      </c>
      <c r="EZ58" s="2">
        <v>14.944446544106535</v>
      </c>
      <c r="FA58" s="2">
        <v>16.618370791478846</v>
      </c>
      <c r="FB58" s="2">
        <v>10.662765081428367</v>
      </c>
      <c r="FC58" s="2">
        <v>12.051044696353744</v>
      </c>
      <c r="FD58" s="2">
        <v>28.70323626115783</v>
      </c>
      <c r="FE58" s="2">
        <v>35.396338884103734</v>
      </c>
      <c r="FF58" s="2">
        <v>40.396212800677823</v>
      </c>
      <c r="FG58" s="2">
        <v>40.412235111512416</v>
      </c>
      <c r="FH58" s="2">
        <v>35.560854744052456</v>
      </c>
      <c r="FI58" s="2">
        <v>27.823995267263552</v>
      </c>
      <c r="FJ58" s="2">
        <v>22.54165387258784</v>
      </c>
      <c r="FK58" s="2">
        <v>15.665347619473883</v>
      </c>
      <c r="FL58" s="2">
        <v>11.195641604956284</v>
      </c>
      <c r="FM58" s="2">
        <v>8.4276914414833044</v>
      </c>
      <c r="FN58" s="2">
        <v>5.3687977592059033</v>
      </c>
      <c r="FO58" s="2">
        <v>2.8869348386204607</v>
      </c>
      <c r="FP58" s="2">
        <v>-0.84005148574003918</v>
      </c>
      <c r="FQ58" s="2">
        <v>-5.0134930047176649</v>
      </c>
      <c r="FR58" s="2">
        <v>-9.1128320635541336</v>
      </c>
      <c r="FS58" s="2">
        <v>-12.574927234817585</v>
      </c>
      <c r="FT58" s="2">
        <v>-13.121627864144019</v>
      </c>
      <c r="FU58" s="2">
        <v>-10.510689621821507</v>
      </c>
      <c r="FV58" s="2">
        <v>-7.8909820486444078</v>
      </c>
      <c r="FW58" s="2">
        <v>-5.2645040900599289</v>
      </c>
      <c r="FX58" s="2">
        <v>-2.6334183373773663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</row>
    <row r="59" spans="1:200">
      <c r="A59" s="2">
        <v>-2.0817075714137767E-16</v>
      </c>
      <c r="B59" s="2">
        <v>-5.311095246517635E-14</v>
      </c>
      <c r="C59" s="2">
        <v>-1.2217486961761871E-13</v>
      </c>
      <c r="D59" s="2">
        <v>6.8513650746561289E-14</v>
      </c>
      <c r="E59" s="2">
        <v>1.2691950039779054E-14</v>
      </c>
      <c r="F59" s="2">
        <v>1.5939655911077578E-14</v>
      </c>
      <c r="G59" s="2">
        <v>1.9638588252178438E-14</v>
      </c>
      <c r="H59" s="2">
        <v>-5.6855317388750137E-14</v>
      </c>
      <c r="I59" s="2">
        <v>7.3109509976063616E-14</v>
      </c>
      <c r="J59" s="2">
        <v>4.7468161467078706E-14</v>
      </c>
      <c r="K59" s="2">
        <v>-1.0810440303718264E-14</v>
      </c>
      <c r="L59" s="2">
        <v>1.3677939167770387E-14</v>
      </c>
      <c r="M59" s="2">
        <v>3.7426111719481015E-14</v>
      </c>
      <c r="N59" s="2">
        <v>2.8901237865159778E-14</v>
      </c>
      <c r="O59" s="2">
        <v>-1.7852139183958713E-14</v>
      </c>
      <c r="P59" s="2">
        <v>-2.0326023612657664E-14</v>
      </c>
      <c r="Q59" s="2">
        <v>-2.2122978599315889E-15</v>
      </c>
      <c r="R59" s="2">
        <v>1.4419279849516796E-15</v>
      </c>
      <c r="S59" s="2">
        <v>1.0802937022117403E-16</v>
      </c>
      <c r="T59" s="2">
        <v>-4.1406356841673177E-16</v>
      </c>
      <c r="U59" s="2">
        <v>-4.6140505908188484E-17</v>
      </c>
      <c r="V59" s="2">
        <v>-1.7911154190580292</v>
      </c>
      <c r="W59" s="2">
        <v>-3.5894451093074324</v>
      </c>
      <c r="X59" s="2">
        <v>-5.4021531441163111</v>
      </c>
      <c r="Y59" s="2">
        <v>-7.236302448747022</v>
      </c>
      <c r="Z59" s="2">
        <v>-9.0988023746852438</v>
      </c>
      <c r="AA59" s="2">
        <v>-7.973430901557145</v>
      </c>
      <c r="AB59" s="2">
        <v>-4.5764212383131833</v>
      </c>
      <c r="AC59" s="2">
        <v>-0.60926603829559745</v>
      </c>
      <c r="AD59" s="2">
        <v>3.2670332537186315</v>
      </c>
      <c r="AE59" s="2">
        <v>6.456429685951127</v>
      </c>
      <c r="AF59" s="2">
        <v>9.2173320040124409</v>
      </c>
      <c r="AG59" s="2">
        <v>12.094164327511693</v>
      </c>
      <c r="AH59" s="2">
        <v>14.291911929024417</v>
      </c>
      <c r="AI59" s="2">
        <v>17.294477256425491</v>
      </c>
      <c r="AJ59" s="2">
        <v>21.404884820207432</v>
      </c>
      <c r="AK59" s="2">
        <v>26.009799849908045</v>
      </c>
      <c r="AL59" s="2">
        <v>32.221634177789824</v>
      </c>
      <c r="AM59" s="2">
        <v>34.367011625912895</v>
      </c>
      <c r="AN59" s="2">
        <v>35.073343990553269</v>
      </c>
      <c r="AO59" s="2">
        <v>32.014439662066081</v>
      </c>
      <c r="AP59" s="2">
        <v>25.686483706555848</v>
      </c>
      <c r="AQ59" s="2">
        <v>16.246471199498174</v>
      </c>
      <c r="AR59" s="2">
        <v>20.169162498192843</v>
      </c>
      <c r="AS59" s="2">
        <v>24.036415338092368</v>
      </c>
      <c r="AT59" s="2">
        <v>27.56800166040933</v>
      </c>
      <c r="AU59" s="2">
        <v>29.172993514737595</v>
      </c>
      <c r="AV59" s="2">
        <v>31.266176400166074</v>
      </c>
      <c r="AW59" s="2">
        <v>31.935418414954054</v>
      </c>
      <c r="AX59" s="2">
        <v>28.616957631126571</v>
      </c>
      <c r="AY59" s="2">
        <v>16.101988051898676</v>
      </c>
      <c r="AZ59" s="2">
        <v>-1.1351757023872988</v>
      </c>
      <c r="BA59" s="2">
        <v>-37.737320007308867</v>
      </c>
      <c r="BB59" s="2">
        <v>-74.558498220166541</v>
      </c>
      <c r="BC59" s="2">
        <v>-109.5881292072183</v>
      </c>
      <c r="BD59" s="2">
        <v>-135.4257448258661</v>
      </c>
      <c r="BE59" s="2">
        <v>-142.65233403940744</v>
      </c>
      <c r="BF59" s="2">
        <v>-143.82706595642034</v>
      </c>
      <c r="BG59" s="2">
        <v>-141.54930979394595</v>
      </c>
      <c r="BH59" s="2">
        <v>-136.21617625041145</v>
      </c>
      <c r="BI59" s="2">
        <v>-130.54439783003241</v>
      </c>
      <c r="BJ59" s="2">
        <v>-123.85952874241744</v>
      </c>
      <c r="BK59" s="2">
        <v>-128.04453855053038</v>
      </c>
      <c r="BL59" s="2">
        <v>-132.888886522973</v>
      </c>
      <c r="BM59" s="2">
        <v>-140.02524770933746</v>
      </c>
      <c r="BN59" s="2">
        <v>-148.0347739808166</v>
      </c>
      <c r="BO59" s="2">
        <v>-155.91904248335672</v>
      </c>
      <c r="BP59" s="2">
        <v>-155.40615888454715</v>
      </c>
      <c r="BQ59" s="2">
        <v>-153.83230759199222</v>
      </c>
      <c r="BR59" s="2">
        <v>-149.20287727018049</v>
      </c>
      <c r="BS59" s="2">
        <v>-134.37306538445952</v>
      </c>
      <c r="BT59" s="2">
        <v>-116.83521751757192</v>
      </c>
      <c r="BU59" s="2">
        <v>-97.69080616642222</v>
      </c>
      <c r="BV59" s="2">
        <v>-90.075723144904558</v>
      </c>
      <c r="BW59" s="2">
        <v>-76.136328650697138</v>
      </c>
      <c r="BX59" s="2">
        <v>-62.217103794190173</v>
      </c>
      <c r="BY59" s="2">
        <v>-47.233090685349296</v>
      </c>
      <c r="BZ59" s="2">
        <v>-23.009462338540189</v>
      </c>
      <c r="CA59" s="2">
        <v>-14.973689125774841</v>
      </c>
      <c r="CB59" s="2">
        <v>-7.3290757431712574</v>
      </c>
      <c r="CC59" s="2">
        <v>2.363729050679904</v>
      </c>
      <c r="CD59" s="2">
        <v>13.594254907550113</v>
      </c>
      <c r="CE59" s="2">
        <v>23.193558745150032</v>
      </c>
      <c r="CF59" s="2">
        <v>32.179012040683681</v>
      </c>
      <c r="CG59" s="2">
        <v>35.951245741440403</v>
      </c>
      <c r="CH59" s="2">
        <v>35.030802918446255</v>
      </c>
      <c r="CI59" s="2">
        <v>32.465958569066373</v>
      </c>
      <c r="CJ59" s="2">
        <v>30.122919676746591</v>
      </c>
      <c r="CK59" s="2">
        <v>21.434101082539222</v>
      </c>
      <c r="CL59" s="2">
        <v>18.823855969917059</v>
      </c>
      <c r="CM59" s="2">
        <v>5.24436967705351</v>
      </c>
      <c r="CN59" s="2">
        <v>3.2310618502811739</v>
      </c>
      <c r="CO59" s="2">
        <v>15.307564301055413</v>
      </c>
      <c r="CP59" s="2">
        <v>53.164438533991238</v>
      </c>
      <c r="CQ59" s="2">
        <v>62.179345671804171</v>
      </c>
      <c r="CR59" s="2">
        <v>55.996759673026865</v>
      </c>
      <c r="CS59" s="2">
        <v>54.136519928841707</v>
      </c>
      <c r="CT59" s="2">
        <v>51.54220125151295</v>
      </c>
      <c r="CU59" s="2">
        <v>56.423836381141889</v>
      </c>
      <c r="CV59" s="2">
        <v>50.645783650334202</v>
      </c>
      <c r="CW59" s="2">
        <v>50.122794953696896</v>
      </c>
      <c r="CX59" s="2">
        <v>52.330729362749011</v>
      </c>
      <c r="CY59" s="2">
        <v>42.530994730066574</v>
      </c>
      <c r="CZ59" s="2">
        <v>34.801259544582997</v>
      </c>
      <c r="DA59" s="2">
        <v>38.309641780402934</v>
      </c>
      <c r="DB59" s="2">
        <v>42.93297872488683</v>
      </c>
      <c r="DC59" s="2">
        <v>46.352166434336738</v>
      </c>
      <c r="DD59" s="2">
        <v>51.027662222093227</v>
      </c>
      <c r="DE59" s="2">
        <v>53.019113838359743</v>
      </c>
      <c r="DF59" s="2">
        <v>57.284547845350936</v>
      </c>
      <c r="DG59" s="2">
        <v>60.489093545972025</v>
      </c>
      <c r="DH59" s="2">
        <v>69.719804266928051</v>
      </c>
      <c r="DI59" s="2">
        <v>77.501586653656972</v>
      </c>
      <c r="DJ59" s="2">
        <v>83.001343969536435</v>
      </c>
      <c r="DK59" s="2">
        <v>85.319388344357236</v>
      </c>
      <c r="DL59" s="2">
        <v>81.987636511760215</v>
      </c>
      <c r="DM59" s="2">
        <v>56.700003373139225</v>
      </c>
      <c r="DN59" s="2">
        <v>21.206583362259828</v>
      </c>
      <c r="DO59" s="2">
        <v>21.414135656790439</v>
      </c>
      <c r="DP59" s="2">
        <v>19.646989808821701</v>
      </c>
      <c r="DQ59" s="2">
        <v>20.819785750329434</v>
      </c>
      <c r="DR59" s="2">
        <v>34.583941965327483</v>
      </c>
      <c r="DS59" s="2">
        <v>27.327344923093651</v>
      </c>
      <c r="DT59" s="2">
        <v>19.682731540490199</v>
      </c>
      <c r="DU59" s="2">
        <v>-12.606032543339632</v>
      </c>
      <c r="DV59" s="2">
        <v>-45.042758910241801</v>
      </c>
      <c r="DW59" s="2">
        <v>-86.519874226821031</v>
      </c>
      <c r="DX59" s="2">
        <v>-106.01088057827984</v>
      </c>
      <c r="DY59" s="2">
        <v>-115.12073272517618</v>
      </c>
      <c r="DZ59" s="2">
        <v>-132.57088278791531</v>
      </c>
      <c r="EA59" s="2">
        <v>-145.67089882095746</v>
      </c>
      <c r="EB59" s="2">
        <v>-154.30268079386718</v>
      </c>
      <c r="EC59" s="2">
        <v>-158.4483636589527</v>
      </c>
      <c r="ED59" s="2">
        <v>-159.98924021938305</v>
      </c>
      <c r="EE59" s="2">
        <v>-160.64231890742926</v>
      </c>
      <c r="EF59" s="2">
        <v>-152.39462335043342</v>
      </c>
      <c r="EG59" s="2">
        <v>-144.18230205948578</v>
      </c>
      <c r="EH59" s="2">
        <v>-133.98697406461861</v>
      </c>
      <c r="EI59" s="2">
        <v>-124.96004433184866</v>
      </c>
      <c r="EJ59" s="2">
        <v>-125.61398867436598</v>
      </c>
      <c r="EK59" s="2">
        <v>-124.25501360267515</v>
      </c>
      <c r="EL59" s="2">
        <v>-134.75591185071465</v>
      </c>
      <c r="EM59" s="2">
        <v>-135.34689466884674</v>
      </c>
      <c r="EN59" s="2">
        <v>-139.80243093049336</v>
      </c>
      <c r="EO59" s="2">
        <v>-145.32451984473957</v>
      </c>
      <c r="EP59" s="2">
        <v>-138.93597698527037</v>
      </c>
      <c r="EQ59" s="2">
        <v>-128.39491755740448</v>
      </c>
      <c r="ER59" s="2">
        <v>-91.950353657094936</v>
      </c>
      <c r="ES59" s="2">
        <v>-59.144521217106131</v>
      </c>
      <c r="ET59" s="2">
        <v>-21.406056383875132</v>
      </c>
      <c r="EU59" s="2">
        <v>16.101988051898676</v>
      </c>
      <c r="EV59" s="2">
        <v>26.0770316204474</v>
      </c>
      <c r="EW59" s="2">
        <v>29.778437394996992</v>
      </c>
      <c r="EX59" s="2">
        <v>31.266176400166074</v>
      </c>
      <c r="EY59" s="2">
        <v>26.116916616356733</v>
      </c>
      <c r="EZ59" s="2">
        <v>22.90026379860954</v>
      </c>
      <c r="FA59" s="2">
        <v>24.036415338092368</v>
      </c>
      <c r="FB59" s="2">
        <v>16.143727160255683</v>
      </c>
      <c r="FC59" s="2">
        <v>13.120052783825638</v>
      </c>
      <c r="FD59" s="2">
        <v>25.686483706555848</v>
      </c>
      <c r="FE59" s="2">
        <v>30.363715036939581</v>
      </c>
      <c r="FF59" s="2">
        <v>33.975306585723082</v>
      </c>
      <c r="FG59" s="2">
        <v>34.367011625912895</v>
      </c>
      <c r="FH59" s="2">
        <v>31.212282146752234</v>
      </c>
      <c r="FI59" s="2">
        <v>24.503289540304412</v>
      </c>
      <c r="FJ59" s="2">
        <v>21.404884820207432</v>
      </c>
      <c r="FK59" s="2">
        <v>15.967468546524307</v>
      </c>
      <c r="FL59" s="2">
        <v>13.102836674832711</v>
      </c>
      <c r="FM59" s="2">
        <v>12.094164327511693</v>
      </c>
      <c r="FN59" s="2">
        <v>9.2173320040124409</v>
      </c>
      <c r="FO59" s="2">
        <v>6.456429685951127</v>
      </c>
      <c r="FP59" s="2">
        <v>3.2670332537186288</v>
      </c>
      <c r="FQ59" s="2">
        <v>-0.60926603829559745</v>
      </c>
      <c r="FR59" s="2">
        <v>-4.5764212383131833</v>
      </c>
      <c r="FS59" s="2">
        <v>-7.973430901557145</v>
      </c>
      <c r="FT59" s="2">
        <v>-9.0988023746852438</v>
      </c>
      <c r="FU59" s="2">
        <v>-7.236302448747022</v>
      </c>
      <c r="FV59" s="2">
        <v>-5.4021531441163111</v>
      </c>
      <c r="FW59" s="2">
        <v>-3.5894451093074342</v>
      </c>
      <c r="FX59" s="2">
        <v>-1.7911154190580292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</row>
    <row r="60" spans="1:200">
      <c r="A60" s="2">
        <v>-3.577259298397111E-16</v>
      </c>
      <c r="B60" s="2">
        <v>-3.9117211933039226E-14</v>
      </c>
      <c r="C60" s="2">
        <v>-1.3458068782712624E-13</v>
      </c>
      <c r="D60" s="2">
        <v>7.7954805424275129E-14</v>
      </c>
      <c r="E60" s="2">
        <v>1.0922003009607019E-14</v>
      </c>
      <c r="F60" s="2">
        <v>2.6409381793450712E-14</v>
      </c>
      <c r="G60" s="2">
        <v>1.6085168814900317E-14</v>
      </c>
      <c r="H60" s="2">
        <v>-5.2266277768955435E-14</v>
      </c>
      <c r="I60" s="2">
        <v>9.5533265645149125E-14</v>
      </c>
      <c r="J60" s="2">
        <v>4.0002293166417255E-14</v>
      </c>
      <c r="K60" s="2">
        <v>-8.7652496009072187E-15</v>
      </c>
      <c r="L60" s="2">
        <v>2.0057740120853606E-14</v>
      </c>
      <c r="M60" s="2">
        <v>4.0901551303107446E-14</v>
      </c>
      <c r="N60" s="2">
        <v>2.5748136564827001E-14</v>
      </c>
      <c r="O60" s="2">
        <v>-3.1642955541367411E-14</v>
      </c>
      <c r="P60" s="2">
        <v>-2.1078672999096567E-14</v>
      </c>
      <c r="Q60" s="2">
        <v>4.4960444287284797E-15</v>
      </c>
      <c r="R60" s="2">
        <v>1.5153755914278361E-15</v>
      </c>
      <c r="S60" s="2">
        <v>1.4360480423733739E-16</v>
      </c>
      <c r="T60" s="2">
        <v>-4.0396740530082827E-16</v>
      </c>
      <c r="U60" s="2">
        <v>-1.3331326596810506E-16</v>
      </c>
      <c r="V60" s="2">
        <v>-0.97327507343650832</v>
      </c>
      <c r="W60" s="2">
        <v>-1.9627660569726042</v>
      </c>
      <c r="X60" s="2">
        <v>-2.9845377816873553</v>
      </c>
      <c r="Y60" s="2">
        <v>-4.0543534731767297</v>
      </c>
      <c r="Z60" s="2">
        <v>-5.1875253401202741</v>
      </c>
      <c r="AA60" s="2">
        <v>-3.5149976798379718</v>
      </c>
      <c r="AB60" s="2">
        <v>-0.16170103774900113</v>
      </c>
      <c r="AC60" s="2">
        <v>3.5436092925071314</v>
      </c>
      <c r="AD60" s="2">
        <v>6.9905883858343101</v>
      </c>
      <c r="AE60" s="2">
        <v>9.5021996665475221</v>
      </c>
      <c r="AF60" s="2">
        <v>12.588384372703343</v>
      </c>
      <c r="AG60" s="2">
        <v>15.43197114225671</v>
      </c>
      <c r="AH60" s="2">
        <v>16.591821192404939</v>
      </c>
      <c r="AI60" s="2">
        <v>18.096881050603223</v>
      </c>
      <c r="AJ60" s="2">
        <v>20.32860982627113</v>
      </c>
      <c r="AK60" s="2">
        <v>23.06702395690612</v>
      </c>
      <c r="AL60" s="2">
        <v>27.965647254871342</v>
      </c>
      <c r="AM60" s="2">
        <v>27.792877427099363</v>
      </c>
      <c r="AN60" s="2">
        <v>27.274585471922432</v>
      </c>
      <c r="AO60" s="2">
        <v>24.739070966650992</v>
      </c>
      <c r="AP60" s="2">
        <v>20.339013808267328</v>
      </c>
      <c r="AQ60" s="2">
        <v>13.724169976640674</v>
      </c>
      <c r="AR60" s="2">
        <v>21.230814624329781</v>
      </c>
      <c r="AS60" s="2">
        <v>26.739560929902829</v>
      </c>
      <c r="AT60" s="2">
        <v>29.965614241961404</v>
      </c>
      <c r="AU60" s="2">
        <v>28.8058967382029</v>
      </c>
      <c r="AV60" s="2">
        <v>25.548630105627254</v>
      </c>
      <c r="AW60" s="2">
        <v>19.590736723302207</v>
      </c>
      <c r="AX60" s="2">
        <v>9.4312386830470523</v>
      </c>
      <c r="AY60" s="2">
        <v>-9.4435746050765896</v>
      </c>
      <c r="AZ60" s="2">
        <v>-30.492406999561194</v>
      </c>
      <c r="BA60" s="2">
        <v>-67.781629897487932</v>
      </c>
      <c r="BB60" s="2">
        <v>-101.19199959035664</v>
      </c>
      <c r="BC60" s="2">
        <v>-129.52836818233601</v>
      </c>
      <c r="BD60" s="2">
        <v>-147.79461778554327</v>
      </c>
      <c r="BE60" s="2">
        <v>-148.06526007626496</v>
      </c>
      <c r="BF60" s="2">
        <v>-142.86878550891049</v>
      </c>
      <c r="BG60" s="2">
        <v>-135.7047594630439</v>
      </c>
      <c r="BH60" s="2">
        <v>-128.03422420080071</v>
      </c>
      <c r="BI60" s="2">
        <v>-122.84355416062918</v>
      </c>
      <c r="BJ60" s="2">
        <v>-118.47298088456222</v>
      </c>
      <c r="BK60" s="2">
        <v>-124.64559402885455</v>
      </c>
      <c r="BL60" s="2">
        <v>-132.26152945554833</v>
      </c>
      <c r="BM60" s="2">
        <v>-141.80985142560746</v>
      </c>
      <c r="BN60" s="2">
        <v>-151.1503838572003</v>
      </c>
      <c r="BO60" s="2">
        <v>-159.54921699471095</v>
      </c>
      <c r="BP60" s="2">
        <v>-158.33806196602271</v>
      </c>
      <c r="BQ60" s="2">
        <v>-153.47230108971527</v>
      </c>
      <c r="BR60" s="2">
        <v>-144.77468098136339</v>
      </c>
      <c r="BS60" s="2">
        <v>-122.46665574011264</v>
      </c>
      <c r="BT60" s="2">
        <v>-99.993968051447567</v>
      </c>
      <c r="BU60" s="2">
        <v>-77.8564511613055</v>
      </c>
      <c r="BV60" s="2">
        <v>-68.833403027148464</v>
      </c>
      <c r="BW60" s="2">
        <v>-54.015897469262015</v>
      </c>
      <c r="BX60" s="2">
        <v>-41.608481340854404</v>
      </c>
      <c r="BY60" s="2">
        <v>-31.547371168777303</v>
      </c>
      <c r="BZ60" s="2">
        <v>-9.8137885949315251</v>
      </c>
      <c r="CA60" s="2">
        <v>-2.8837517650885172</v>
      </c>
      <c r="CB60" s="2">
        <v>3.4399323083934696</v>
      </c>
      <c r="CC60" s="2">
        <v>7.5427524194313031</v>
      </c>
      <c r="CD60" s="2">
        <v>16.151107128250459</v>
      </c>
      <c r="CE60" s="2">
        <v>22.333003778058441</v>
      </c>
      <c r="CF60" s="2">
        <v>28.786040012837031</v>
      </c>
      <c r="CG60" s="2">
        <v>31.188359231264435</v>
      </c>
      <c r="CH60" s="2">
        <v>26.222220446228377</v>
      </c>
      <c r="CI60" s="2">
        <v>22.272467749579185</v>
      </c>
      <c r="CJ60" s="2">
        <v>20.42853092262413</v>
      </c>
      <c r="CK60" s="2">
        <v>14.913191043977717</v>
      </c>
      <c r="CL60" s="2">
        <v>11.994110620809352</v>
      </c>
      <c r="CM60" s="2">
        <v>1.7426029284798481</v>
      </c>
      <c r="CN60" s="2">
        <v>7.7105947165194522</v>
      </c>
      <c r="CO60" s="2">
        <v>21.827384236847521</v>
      </c>
      <c r="CP60" s="2">
        <v>60.383760245139413</v>
      </c>
      <c r="CQ60" s="2">
        <v>68.504026726699593</v>
      </c>
      <c r="CR60" s="2">
        <v>60.317724594118872</v>
      </c>
      <c r="CS60" s="2">
        <v>57.135069462186514</v>
      </c>
      <c r="CT60" s="2">
        <v>53.732810025542761</v>
      </c>
      <c r="CU60" s="2">
        <v>62.279236910368041</v>
      </c>
      <c r="CV60" s="2">
        <v>57.303521951220972</v>
      </c>
      <c r="CW60" s="2">
        <v>56.580769942512106</v>
      </c>
      <c r="CX60" s="2">
        <v>58.223831402421638</v>
      </c>
      <c r="CY60" s="2">
        <v>48.7537767308635</v>
      </c>
      <c r="CZ60" s="2">
        <v>39.736439727433279</v>
      </c>
      <c r="DA60" s="2">
        <v>40.503814973423353</v>
      </c>
      <c r="DB60" s="2">
        <v>43.331280070692856</v>
      </c>
      <c r="DC60" s="2">
        <v>46.20953761787986</v>
      </c>
      <c r="DD60" s="2">
        <v>48.621694085788619</v>
      </c>
      <c r="DE60" s="2">
        <v>50.320593464096603</v>
      </c>
      <c r="DF60" s="2">
        <v>52.598155471846169</v>
      </c>
      <c r="DG60" s="2">
        <v>54.860384347199215</v>
      </c>
      <c r="DH60" s="2">
        <v>62.729101131389783</v>
      </c>
      <c r="DI60" s="2">
        <v>69.830848003608381</v>
      </c>
      <c r="DJ60" s="2">
        <v>75.890475783692864</v>
      </c>
      <c r="DK60" s="2">
        <v>79.21776635526021</v>
      </c>
      <c r="DL60" s="2">
        <v>78.715955255491124</v>
      </c>
      <c r="DM60" s="2">
        <v>58.637351695015731</v>
      </c>
      <c r="DN60" s="2">
        <v>20.504401235828432</v>
      </c>
      <c r="DO60" s="2">
        <v>25.748325466476921</v>
      </c>
      <c r="DP60" s="2">
        <v>27.014476990649939</v>
      </c>
      <c r="DQ60" s="2">
        <v>30.346461736551063</v>
      </c>
      <c r="DR60" s="2">
        <v>47.059908960276076</v>
      </c>
      <c r="DS60" s="2">
        <v>41.297030271204335</v>
      </c>
      <c r="DT60" s="2">
        <v>34.973346197722506</v>
      </c>
      <c r="DU60" s="2">
        <v>6.120266606644301</v>
      </c>
      <c r="DV60" s="2">
        <v>-24.585403005126153</v>
      </c>
      <c r="DW60" s="2">
        <v>-68.570553752114805</v>
      </c>
      <c r="DX60" s="2">
        <v>-88.36820115896316</v>
      </c>
      <c r="DY60" s="2">
        <v>-98.335341226506316</v>
      </c>
      <c r="DZ60" s="2">
        <v>-118.19457840711348</v>
      </c>
      <c r="EA60" s="2">
        <v>-134.77523554902137</v>
      </c>
      <c r="EB60" s="2">
        <v>-147.53435728026756</v>
      </c>
      <c r="EC60" s="2">
        <v>-156.16674933706514</v>
      </c>
      <c r="ED60" s="2">
        <v>-161.72222723018086</v>
      </c>
      <c r="EE60" s="2">
        <v>-163.87838407348295</v>
      </c>
      <c r="EF60" s="2">
        <v>-155.93056252320017</v>
      </c>
      <c r="EG60" s="2">
        <v>-146.16644690655377</v>
      </c>
      <c r="EH60" s="2">
        <v>-134.16892542232713</v>
      </c>
      <c r="EI60" s="2">
        <v>-123.26373725195977</v>
      </c>
      <c r="EJ60" s="2">
        <v>-120.41238239288128</v>
      </c>
      <c r="EK60" s="2">
        <v>-117.68032758286344</v>
      </c>
      <c r="EL60" s="2">
        <v>-126.71558896876869</v>
      </c>
      <c r="EM60" s="2">
        <v>-128.85531684681303</v>
      </c>
      <c r="EN60" s="2">
        <v>-137.34114197708121</v>
      </c>
      <c r="EO60" s="2">
        <v>-149.86638587134473</v>
      </c>
      <c r="EP60" s="2">
        <v>-149.09119745235077</v>
      </c>
      <c r="EQ60" s="2">
        <v>-145.29803225337949</v>
      </c>
      <c r="ER60" s="2">
        <v>-117.25290490567885</v>
      </c>
      <c r="ES60" s="2">
        <v>-87.827322335448955</v>
      </c>
      <c r="ET60" s="2">
        <v>-50.691816451018227</v>
      </c>
      <c r="EU60" s="2">
        <v>-9.4435746050765896</v>
      </c>
      <c r="EV60" s="2">
        <v>5.7397844803639613</v>
      </c>
      <c r="EW60" s="2">
        <v>16.246732662339284</v>
      </c>
      <c r="EX60" s="2">
        <v>25.548630105627254</v>
      </c>
      <c r="EY60" s="2">
        <v>25.108953186808545</v>
      </c>
      <c r="EZ60" s="2">
        <v>25.495623631391773</v>
      </c>
      <c r="FA60" s="2">
        <v>26.739560929902829</v>
      </c>
      <c r="FB60" s="2">
        <v>17.833268394660859</v>
      </c>
      <c r="FC60" s="2">
        <v>11.2839232668112</v>
      </c>
      <c r="FD60" s="2">
        <v>20.339013808267328</v>
      </c>
      <c r="FE60" s="2">
        <v>23.456308914605472</v>
      </c>
      <c r="FF60" s="2">
        <v>26.267782435965795</v>
      </c>
      <c r="FG60" s="2">
        <v>27.792877427099363</v>
      </c>
      <c r="FH60" s="2">
        <v>26.709979800643751</v>
      </c>
      <c r="FI60" s="2">
        <v>21.26711172685765</v>
      </c>
      <c r="FJ60" s="2">
        <v>20.32860982627113</v>
      </c>
      <c r="FK60" s="2">
        <v>16.28023550621727</v>
      </c>
      <c r="FL60" s="2">
        <v>14.881586010225572</v>
      </c>
      <c r="FM60" s="2">
        <v>15.43197114225671</v>
      </c>
      <c r="FN60" s="2">
        <v>12.588384372703343</v>
      </c>
      <c r="FO60" s="2">
        <v>9.5021996665475221</v>
      </c>
      <c r="FP60" s="2">
        <v>6.990588385834303</v>
      </c>
      <c r="FQ60" s="2">
        <v>3.5436092925071314</v>
      </c>
      <c r="FR60" s="2">
        <v>-0.16170103774900113</v>
      </c>
      <c r="FS60" s="2">
        <v>-3.5149976798379718</v>
      </c>
      <c r="FT60" s="2">
        <v>-5.1875253401202741</v>
      </c>
      <c r="FU60" s="2">
        <v>-4.0543534731767297</v>
      </c>
      <c r="FV60" s="2">
        <v>-2.9845377816873553</v>
      </c>
      <c r="FW60" s="2">
        <v>-1.9627660569726064</v>
      </c>
      <c r="FX60" s="2">
        <v>-0.97327507343650832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</row>
    <row r="61" spans="1:200">
      <c r="A61" s="2">
        <v>2.8045919367646824E-15</v>
      </c>
      <c r="B61" s="2">
        <v>3.6647027545649269E-14</v>
      </c>
      <c r="C61" s="2">
        <v>-5.106617347330101E-14</v>
      </c>
      <c r="D61" s="2">
        <v>-4.2762478037162134E-14</v>
      </c>
      <c r="E61" s="2">
        <v>8.4931774720699578E-15</v>
      </c>
      <c r="F61" s="2">
        <v>8.9563675130689526E-15</v>
      </c>
      <c r="G61" s="2">
        <v>-6.1581701596749309E-16</v>
      </c>
      <c r="H61" s="2">
        <v>-4.1024801056112123E-14</v>
      </c>
      <c r="I61" s="2">
        <v>-4.3437283225230686E-14</v>
      </c>
      <c r="J61" s="2">
        <v>3.2192486384557417E-14</v>
      </c>
      <c r="K61" s="2">
        <v>-4.8955492288294083E-15</v>
      </c>
      <c r="L61" s="2">
        <v>1.423812232601973E-14</v>
      </c>
      <c r="M61" s="2">
        <v>4.7563227621302805E-14</v>
      </c>
      <c r="N61" s="2">
        <v>1.5699411726709139E-14</v>
      </c>
      <c r="O61" s="2">
        <v>-6.1624986203815107E-14</v>
      </c>
      <c r="P61" s="2">
        <v>-1.6245492221694329E-14</v>
      </c>
      <c r="Q61" s="2">
        <v>1.0917275010391754E-14</v>
      </c>
      <c r="R61" s="2">
        <v>1.7054071572166464E-15</v>
      </c>
      <c r="S61" s="2">
        <v>3.5646837591257278E-16</v>
      </c>
      <c r="T61" s="2">
        <v>-4.4944295543278095E-16</v>
      </c>
      <c r="U61" s="2">
        <v>-1.9832314159116603E-16</v>
      </c>
      <c r="V61" s="2">
        <v>0.26425882678891621</v>
      </c>
      <c r="W61" s="2">
        <v>0.53758279632591122</v>
      </c>
      <c r="X61" s="2">
        <v>0.82889012220903846</v>
      </c>
      <c r="Y61" s="2">
        <v>1.1468074460875932</v>
      </c>
      <c r="Z61" s="2">
        <v>1.4995297313221017</v>
      </c>
      <c r="AA61" s="2">
        <v>1.1867883995801938</v>
      </c>
      <c r="AB61" s="2">
        <v>5.6557978537871785</v>
      </c>
      <c r="AC61" s="2">
        <v>10.663164110804718</v>
      </c>
      <c r="AD61" s="2">
        <v>15.581848915086635</v>
      </c>
      <c r="AE61" s="2">
        <v>20.043911700699503</v>
      </c>
      <c r="AF61" s="2">
        <v>18.892632473193597</v>
      </c>
      <c r="AG61" s="2">
        <v>17.676293874800194</v>
      </c>
      <c r="AH61" s="2">
        <v>16.779496961420456</v>
      </c>
      <c r="AI61" s="2">
        <v>16.038222498902776</v>
      </c>
      <c r="AJ61" s="2">
        <v>15.895655909664328</v>
      </c>
      <c r="AK61" s="2">
        <v>16.518756520380041</v>
      </c>
      <c r="AL61" s="2">
        <v>18.354905824982275</v>
      </c>
      <c r="AM61" s="2">
        <v>23.091011698811421</v>
      </c>
      <c r="AN61" s="2">
        <v>27.477194229219212</v>
      </c>
      <c r="AO61" s="2">
        <v>30.040369473008198</v>
      </c>
      <c r="AP61" s="2">
        <v>30.968972695474864</v>
      </c>
      <c r="AQ61" s="2">
        <v>30.076070738731381</v>
      </c>
      <c r="AR61" s="2">
        <v>33.345897222654074</v>
      </c>
      <c r="AS61" s="2">
        <v>35.678760616501286</v>
      </c>
      <c r="AT61" s="2">
        <v>36.627167577744814</v>
      </c>
      <c r="AU61" s="2">
        <v>35.436325659555813</v>
      </c>
      <c r="AV61" s="2">
        <v>33.947371074024019</v>
      </c>
      <c r="AW61" s="2">
        <v>31.88307217974679</v>
      </c>
      <c r="AX61" s="2">
        <v>28.727695825044975</v>
      </c>
      <c r="AY61" s="2">
        <v>23.805013067594924</v>
      </c>
      <c r="AZ61" s="2">
        <v>19.840609991955127</v>
      </c>
      <c r="BA61" s="2">
        <v>11.290968003033056</v>
      </c>
      <c r="BB61" s="2">
        <v>7.6400010679234018</v>
      </c>
      <c r="BC61" s="2">
        <v>7.8852210925942998</v>
      </c>
      <c r="BD61" s="2">
        <v>9.3647387904127086</v>
      </c>
      <c r="BE61" s="2">
        <v>23.582871697873799</v>
      </c>
      <c r="BF61" s="2">
        <v>37.713300386568058</v>
      </c>
      <c r="BG61" s="2">
        <v>48.225852738326836</v>
      </c>
      <c r="BH61" s="2">
        <v>52.952266391863169</v>
      </c>
      <c r="BI61" s="2">
        <v>48.83781649386691</v>
      </c>
      <c r="BJ61" s="2">
        <v>38.772370091318614</v>
      </c>
      <c r="BK61" s="2">
        <v>19.624310981709616</v>
      </c>
      <c r="BL61" s="2">
        <v>-7.5619436610671933</v>
      </c>
      <c r="BM61" s="2">
        <v>-36.641534980643534</v>
      </c>
      <c r="BN61" s="2">
        <v>-64.306156424419314</v>
      </c>
      <c r="BO61" s="2">
        <v>-84.51344150579736</v>
      </c>
      <c r="BP61" s="2">
        <v>-91.335116900148847</v>
      </c>
      <c r="BQ61" s="2">
        <v>-96.54238576634549</v>
      </c>
      <c r="BR61" s="2">
        <v>-96.708090190799268</v>
      </c>
      <c r="BS61" s="2">
        <v>-88.302319266187624</v>
      </c>
      <c r="BT61" s="2">
        <v>-76.887505362660349</v>
      </c>
      <c r="BU61" s="2">
        <v>-63.720126010509787</v>
      </c>
      <c r="BV61" s="2">
        <v>-54.635082599521233</v>
      </c>
      <c r="BW61" s="2">
        <v>-47.61031455829189</v>
      </c>
      <c r="BX61" s="2">
        <v>-41.036880815262457</v>
      </c>
      <c r="BY61" s="2">
        <v>-34.31341088692195</v>
      </c>
      <c r="BZ61" s="2">
        <v>-21.347232133721228</v>
      </c>
      <c r="CA61" s="2">
        <v>-15.644721718440733</v>
      </c>
      <c r="CB61" s="2">
        <v>-9.9886719904346943</v>
      </c>
      <c r="CC61" s="2">
        <v>9.8290908968441997</v>
      </c>
      <c r="CD61" s="2">
        <v>28.602773793086662</v>
      </c>
      <c r="CE61" s="2">
        <v>34.442225615854639</v>
      </c>
      <c r="CF61" s="2">
        <v>44.563769673092558</v>
      </c>
      <c r="CG61" s="2">
        <v>47.909008573657914</v>
      </c>
      <c r="CH61" s="2">
        <v>40.341300124825018</v>
      </c>
      <c r="CI61" s="2">
        <v>36.232794479128245</v>
      </c>
      <c r="CJ61" s="2">
        <v>36.041501932016054</v>
      </c>
      <c r="CK61" s="2">
        <v>34.922141579276094</v>
      </c>
      <c r="CL61" s="2">
        <v>28.323274829367662</v>
      </c>
      <c r="CM61" s="2">
        <v>13.472756520695269</v>
      </c>
      <c r="CN61" s="2">
        <v>0.50293205964726351</v>
      </c>
      <c r="CO61" s="2">
        <v>4.3875223425626295</v>
      </c>
      <c r="CP61" s="2">
        <v>28.646034909538713</v>
      </c>
      <c r="CQ61" s="2">
        <v>33.612383926577444</v>
      </c>
      <c r="CR61" s="2">
        <v>26.608040440883215</v>
      </c>
      <c r="CS61" s="2">
        <v>29.521287662742726</v>
      </c>
      <c r="CT61" s="2">
        <v>30.89174032656069</v>
      </c>
      <c r="CU61" s="2">
        <v>42.832411604611266</v>
      </c>
      <c r="CV61" s="2">
        <v>42.627293323874923</v>
      </c>
      <c r="CW61" s="2">
        <v>41.384663836908906</v>
      </c>
      <c r="CX61" s="2">
        <v>46.084600668934087</v>
      </c>
      <c r="CY61" s="2">
        <v>51.723164074299724</v>
      </c>
      <c r="CZ61" s="2">
        <v>61.475755215408327</v>
      </c>
      <c r="DA61" s="2">
        <v>66.994689694633024</v>
      </c>
      <c r="DB61" s="2">
        <v>69.035537616055421</v>
      </c>
      <c r="DC61" s="2">
        <v>70.688548643056194</v>
      </c>
      <c r="DD61" s="2">
        <v>72.072113927837606</v>
      </c>
      <c r="DE61" s="2">
        <v>69.095744292629789</v>
      </c>
      <c r="DF61" s="2">
        <v>67.72386113068913</v>
      </c>
      <c r="DG61" s="2">
        <v>70.067685552577359</v>
      </c>
      <c r="DH61" s="2">
        <v>70.589114737026449</v>
      </c>
      <c r="DI61" s="2">
        <v>71.869929642091748</v>
      </c>
      <c r="DJ61" s="2">
        <v>73.83950530145799</v>
      </c>
      <c r="DK61" s="2">
        <v>74.935449196454854</v>
      </c>
      <c r="DL61" s="2">
        <v>76.157422167049077</v>
      </c>
      <c r="DM61" s="2">
        <v>63.464494820552048</v>
      </c>
      <c r="DN61" s="2">
        <v>43.191391218891134</v>
      </c>
      <c r="DO61" s="2">
        <v>34.954452516998678</v>
      </c>
      <c r="DP61" s="2">
        <v>26.264443928294952</v>
      </c>
      <c r="DQ61" s="2">
        <v>18.848999699306034</v>
      </c>
      <c r="DR61" s="2">
        <v>9.5081930298745121E-2</v>
      </c>
      <c r="DS61" s="2">
        <v>-5.5607878708939573</v>
      </c>
      <c r="DT61" s="2">
        <v>-11.21683759889971</v>
      </c>
      <c r="DU61" s="2">
        <v>-24.759990494254104</v>
      </c>
      <c r="DV61" s="2">
        <v>-38.486569563829967</v>
      </c>
      <c r="DW61" s="2">
        <v>-53.282367453792112</v>
      </c>
      <c r="DX61" s="2">
        <v>-63.175611218375629</v>
      </c>
      <c r="DY61" s="2">
        <v>-73.008834096329068</v>
      </c>
      <c r="DZ61" s="2">
        <v>-85.600811304008147</v>
      </c>
      <c r="EA61" s="2">
        <v>-95.043755343263939</v>
      </c>
      <c r="EB61" s="2">
        <v>-100.48965363764566</v>
      </c>
      <c r="EC61" s="2">
        <v>-101.12905481517369</v>
      </c>
      <c r="ED61" s="2">
        <v>-97.453636711334241</v>
      </c>
      <c r="EE61" s="2">
        <v>-92.485830050762388</v>
      </c>
      <c r="EF61" s="2">
        <v>-73.609152003617353</v>
      </c>
      <c r="EG61" s="2">
        <v>-50.560091135711261</v>
      </c>
      <c r="EH61" s="2">
        <v>-19.407801424627618</v>
      </c>
      <c r="EI61" s="2">
        <v>14.78210257701928</v>
      </c>
      <c r="EJ61" s="2">
        <v>33.784502946248068</v>
      </c>
      <c r="EK61" s="2">
        <v>48.624500519426576</v>
      </c>
      <c r="EL61" s="2">
        <v>56.065585387154016</v>
      </c>
      <c r="EM61" s="2">
        <v>53.164858851587823</v>
      </c>
      <c r="EN61" s="2">
        <v>43.612970400700149</v>
      </c>
      <c r="EO61" s="2">
        <v>26.858987501023051</v>
      </c>
      <c r="EP61" s="2">
        <v>12.802195275690725</v>
      </c>
      <c r="EQ61" s="2">
        <v>-0.22711668411487729</v>
      </c>
      <c r="ER61" s="2">
        <v>-0.2491303156284026</v>
      </c>
      <c r="ES61" s="2">
        <v>1.5515563437874889</v>
      </c>
      <c r="ET61" s="2">
        <v>10.353502163672717</v>
      </c>
      <c r="EU61" s="2">
        <v>23.805013067594924</v>
      </c>
      <c r="EV61" s="2">
        <v>27.186756854713312</v>
      </c>
      <c r="EW61" s="2">
        <v>30.464483503644153</v>
      </c>
      <c r="EX61" s="2">
        <v>33.947371074024019</v>
      </c>
      <c r="EY61" s="2">
        <v>33.582436776128397</v>
      </c>
      <c r="EZ61" s="2">
        <v>33.888796884612503</v>
      </c>
      <c r="FA61" s="2">
        <v>35.678760616501286</v>
      </c>
      <c r="FB61" s="2">
        <v>31.754257711185012</v>
      </c>
      <c r="FC61" s="2">
        <v>29.315120983035754</v>
      </c>
      <c r="FD61" s="2">
        <v>30.968972695474864</v>
      </c>
      <c r="FE61" s="2">
        <v>30.212136399556314</v>
      </c>
      <c r="FF61" s="2">
        <v>27.821593790056472</v>
      </c>
      <c r="FG61" s="2">
        <v>23.091011698811421</v>
      </c>
      <c r="FH61" s="2">
        <v>18.854190979144057</v>
      </c>
      <c r="FI61" s="2">
        <v>16.925418900603148</v>
      </c>
      <c r="FJ61" s="2">
        <v>15.895655909664328</v>
      </c>
      <c r="FK61" s="2">
        <v>16.220853480485918</v>
      </c>
      <c r="FL61" s="2">
        <v>17.010424339238739</v>
      </c>
      <c r="FM61" s="2">
        <v>17.676293874800194</v>
      </c>
      <c r="FN61" s="2">
        <v>18.892632473193597</v>
      </c>
      <c r="FO61" s="2">
        <v>20.043911700699503</v>
      </c>
      <c r="FP61" s="2">
        <v>15.581848915086622</v>
      </c>
      <c r="FQ61" s="2">
        <v>10.663164110804718</v>
      </c>
      <c r="FR61" s="2">
        <v>5.6557978537871785</v>
      </c>
      <c r="FS61" s="2">
        <v>1.1867883995801938</v>
      </c>
      <c r="FT61" s="2">
        <v>1.4995297313221017</v>
      </c>
      <c r="FU61" s="2">
        <v>1.1468074460875932</v>
      </c>
      <c r="FV61" s="2">
        <v>0.82889012220903846</v>
      </c>
      <c r="FW61" s="2">
        <v>0.537582796325909</v>
      </c>
      <c r="FX61" s="2">
        <v>0.26425882678891621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</row>
    <row r="62" spans="1:200">
      <c r="A62" s="2">
        <v>2.5525200492215445E-15</v>
      </c>
      <c r="B62" s="2">
        <v>4.8192694359917537E-14</v>
      </c>
      <c r="C62" s="2">
        <v>-3.5263542823435037E-14</v>
      </c>
      <c r="D62" s="2">
        <v>-3.7324151812255102E-14</v>
      </c>
      <c r="E62" s="2">
        <v>6.6469502681372419E-15</v>
      </c>
      <c r="F62" s="2">
        <v>2.1959237878114414E-14</v>
      </c>
      <c r="G62" s="2">
        <v>9.5516633285395121E-15</v>
      </c>
      <c r="H62" s="2">
        <v>-3.5437189420478892E-14</v>
      </c>
      <c r="I62" s="2">
        <v>-2.3400638521109598E-14</v>
      </c>
      <c r="J62" s="2">
        <v>1.9085652220655128E-14</v>
      </c>
      <c r="K62" s="2">
        <v>-1.8223347582157421E-14</v>
      </c>
      <c r="L62" s="2">
        <v>1.4966109012946948E-14</v>
      </c>
      <c r="M62" s="2">
        <v>4.840340706215726E-14</v>
      </c>
      <c r="N62" s="2">
        <v>2.3422417100313528E-14</v>
      </c>
      <c r="O62" s="2">
        <v>-6.3112592568566748E-14</v>
      </c>
      <c r="P62" s="2">
        <v>-1.2808650429998258E-14</v>
      </c>
      <c r="Q62" s="2">
        <v>1.9239704561877295E-14</v>
      </c>
      <c r="R62" s="2">
        <v>1.6210729649796724E-15</v>
      </c>
      <c r="S62" s="2">
        <v>4.1716369340892651E-16</v>
      </c>
      <c r="T62" s="2">
        <v>-4.1479604774739726E-16</v>
      </c>
      <c r="U62" s="2">
        <v>-3.1016433020622373E-16</v>
      </c>
      <c r="V62" s="2">
        <v>0.89105864793049927</v>
      </c>
      <c r="W62" s="2">
        <v>1.7836020901981333</v>
      </c>
      <c r="X62" s="2">
        <v>2.6790646480195148</v>
      </c>
      <c r="Y62" s="2">
        <v>3.5787805932225156</v>
      </c>
      <c r="Z62" s="2">
        <v>4.4839363520202937</v>
      </c>
      <c r="AA62" s="2">
        <v>4.9766810018748036</v>
      </c>
      <c r="AB62" s="2">
        <v>10.833398071063741</v>
      </c>
      <c r="AC62" s="2">
        <v>16.714809988071785</v>
      </c>
      <c r="AD62" s="2">
        <v>22.237313480884438</v>
      </c>
      <c r="AE62" s="2">
        <v>26.808220845438974</v>
      </c>
      <c r="AF62" s="2">
        <v>26.428147372779019</v>
      </c>
      <c r="AG62" s="2">
        <v>25.415589022897109</v>
      </c>
      <c r="AH62" s="2">
        <v>23.171995898994616</v>
      </c>
      <c r="AI62" s="2">
        <v>20.259351090285016</v>
      </c>
      <c r="AJ62" s="2">
        <v>17.13732622782549</v>
      </c>
      <c r="AK62" s="2">
        <v>14.551064056750207</v>
      </c>
      <c r="AL62" s="2">
        <v>13.394524541318404</v>
      </c>
      <c r="AM62" s="2">
        <v>13.679889388916216</v>
      </c>
      <c r="AN62" s="2">
        <v>14.96695510313511</v>
      </c>
      <c r="AO62" s="2">
        <v>16.764122474107715</v>
      </c>
      <c r="AP62" s="2">
        <v>19.199040775815149</v>
      </c>
      <c r="AQ62" s="2">
        <v>21.674718747206423</v>
      </c>
      <c r="AR62" s="2">
        <v>29.968606689676569</v>
      </c>
      <c r="AS62" s="2">
        <v>36.637205175306626</v>
      </c>
      <c r="AT62" s="2">
        <v>40.814931532695937</v>
      </c>
      <c r="AU62" s="2">
        <v>41.122097413361828</v>
      </c>
      <c r="AV62" s="2">
        <v>39.06221209038614</v>
      </c>
      <c r="AW62" s="2">
        <v>34.910152236802737</v>
      </c>
      <c r="AX62" s="2">
        <v>29.021991107471123</v>
      </c>
      <c r="AY62" s="2">
        <v>20.870829851511459</v>
      </c>
      <c r="AZ62" s="2">
        <v>14.882002626968568</v>
      </c>
      <c r="BA62" s="2">
        <v>5.8707601208554614</v>
      </c>
      <c r="BB62" s="2">
        <v>4.0894718822097218</v>
      </c>
      <c r="BC62" s="2">
        <v>7.6424315932551394</v>
      </c>
      <c r="BD62" s="2">
        <v>11.871820177247868</v>
      </c>
      <c r="BE62" s="2">
        <v>28.387242597333412</v>
      </c>
      <c r="BF62" s="2">
        <v>43.440420026299947</v>
      </c>
      <c r="BG62" s="2">
        <v>53.071403043244601</v>
      </c>
      <c r="BH62" s="2">
        <v>54.610978320804008</v>
      </c>
      <c r="BI62" s="2">
        <v>45.115686313746195</v>
      </c>
      <c r="BJ62" s="2">
        <v>29.812170491071342</v>
      </c>
      <c r="BK62" s="2">
        <v>5.9217092084048684</v>
      </c>
      <c r="BL62" s="2">
        <v>-25.246469859816234</v>
      </c>
      <c r="BM62" s="2">
        <v>-56.609385932311945</v>
      </c>
      <c r="BN62" s="2">
        <v>-84.151981523357833</v>
      </c>
      <c r="BO62" s="2">
        <v>-102.30257541933987</v>
      </c>
      <c r="BP62" s="2">
        <v>-105.32021683641972</v>
      </c>
      <c r="BQ62" s="2">
        <v>-105.05306326870669</v>
      </c>
      <c r="BR62" s="2">
        <v>-99.252604996452575</v>
      </c>
      <c r="BS62" s="2">
        <v>-82.428422526465724</v>
      </c>
      <c r="BT62" s="2">
        <v>-65.228513723260676</v>
      </c>
      <c r="BU62" s="2">
        <v>-47.979716291140349</v>
      </c>
      <c r="BV62" s="2">
        <v>-37.173937301401992</v>
      </c>
      <c r="BW62" s="2">
        <v>-29.692345586287743</v>
      </c>
      <c r="BX62" s="2">
        <v>-24.183168326023825</v>
      </c>
      <c r="BY62" s="2">
        <v>-21.391489345046026</v>
      </c>
      <c r="BZ62" s="2">
        <v>-10.073996712320827</v>
      </c>
      <c r="CA62" s="2">
        <v>-5.5572954501685903</v>
      </c>
      <c r="CB62" s="2">
        <v>-1.2162082575362496</v>
      </c>
      <c r="CC62" s="2">
        <v>18.834346342411589</v>
      </c>
      <c r="CD62" s="2">
        <v>37.038618866510454</v>
      </c>
      <c r="CE62" s="2">
        <v>41.247050620721637</v>
      </c>
      <c r="CF62" s="2">
        <v>50.096419705208554</v>
      </c>
      <c r="CG62" s="2">
        <v>52.277656288250078</v>
      </c>
      <c r="CH62" s="2">
        <v>38.501164652493976</v>
      </c>
      <c r="CI62" s="2">
        <v>30.983550683561234</v>
      </c>
      <c r="CJ62" s="2">
        <v>30.40226323670926</v>
      </c>
      <c r="CK62" s="2">
        <v>30.250556490401344</v>
      </c>
      <c r="CL62" s="2">
        <v>23.633172330441791</v>
      </c>
      <c r="CM62" s="2">
        <v>10.389238932031819</v>
      </c>
      <c r="CN62" s="2">
        <v>-3.6772252020365235</v>
      </c>
      <c r="CO62" s="2">
        <v>2.1148037662926118</v>
      </c>
      <c r="CP62" s="2">
        <v>29.345475842042042</v>
      </c>
      <c r="CQ62" s="2">
        <v>33.227052906000871</v>
      </c>
      <c r="CR62" s="2">
        <v>26.876814544991113</v>
      </c>
      <c r="CS62" s="2">
        <v>29.258010920547196</v>
      </c>
      <c r="CT62" s="2">
        <v>32.348559498277162</v>
      </c>
      <c r="CU62" s="2">
        <v>51.571807494585414</v>
      </c>
      <c r="CV62" s="2">
        <v>52.814987473913519</v>
      </c>
      <c r="CW62" s="2">
        <v>51.362931056481024</v>
      </c>
      <c r="CX62" s="2">
        <v>56.644378716275568</v>
      </c>
      <c r="CY62" s="2">
        <v>63.07654499226058</v>
      </c>
      <c r="CZ62" s="2">
        <v>71.703961168279605</v>
      </c>
      <c r="DA62" s="2">
        <v>73.591944979496731</v>
      </c>
      <c r="DB62" s="2">
        <v>73.031100393075789</v>
      </c>
      <c r="DC62" s="2">
        <v>73.877238949960983</v>
      </c>
      <c r="DD62" s="2">
        <v>71.884583017284157</v>
      </c>
      <c r="DE62" s="2">
        <v>67.232278021815588</v>
      </c>
      <c r="DF62" s="2">
        <v>63.149832501588236</v>
      </c>
      <c r="DG62" s="2">
        <v>64.372103731445364</v>
      </c>
      <c r="DH62" s="2">
        <v>63.262659160631323</v>
      </c>
      <c r="DI62" s="2">
        <v>63.327093575800816</v>
      </c>
      <c r="DJ62" s="2">
        <v>65.232451212725181</v>
      </c>
      <c r="DK62" s="2">
        <v>66.693630952549597</v>
      </c>
      <c r="DL62" s="2">
        <v>70.791373954426433</v>
      </c>
      <c r="DM62" s="2">
        <v>62.165336501891773</v>
      </c>
      <c r="DN62" s="2">
        <v>39.307949021261983</v>
      </c>
      <c r="DO62" s="2">
        <v>33.52033690650488</v>
      </c>
      <c r="DP62" s="2">
        <v>29.366649541187879</v>
      </c>
      <c r="DQ62" s="2">
        <v>24.16519092463443</v>
      </c>
      <c r="DR62" s="2">
        <v>7.720346783840041</v>
      </c>
      <c r="DS62" s="2">
        <v>3.4516823952893345</v>
      </c>
      <c r="DT62" s="2">
        <v>-0.88940479734276057</v>
      </c>
      <c r="DU62" s="2">
        <v>-11.85059792468112</v>
      </c>
      <c r="DV62" s="2">
        <v>-23.974445741742656</v>
      </c>
      <c r="DW62" s="2">
        <v>-39.17964871800099</v>
      </c>
      <c r="DX62" s="2">
        <v>-49.524871752289883</v>
      </c>
      <c r="DY62" s="2">
        <v>-60.376012655222844</v>
      </c>
      <c r="DZ62" s="2">
        <v>-75.646682971662159</v>
      </c>
      <c r="EA62" s="2">
        <v>-89.300744292989535</v>
      </c>
      <c r="EB62" s="2">
        <v>-100.0805282734882</v>
      </c>
      <c r="EC62" s="2">
        <v>-106.95005784002689</v>
      </c>
      <c r="ED62" s="2">
        <v>-109.39232163443106</v>
      </c>
      <c r="EE62" s="2">
        <v>-109.09672198014233</v>
      </c>
      <c r="EF62" s="2">
        <v>-93.273952771458667</v>
      </c>
      <c r="EG62" s="2">
        <v>-70.888322520482532</v>
      </c>
      <c r="EH62" s="2">
        <v>-38.631126177008824</v>
      </c>
      <c r="EI62" s="2">
        <v>-1.0853377562375748</v>
      </c>
      <c r="EJ62" s="2">
        <v>22.716622704457443</v>
      </c>
      <c r="EK62" s="2">
        <v>42.528459172768422</v>
      </c>
      <c r="EL62" s="2">
        <v>56.711146451188938</v>
      </c>
      <c r="EM62" s="2">
        <v>56.969685663999172</v>
      </c>
      <c r="EN62" s="2">
        <v>49.125369125152787</v>
      </c>
      <c r="EO62" s="2">
        <v>32.046027061339068</v>
      </c>
      <c r="EP62" s="2">
        <v>16.17680279252432</v>
      </c>
      <c r="EQ62" s="2">
        <v>0.45787557453566485</v>
      </c>
      <c r="ER62" s="2">
        <v>-3.2175507691041538</v>
      </c>
      <c r="ES62" s="2">
        <v>-3.8721945749934772</v>
      </c>
      <c r="ET62" s="2">
        <v>4.5231022007081627</v>
      </c>
      <c r="EU62" s="2">
        <v>20.870829851511459</v>
      </c>
      <c r="EV62" s="2">
        <v>26.246987581562799</v>
      </c>
      <c r="EW62" s="2">
        <v>32.463539301674189</v>
      </c>
      <c r="EX62" s="2">
        <v>39.06221209038614</v>
      </c>
      <c r="EY62" s="2">
        <v>39.193522822153191</v>
      </c>
      <c r="EZ62" s="2">
        <v>38.924150226097417</v>
      </c>
      <c r="FA62" s="2">
        <v>36.637205175306626</v>
      </c>
      <c r="FB62" s="2">
        <v>29.650078759434457</v>
      </c>
      <c r="FC62" s="2">
        <v>22.110684433667785</v>
      </c>
      <c r="FD62" s="2">
        <v>19.199040775815149</v>
      </c>
      <c r="FE62" s="2">
        <v>17.460112107040644</v>
      </c>
      <c r="FF62" s="2">
        <v>15.381811938255531</v>
      </c>
      <c r="FG62" s="2">
        <v>13.679889388916216</v>
      </c>
      <c r="FH62" s="2">
        <v>13.401198507615952</v>
      </c>
      <c r="FI62" s="2">
        <v>14.382609515156494</v>
      </c>
      <c r="FJ62" s="2">
        <v>17.13732622782549</v>
      </c>
      <c r="FK62" s="2">
        <v>19.640182635824289</v>
      </c>
      <c r="FL62" s="2">
        <v>22.596726489600236</v>
      </c>
      <c r="FM62" s="2">
        <v>25.415589022897109</v>
      </c>
      <c r="FN62" s="2">
        <v>26.428147372779019</v>
      </c>
      <c r="FO62" s="2">
        <v>26.808220845438974</v>
      </c>
      <c r="FP62" s="2">
        <v>22.237313480884424</v>
      </c>
      <c r="FQ62" s="2">
        <v>16.714809988071785</v>
      </c>
      <c r="FR62" s="2">
        <v>10.833398071063741</v>
      </c>
      <c r="FS62" s="2">
        <v>4.9766810018748036</v>
      </c>
      <c r="FT62" s="2">
        <v>4.4839363520202937</v>
      </c>
      <c r="FU62" s="2">
        <v>3.5787805932225156</v>
      </c>
      <c r="FV62" s="2">
        <v>2.6790646480195148</v>
      </c>
      <c r="FW62" s="2">
        <v>1.7836020901981311</v>
      </c>
      <c r="FX62" s="2">
        <v>0.89105864793049927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</row>
    <row r="63" spans="1:200">
      <c r="A63" s="2">
        <v>2.2706780550098091E-15</v>
      </c>
      <c r="B63" s="2">
        <v>5.7832021552443268E-14</v>
      </c>
      <c r="C63" s="2">
        <v>-1.8838643123739686E-14</v>
      </c>
      <c r="D63" s="2">
        <v>-2.7158650291138717E-14</v>
      </c>
      <c r="E63" s="2">
        <v>5.2720041072561301E-15</v>
      </c>
      <c r="F63" s="2">
        <v>3.3143730481697126E-14</v>
      </c>
      <c r="G63" s="2">
        <v>1.9754653980466948E-14</v>
      </c>
      <c r="H63" s="2">
        <v>-2.7293418733131432E-14</v>
      </c>
      <c r="I63" s="2">
        <v>-4.1172793361063717E-15</v>
      </c>
      <c r="J63" s="2">
        <v>3.7450319834805739E-15</v>
      </c>
      <c r="K63" s="2">
        <v>-3.4308187390582515E-14</v>
      </c>
      <c r="L63" s="2">
        <v>1.3364802348333734E-14</v>
      </c>
      <c r="M63" s="2">
        <v>4.4262114821571411E-14</v>
      </c>
      <c r="N63" s="2">
        <v>2.9880062074977679E-14</v>
      </c>
      <c r="O63" s="2">
        <v>-5.7899830373887622E-14</v>
      </c>
      <c r="P63" s="2">
        <v>-7.7046185280241886E-15</v>
      </c>
      <c r="Q63" s="2">
        <v>2.4864556760521536E-14</v>
      </c>
      <c r="R63" s="2">
        <v>1.4649675039587666E-15</v>
      </c>
      <c r="S63" s="2">
        <v>4.8834536872563325E-16</v>
      </c>
      <c r="T63" s="2">
        <v>-3.643742494814425E-16</v>
      </c>
      <c r="U63" s="2">
        <v>-3.7791381733646806E-16</v>
      </c>
      <c r="V63" s="2">
        <v>1.5036055576377692</v>
      </c>
      <c r="W63" s="2">
        <v>3.0018003082125189</v>
      </c>
      <c r="X63" s="2">
        <v>4.4892053893096611</v>
      </c>
      <c r="Y63" s="2">
        <v>5.9605055961602975</v>
      </c>
      <c r="Z63" s="2">
        <v>7.4104806353210186</v>
      </c>
      <c r="AA63" s="2">
        <v>8.4611236225828428</v>
      </c>
      <c r="AB63" s="2">
        <v>15.140674283967041</v>
      </c>
      <c r="AC63" s="2">
        <v>21.235870778902655</v>
      </c>
      <c r="AD63" s="2">
        <v>26.724436106146584</v>
      </c>
      <c r="AE63" s="2">
        <v>30.863988301049631</v>
      </c>
      <c r="AF63" s="2">
        <v>30.937187469933257</v>
      </c>
      <c r="AG63" s="2">
        <v>30.039546674533554</v>
      </c>
      <c r="AH63" s="2">
        <v>26.827131451944073</v>
      </c>
      <c r="AI63" s="2">
        <v>22.371620660680225</v>
      </c>
      <c r="AJ63" s="2">
        <v>17.127575664837565</v>
      </c>
      <c r="AK63" s="2">
        <v>12.254712344624572</v>
      </c>
      <c r="AL63" s="2">
        <v>8.9621146492274804</v>
      </c>
      <c r="AM63" s="2">
        <v>5.8522400187524113</v>
      </c>
      <c r="AN63" s="2">
        <v>4.7092807557086473</v>
      </c>
      <c r="AO63" s="2">
        <v>5.9261630900401414</v>
      </c>
      <c r="AP63" s="2">
        <v>9.5465408799200731</v>
      </c>
      <c r="AQ63" s="2">
        <v>14.657224234704259</v>
      </c>
      <c r="AR63" s="2">
        <v>26.568850988214649</v>
      </c>
      <c r="AS63" s="2">
        <v>36.270172287921028</v>
      </c>
      <c r="AT63" s="2">
        <v>42.662675560155833</v>
      </c>
      <c r="AU63" s="2">
        <v>44.053252239619034</v>
      </c>
      <c r="AV63" s="2">
        <v>41.796586968348421</v>
      </c>
      <c r="AW63" s="2">
        <v>36.531688642329669</v>
      </c>
      <c r="AX63" s="2">
        <v>29.346018798030272</v>
      </c>
      <c r="AY63" s="2">
        <v>19.841045244443279</v>
      </c>
      <c r="AZ63" s="2">
        <v>13.43079151794792</v>
      </c>
      <c r="BA63" s="2">
        <v>5.339807365171616</v>
      </c>
      <c r="BB63" s="2">
        <v>5.6629979676973541</v>
      </c>
      <c r="BC63" s="2">
        <v>11.566772867855704</v>
      </c>
      <c r="BD63" s="2">
        <v>17.006238599885599</v>
      </c>
      <c r="BE63" s="2">
        <v>33.183680812161384</v>
      </c>
      <c r="BF63" s="2">
        <v>46.349525069281434</v>
      </c>
      <c r="BG63" s="2">
        <v>52.625692694372624</v>
      </c>
      <c r="BH63" s="2">
        <v>49.412184496896202</v>
      </c>
      <c r="BI63" s="2">
        <v>34.279053898514292</v>
      </c>
      <c r="BJ63" s="2">
        <v>14.599398953661774</v>
      </c>
      <c r="BK63" s="2">
        <v>-12.259041830862575</v>
      </c>
      <c r="BL63" s="2">
        <v>-44.565417472596465</v>
      </c>
      <c r="BM63" s="2">
        <v>-75.123159587769976</v>
      </c>
      <c r="BN63" s="2">
        <v>-99.632098559569954</v>
      </c>
      <c r="BO63" s="2">
        <v>-113.70012216059241</v>
      </c>
      <c r="BP63" s="2">
        <v>-112.14254892528905</v>
      </c>
      <c r="BQ63" s="2">
        <v>-106.49848582320631</v>
      </c>
      <c r="BR63" s="2">
        <v>-95.452990392062816</v>
      </c>
      <c r="BS63" s="2">
        <v>-71.997404815108879</v>
      </c>
      <c r="BT63" s="2">
        <v>-50.597736663839356</v>
      </c>
      <c r="BU63" s="2">
        <v>-30.813341733031304</v>
      </c>
      <c r="BV63" s="2">
        <v>-19.241504489686172</v>
      </c>
      <c r="BW63" s="2">
        <v>-11.805100992124519</v>
      </c>
      <c r="BX63" s="2">
        <v>-7.5733152262653469</v>
      </c>
      <c r="BY63" s="2">
        <v>-8.2974871507967922</v>
      </c>
      <c r="BZ63" s="2">
        <v>1.1748093431623117</v>
      </c>
      <c r="CA63" s="2">
        <v>4.4529378718515034</v>
      </c>
      <c r="CB63" s="2">
        <v>7.4397974916913086</v>
      </c>
      <c r="CC63" s="2">
        <v>27.974758824972767</v>
      </c>
      <c r="CD63" s="2">
        <v>44.811544920543355</v>
      </c>
      <c r="CE63" s="2">
        <v>47.562168420565442</v>
      </c>
      <c r="CF63" s="2">
        <v>54.62003542860181</v>
      </c>
      <c r="CG63" s="2">
        <v>55.564312888147867</v>
      </c>
      <c r="CH63" s="2">
        <v>36.947067782004304</v>
      </c>
      <c r="CI63" s="2">
        <v>26.42443259239008</v>
      </c>
      <c r="CJ63" s="2">
        <v>25.162027854794083</v>
      </c>
      <c r="CK63" s="2">
        <v>25.300043891762854</v>
      </c>
      <c r="CL63" s="2">
        <v>19.241418127297756</v>
      </c>
      <c r="CM63" s="2">
        <v>8.0119083003806537</v>
      </c>
      <c r="CN63" s="2">
        <v>-8.2379981312422377</v>
      </c>
      <c r="CO63" s="2">
        <v>-0.71482827741196253</v>
      </c>
      <c r="CP63" s="2">
        <v>28.586723113587446</v>
      </c>
      <c r="CQ63" s="2">
        <v>32.328320770611107</v>
      </c>
      <c r="CR63" s="2">
        <v>28.61396606976486</v>
      </c>
      <c r="CS63" s="2">
        <v>31.086727213839801</v>
      </c>
      <c r="CT63" s="2">
        <v>36.388341132226543</v>
      </c>
      <c r="CU63" s="2">
        <v>61.214571339017851</v>
      </c>
      <c r="CV63" s="2">
        <v>63.732765926780402</v>
      </c>
      <c r="CW63" s="2">
        <v>62.122325217536819</v>
      </c>
      <c r="CX63" s="2">
        <v>67.683042843133705</v>
      </c>
      <c r="CY63" s="2">
        <v>74.650708320565585</v>
      </c>
      <c r="CZ63" s="2">
        <v>81.356292395178457</v>
      </c>
      <c r="DA63" s="2">
        <v>79.135458534587713</v>
      </c>
      <c r="DB63" s="2">
        <v>75.765645090916308</v>
      </c>
      <c r="DC63" s="2">
        <v>75.70666783792997</v>
      </c>
      <c r="DD63" s="2">
        <v>70.414490900699946</v>
      </c>
      <c r="DE63" s="2">
        <v>64.330448323848955</v>
      </c>
      <c r="DF63" s="2">
        <v>57.717616974100331</v>
      </c>
      <c r="DG63" s="2">
        <v>57.856476371849254</v>
      </c>
      <c r="DH63" s="2">
        <v>55.300496987275778</v>
      </c>
      <c r="DI63" s="2">
        <v>54.111092730677981</v>
      </c>
      <c r="DJ63" s="2">
        <v>55.53034452624253</v>
      </c>
      <c r="DK63" s="2">
        <v>56.547858268921317</v>
      </c>
      <c r="DL63" s="2">
        <v>62.498350845360534</v>
      </c>
      <c r="DM63" s="2">
        <v>56.676713186768538</v>
      </c>
      <c r="DN63" s="2">
        <v>33.019512211400048</v>
      </c>
      <c r="DO63" s="2">
        <v>29.999719642846788</v>
      </c>
      <c r="DP63" s="2">
        <v>31.040758174703576</v>
      </c>
      <c r="DQ63" s="2">
        <v>28.570187340040601</v>
      </c>
      <c r="DR63" s="2">
        <v>15.260873940423513</v>
      </c>
      <c r="DS63" s="2">
        <v>12.420731158770071</v>
      </c>
      <c r="DT63" s="2">
        <v>9.4338715389304415</v>
      </c>
      <c r="DU63" s="2">
        <v>1.0112549397261741</v>
      </c>
      <c r="DV63" s="2">
        <v>-9.3109953496363662</v>
      </c>
      <c r="DW63" s="2">
        <v>-24.287015265807625</v>
      </c>
      <c r="DX63" s="2">
        <v>-34.46602468804096</v>
      </c>
      <c r="DY63" s="2">
        <v>-45.490145985824924</v>
      </c>
      <c r="DZ63" s="2">
        <v>-62.161811827226813</v>
      </c>
      <c r="EA63" s="2">
        <v>-78.688234225458658</v>
      </c>
      <c r="EB63" s="2">
        <v>-93.592903631528756</v>
      </c>
      <c r="EC63" s="2">
        <v>-105.77431571898494</v>
      </c>
      <c r="ED63" s="2">
        <v>-113.90527895266047</v>
      </c>
      <c r="EE63" s="2">
        <v>-118.69704390929175</v>
      </c>
      <c r="EF63" s="2">
        <v>-107.65079681592442</v>
      </c>
      <c r="EG63" s="2">
        <v>-88.362696797632253</v>
      </c>
      <c r="EH63" s="2">
        <v>-58.129929675932104</v>
      </c>
      <c r="EI63" s="2">
        <v>-20.617742740246428</v>
      </c>
      <c r="EJ63" s="2">
        <v>5.86108430111857</v>
      </c>
      <c r="EK63" s="2">
        <v>29.455787322861831</v>
      </c>
      <c r="EL63" s="2">
        <v>50.208879508765463</v>
      </c>
      <c r="EM63" s="2">
        <v>54.752559474093033</v>
      </c>
      <c r="EN63" s="2">
        <v>50.82862229026162</v>
      </c>
      <c r="EO63" s="2">
        <v>36.674197276540461</v>
      </c>
      <c r="EP63" s="2">
        <v>21.353362881558024</v>
      </c>
      <c r="EQ63" s="2">
        <v>5.2154703233489563</v>
      </c>
      <c r="ER63" s="2">
        <v>-0.84794815447051519</v>
      </c>
      <c r="ES63" s="2">
        <v>-3.9869747250272773</v>
      </c>
      <c r="ET63" s="2">
        <v>2.8476305924841743</v>
      </c>
      <c r="EU63" s="2">
        <v>19.841045244443279</v>
      </c>
      <c r="EV63" s="2">
        <v>25.653160483738759</v>
      </c>
      <c r="EW63" s="2">
        <v>33.295988218966642</v>
      </c>
      <c r="EX63" s="2">
        <v>41.796586968348421</v>
      </c>
      <c r="EY63" s="2">
        <v>42.071869409555802</v>
      </c>
      <c r="EZ63" s="2">
        <v>41.481471108548249</v>
      </c>
      <c r="FA63" s="2">
        <v>36.270172287921028</v>
      </c>
      <c r="FB63" s="2">
        <v>27.22615029129377</v>
      </c>
      <c r="FC63" s="2">
        <v>15.965150729611704</v>
      </c>
      <c r="FD63" s="2">
        <v>9.5465408799200731</v>
      </c>
      <c r="FE63" s="2">
        <v>6.9687195726790065</v>
      </c>
      <c r="FF63" s="2">
        <v>5.1437737536853518</v>
      </c>
      <c r="FG63" s="2">
        <v>5.8522400187524113</v>
      </c>
      <c r="FH63" s="2">
        <v>8.6484748106769089</v>
      </c>
      <c r="FI63" s="2">
        <v>11.742020429884482</v>
      </c>
      <c r="FJ63" s="2">
        <v>17.127575664837565</v>
      </c>
      <c r="FK63" s="2">
        <v>21.231295666920786</v>
      </c>
      <c r="FL63" s="2">
        <v>25.708298416156733</v>
      </c>
      <c r="FM63" s="2">
        <v>30.039546674533554</v>
      </c>
      <c r="FN63" s="2">
        <v>30.937187469933257</v>
      </c>
      <c r="FO63" s="2">
        <v>30.863988301049631</v>
      </c>
      <c r="FP63" s="2">
        <v>26.724436106146563</v>
      </c>
      <c r="FQ63" s="2">
        <v>21.235870778902655</v>
      </c>
      <c r="FR63" s="2">
        <v>15.140674283967041</v>
      </c>
      <c r="FS63" s="2">
        <v>8.4611236225828428</v>
      </c>
      <c r="FT63" s="2">
        <v>7.4104806353210186</v>
      </c>
      <c r="FU63" s="2">
        <v>5.9605055961602975</v>
      </c>
      <c r="FV63" s="2">
        <v>4.4892053893096611</v>
      </c>
      <c r="FW63" s="2">
        <v>3.0018003082125166</v>
      </c>
      <c r="FX63" s="2">
        <v>1.5036055576377692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</row>
    <row r="64" spans="1:200">
      <c r="A64" s="2">
        <v>1.9792043783193534E-15</v>
      </c>
      <c r="B64" s="2">
        <v>6.5383499647709975E-14</v>
      </c>
      <c r="C64" s="2">
        <v>-5.0262322386556943E-15</v>
      </c>
      <c r="D64" s="2">
        <v>-1.1828396905084073E-14</v>
      </c>
      <c r="E64" s="2">
        <v>4.2980520340444695E-15</v>
      </c>
      <c r="F64" s="2">
        <v>4.1310544863690944E-14</v>
      </c>
      <c r="G64" s="2">
        <v>2.9824591209914448E-14</v>
      </c>
      <c r="H64" s="2">
        <v>-1.7154322180727474E-14</v>
      </c>
      <c r="I64" s="2">
        <v>1.3060252946830953E-14</v>
      </c>
      <c r="J64" s="2">
        <v>-1.2307162861378403E-14</v>
      </c>
      <c r="K64" s="2">
        <v>-5.0909887146663589E-14</v>
      </c>
      <c r="L64" s="2">
        <v>9.3463693097379402E-15</v>
      </c>
      <c r="M64" s="2">
        <v>3.5087429727237724E-14</v>
      </c>
      <c r="N64" s="2">
        <v>3.3809465862905326E-14</v>
      </c>
      <c r="O64" s="2">
        <v>-4.5629858586235031E-14</v>
      </c>
      <c r="P64" s="2">
        <v>-1.4490553010396743E-15</v>
      </c>
      <c r="Q64" s="2">
        <v>2.6639056587237218E-14</v>
      </c>
      <c r="R64" s="2">
        <v>1.2261359075507744E-15</v>
      </c>
      <c r="S64" s="2">
        <v>5.4937119719677052E-16</v>
      </c>
      <c r="T64" s="2">
        <v>-2.9686642921696802E-16</v>
      </c>
      <c r="U64" s="2">
        <v>-3.8633709849850228E-16</v>
      </c>
      <c r="V64" s="2">
        <v>2.0738650401419063</v>
      </c>
      <c r="W64" s="2">
        <v>4.1363562906762885</v>
      </c>
      <c r="X64" s="2">
        <v>6.1761965918455894</v>
      </c>
      <c r="Y64" s="2">
        <v>8.1823010138174883</v>
      </c>
      <c r="Z64" s="2">
        <v>10.14387041247025</v>
      </c>
      <c r="AA64" s="2">
        <v>11.437059367895367</v>
      </c>
      <c r="AB64" s="2">
        <v>18.182646522132039</v>
      </c>
      <c r="AC64" s="2">
        <v>23.702642998497382</v>
      </c>
      <c r="AD64" s="2">
        <v>28.425848811408009</v>
      </c>
      <c r="AE64" s="2">
        <v>31.557318724363803</v>
      </c>
      <c r="AF64" s="2">
        <v>31.754192480646939</v>
      </c>
      <c r="AG64" s="2">
        <v>30.92813116333452</v>
      </c>
      <c r="AH64" s="2">
        <v>27.31991240306051</v>
      </c>
      <c r="AI64" s="2">
        <v>22.22897901687351</v>
      </c>
      <c r="AJ64" s="2">
        <v>16.069809903756504</v>
      </c>
      <c r="AK64" s="2">
        <v>10.181437945404749</v>
      </c>
      <c r="AL64" s="2">
        <v>5.9165043416394631</v>
      </c>
      <c r="AM64" s="2">
        <v>0.79485874143479052</v>
      </c>
      <c r="AN64" s="2">
        <v>-1.9400973472354579</v>
      </c>
      <c r="AO64" s="2">
        <v>-1.2158596525712611</v>
      </c>
      <c r="AP64" s="2">
        <v>2.9220117733269859</v>
      </c>
      <c r="AQ64" s="2">
        <v>9.4058721658884963</v>
      </c>
      <c r="AR64" s="2">
        <v>22.878751526096366</v>
      </c>
      <c r="AS64" s="2">
        <v>33.80543115920311</v>
      </c>
      <c r="AT64" s="2">
        <v>41.09150339787481</v>
      </c>
      <c r="AU64" s="2">
        <v>43.088071090008896</v>
      </c>
      <c r="AV64" s="2">
        <v>41.208424701966813</v>
      </c>
      <c r="AW64" s="2">
        <v>36.188969888877182</v>
      </c>
      <c r="AX64" s="2">
        <v>29.57797953584247</v>
      </c>
      <c r="AY64" s="2">
        <v>21.058749221929663</v>
      </c>
      <c r="AZ64" s="2">
        <v>16.05559018148611</v>
      </c>
      <c r="BA64" s="2">
        <v>10.181303175674721</v>
      </c>
      <c r="BB64" s="2">
        <v>12.398123308752869</v>
      </c>
      <c r="BC64" s="2">
        <v>19.043626021280524</v>
      </c>
      <c r="BD64" s="2">
        <v>23.635927886354619</v>
      </c>
      <c r="BE64" s="2">
        <v>36.344240693090235</v>
      </c>
      <c r="BF64" s="2">
        <v>44.545989209532664</v>
      </c>
      <c r="BG64" s="2">
        <v>45.024692240470415</v>
      </c>
      <c r="BH64" s="2">
        <v>35.893575706713058</v>
      </c>
      <c r="BI64" s="2">
        <v>15.640555900789693</v>
      </c>
      <c r="BJ64" s="2">
        <v>-6.7518963062581498</v>
      </c>
      <c r="BK64" s="2">
        <v>-34.059701896153044</v>
      </c>
      <c r="BL64" s="2">
        <v>-63.94475552172397</v>
      </c>
      <c r="BM64" s="2">
        <v>-90.104320233511004</v>
      </c>
      <c r="BN64" s="2">
        <v>-108.47794808074158</v>
      </c>
      <c r="BO64" s="2">
        <v>-116.57740388621073</v>
      </c>
      <c r="BP64" s="2">
        <v>-110.11374940505567</v>
      </c>
      <c r="BQ64" s="2">
        <v>-99.766260416890191</v>
      </c>
      <c r="BR64" s="2">
        <v>-84.841433741535724</v>
      </c>
      <c r="BS64" s="2">
        <v>-57.558535592584505</v>
      </c>
      <c r="BT64" s="2">
        <v>-34.227429909666206</v>
      </c>
      <c r="BU64" s="2">
        <v>-13.902201939488354</v>
      </c>
      <c r="BV64" s="2">
        <v>-2.7420971009979844</v>
      </c>
      <c r="BW64" s="2">
        <v>4.1407463934168653</v>
      </c>
      <c r="BX64" s="2">
        <v>7.1027110079996376</v>
      </c>
      <c r="BY64" s="2">
        <v>3.8745618506628885</v>
      </c>
      <c r="BZ64" s="2">
        <v>11.521672816441214</v>
      </c>
      <c r="CA64" s="2">
        <v>13.654468563201693</v>
      </c>
      <c r="CB64" s="2">
        <v>15.409227397074645</v>
      </c>
      <c r="CC64" s="2">
        <v>36.446848896535194</v>
      </c>
      <c r="CD64" s="2">
        <v>51.042285712629415</v>
      </c>
      <c r="CE64" s="2">
        <v>52.714108646233598</v>
      </c>
      <c r="CF64" s="2">
        <v>57.56258442046385</v>
      </c>
      <c r="CG64" s="2">
        <v>57.332163051045306</v>
      </c>
      <c r="CH64" s="2">
        <v>35.994175788659383</v>
      </c>
      <c r="CI64" s="2">
        <v>23.240191386244803</v>
      </c>
      <c r="CJ64" s="2">
        <v>20.999578431795861</v>
      </c>
      <c r="CK64" s="2">
        <v>20.560627636337944</v>
      </c>
      <c r="CL64" s="2">
        <v>15.67565043756044</v>
      </c>
      <c r="CM64" s="2">
        <v>6.7425996135145265</v>
      </c>
      <c r="CN64" s="2">
        <v>-12.421276249110516</v>
      </c>
      <c r="CO64" s="2">
        <v>-3.5573957058795624</v>
      </c>
      <c r="CP64" s="2">
        <v>26.306118295969718</v>
      </c>
      <c r="CQ64" s="2">
        <v>30.84851494073942</v>
      </c>
      <c r="CR64" s="2">
        <v>31.597141815937505</v>
      </c>
      <c r="CS64" s="2">
        <v>34.730850092742457</v>
      </c>
      <c r="CT64" s="2">
        <v>42.503413536101135</v>
      </c>
      <c r="CU64" s="2">
        <v>70.380659738272556</v>
      </c>
      <c r="CV64" s="2">
        <v>73.786420228947691</v>
      </c>
      <c r="CW64" s="2">
        <v>72.115622790735756</v>
      </c>
      <c r="CX64" s="2">
        <v>77.529794464082173</v>
      </c>
      <c r="CY64" s="2">
        <v>84.663629571662483</v>
      </c>
      <c r="CZ64" s="2">
        <v>88.961327766481006</v>
      </c>
      <c r="DA64" s="2">
        <v>82.781447392632742</v>
      </c>
      <c r="DB64" s="2">
        <v>76.837711953398312</v>
      </c>
      <c r="DC64" s="2">
        <v>75.912884941469699</v>
      </c>
      <c r="DD64" s="2">
        <v>67.898919248582459</v>
      </c>
      <c r="DE64" s="2">
        <v>60.939986811845607</v>
      </c>
      <c r="DF64" s="2">
        <v>52.410945487319211</v>
      </c>
      <c r="DG64" s="2">
        <v>51.655140867813962</v>
      </c>
      <c r="DH64" s="2">
        <v>48.138930161931484</v>
      </c>
      <c r="DI64" s="2">
        <v>45.87904554512464</v>
      </c>
      <c r="DJ64" s="2">
        <v>46.452772113549727</v>
      </c>
      <c r="DK64" s="2">
        <v>46.256851176162677</v>
      </c>
      <c r="DL64" s="2">
        <v>52.708042428135776</v>
      </c>
      <c r="DM64" s="2">
        <v>48.054264567005021</v>
      </c>
      <c r="DN64" s="2">
        <v>25.758982971160606</v>
      </c>
      <c r="DO64" s="2">
        <v>25.405906018925673</v>
      </c>
      <c r="DP64" s="2">
        <v>31.590390435359826</v>
      </c>
      <c r="DQ64" s="2">
        <v>32.027045229591209</v>
      </c>
      <c r="DR64" s="2">
        <v>22.254893221578769</v>
      </c>
      <c r="DS64" s="2">
        <v>20.716134424429924</v>
      </c>
      <c r="DT64" s="2">
        <v>18.961375590557065</v>
      </c>
      <c r="DU64" s="2">
        <v>12.693566231727798</v>
      </c>
      <c r="DV64" s="2">
        <v>4.156243952349568</v>
      </c>
      <c r="DW64" s="2">
        <v>-9.9021692373260954</v>
      </c>
      <c r="DX64" s="2">
        <v>-19.28680357501592</v>
      </c>
      <c r="DY64" s="2">
        <v>-29.496380750452751</v>
      </c>
      <c r="DZ64" s="2">
        <v>-46.015617749592181</v>
      </c>
      <c r="EA64" s="2">
        <v>-63.627469652326624</v>
      </c>
      <c r="EB64" s="2">
        <v>-80.881140399768398</v>
      </c>
      <c r="EC64" s="2">
        <v>-96.780832668920112</v>
      </c>
      <c r="ED64" s="2">
        <v>-109.50958055343209</v>
      </c>
      <c r="EE64" s="2">
        <v>-119.24559687594777</v>
      </c>
      <c r="EF64" s="2">
        <v>-114.42480100696412</v>
      </c>
      <c r="EG64" s="2">
        <v>-100.72631421067508</v>
      </c>
      <c r="EH64" s="2">
        <v>-76.014562848679134</v>
      </c>
      <c r="EI64" s="2">
        <v>-42.626971161848125</v>
      </c>
      <c r="EJ64" s="2">
        <v>-16.370696521925719</v>
      </c>
      <c r="EK64" s="2">
        <v>9.0503029623376641</v>
      </c>
      <c r="EL64" s="2">
        <v>35.181909377454168</v>
      </c>
      <c r="EM64" s="2">
        <v>44.766930139853166</v>
      </c>
      <c r="EN64" s="2">
        <v>46.821904501959395</v>
      </c>
      <c r="EO64" s="2">
        <v>39.007557176876901</v>
      </c>
      <c r="EP64" s="2">
        <v>27.024277374751325</v>
      </c>
      <c r="EQ64" s="2">
        <v>13.297581766287092</v>
      </c>
      <c r="ER64" s="2">
        <v>6.8046178146102072</v>
      </c>
      <c r="ES64" s="2">
        <v>1.6623102645404693</v>
      </c>
      <c r="ET64" s="2">
        <v>5.9801609894371328</v>
      </c>
      <c r="EU64" s="2">
        <v>21.058749221929663</v>
      </c>
      <c r="EV64" s="2">
        <v>25.453619358112423</v>
      </c>
      <c r="EW64" s="2">
        <v>32.556723088510417</v>
      </c>
      <c r="EX64" s="2">
        <v>41.208424701966813</v>
      </c>
      <c r="EY64" s="2">
        <v>41.120696432513071</v>
      </c>
      <c r="EZ64" s="2">
        <v>40.421001633435992</v>
      </c>
      <c r="FA64" s="2">
        <v>33.80543115920311</v>
      </c>
      <c r="FB64" s="2">
        <v>24.07634918855203</v>
      </c>
      <c r="FC64" s="2">
        <v>11.119958551610139</v>
      </c>
      <c r="FD64" s="2">
        <v>2.9220117733269859</v>
      </c>
      <c r="FE64" s="2">
        <v>-8.5756059229950665E-2</v>
      </c>
      <c r="FF64" s="2">
        <v>-1.5708825241147508</v>
      </c>
      <c r="FG64" s="2">
        <v>0.79485874143479052</v>
      </c>
      <c r="FH64" s="2">
        <v>5.4761665757436084</v>
      </c>
      <c r="FI64" s="2">
        <v>9.5865060267618567</v>
      </c>
      <c r="FJ64" s="2">
        <v>16.069809903756504</v>
      </c>
      <c r="FK64" s="2">
        <v>20.913145207383856</v>
      </c>
      <c r="FL64" s="2">
        <v>25.988496922170128</v>
      </c>
      <c r="FM64" s="2">
        <v>30.92813116333452</v>
      </c>
      <c r="FN64" s="2">
        <v>31.754192480646939</v>
      </c>
      <c r="FO64" s="2">
        <v>31.557318724363803</v>
      </c>
      <c r="FP64" s="2">
        <v>28.425848811407988</v>
      </c>
      <c r="FQ64" s="2">
        <v>23.702642998497382</v>
      </c>
      <c r="FR64" s="2">
        <v>18.182646522132039</v>
      </c>
      <c r="FS64" s="2">
        <v>11.437059367895367</v>
      </c>
      <c r="FT64" s="2">
        <v>10.14387041247025</v>
      </c>
      <c r="FU64" s="2">
        <v>8.1823010138174883</v>
      </c>
      <c r="FV64" s="2">
        <v>6.1761965918455894</v>
      </c>
      <c r="FW64" s="2">
        <v>4.1363562906762867</v>
      </c>
      <c r="FX64" s="2">
        <v>2.0738650401419063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</row>
    <row r="65" spans="1:200">
      <c r="A65" s="2">
        <v>1.5686825800589033E-16</v>
      </c>
      <c r="B65" s="2">
        <v>1.4812785614788973E-14</v>
      </c>
      <c r="C65" s="2">
        <v>1.0336436920977838E-13</v>
      </c>
      <c r="D65" s="2">
        <v>-1.8413989778971652E-14</v>
      </c>
      <c r="E65" s="2">
        <v>7.866957883623679E-15</v>
      </c>
      <c r="F65" s="2">
        <v>4.7676208397535283E-14</v>
      </c>
      <c r="G65" s="2">
        <v>1.2668980923833686E-14</v>
      </c>
      <c r="H65" s="2">
        <v>-4.3068272774188056E-16</v>
      </c>
      <c r="I65" s="2">
        <v>6.1919330472997904E-14</v>
      </c>
      <c r="J65" s="2">
        <v>-4.1428690256705047E-14</v>
      </c>
      <c r="K65" s="2">
        <v>-1.1216050359714961E-13</v>
      </c>
      <c r="L65" s="2">
        <v>-5.7284732956099023E-15</v>
      </c>
      <c r="M65" s="2">
        <v>1.8176413504146155E-14</v>
      </c>
      <c r="N65" s="2">
        <v>4.8771738764496519E-14</v>
      </c>
      <c r="O65" s="2">
        <v>-2.5627751142890473E-14</v>
      </c>
      <c r="P65" s="2">
        <v>1.4566970183242995E-14</v>
      </c>
      <c r="Q65" s="2">
        <v>3.1974415602512568E-14</v>
      </c>
      <c r="R65" s="2">
        <v>1.1647845937170147E-15</v>
      </c>
      <c r="S65" s="2">
        <v>9.5643187134355506E-16</v>
      </c>
      <c r="T65" s="2">
        <v>-2.8742606415424486E-16</v>
      </c>
      <c r="U65" s="2">
        <v>-4.218481096034619E-16</v>
      </c>
      <c r="V65" s="2">
        <v>1.6015118472152332</v>
      </c>
      <c r="W65" s="2">
        <v>3.1936668096501002</v>
      </c>
      <c r="X65" s="2">
        <v>4.767161245256105</v>
      </c>
      <c r="Y65" s="2">
        <v>6.3127977417214076</v>
      </c>
      <c r="Z65" s="2">
        <v>7.8215375961122273</v>
      </c>
      <c r="AA65" s="2">
        <v>9.7324845372750666</v>
      </c>
      <c r="AB65" s="2">
        <v>18.272745736075898</v>
      </c>
      <c r="AC65" s="2">
        <v>24.707945566942985</v>
      </c>
      <c r="AD65" s="2">
        <v>30.035296720655303</v>
      </c>
      <c r="AE65" s="2">
        <v>33.345793854097494</v>
      </c>
      <c r="AF65" s="2">
        <v>34.158778720231126</v>
      </c>
      <c r="AG65" s="2">
        <v>33.988854434073815</v>
      </c>
      <c r="AH65" s="2">
        <v>29.992714629472513</v>
      </c>
      <c r="AI65" s="2">
        <v>24.304808834938072</v>
      </c>
      <c r="AJ65" s="2">
        <v>17.419779885174144</v>
      </c>
      <c r="AK65" s="2">
        <v>10.808321128505009</v>
      </c>
      <c r="AL65" s="2">
        <v>5.7405690667123821</v>
      </c>
      <c r="AM65" s="2">
        <v>-0.41077302606770871</v>
      </c>
      <c r="AN65" s="2">
        <v>-3.8812190690345219</v>
      </c>
      <c r="AO65" s="2">
        <v>-2.5259652635128589</v>
      </c>
      <c r="AP65" s="2">
        <v>3.2666594595358518</v>
      </c>
      <c r="AQ65" s="2">
        <v>11.921724526037561</v>
      </c>
      <c r="AR65" s="2">
        <v>27.105584713099269</v>
      </c>
      <c r="AS65" s="2">
        <v>37.639017218280095</v>
      </c>
      <c r="AT65" s="2">
        <v>42.735554681516739</v>
      </c>
      <c r="AU65" s="2">
        <v>41.713873345845158</v>
      </c>
      <c r="AV65" s="2">
        <v>36.816039232238516</v>
      </c>
      <c r="AW65" s="2">
        <v>28.924744907014848</v>
      </c>
      <c r="AX65" s="2">
        <v>20.609499958043386</v>
      </c>
      <c r="AY65" s="2">
        <v>11.477112158174549</v>
      </c>
      <c r="AZ65" s="2">
        <v>9.092453209315881</v>
      </c>
      <c r="BA65" s="2">
        <v>9.670490394868569</v>
      </c>
      <c r="BB65" s="2">
        <v>18.954688580180367</v>
      </c>
      <c r="BC65" s="2">
        <v>30.798450614106002</v>
      </c>
      <c r="BD65" s="2">
        <v>36.869724545281642</v>
      </c>
      <c r="BE65" s="2">
        <v>46.892142408562584</v>
      </c>
      <c r="BF65" s="2">
        <v>48.54182990867757</v>
      </c>
      <c r="BG65" s="2">
        <v>39.85895275583524</v>
      </c>
      <c r="BH65" s="2">
        <v>20.37411972623805</v>
      </c>
      <c r="BI65" s="2">
        <v>-9.9299414142906954</v>
      </c>
      <c r="BJ65" s="2">
        <v>-38.09946223849137</v>
      </c>
      <c r="BK65" s="2">
        <v>-67.291858646970525</v>
      </c>
      <c r="BL65" s="2">
        <v>-94.033691479176497</v>
      </c>
      <c r="BM65" s="2">
        <v>-113.11035108033423</v>
      </c>
      <c r="BN65" s="2">
        <v>-121.01168220587063</v>
      </c>
      <c r="BO65" s="2">
        <v>-117.15611893035205</v>
      </c>
      <c r="BP65" s="2">
        <v>-100.40990628562693</v>
      </c>
      <c r="BQ65" s="2">
        <v>-82.08586088127015</v>
      </c>
      <c r="BR65" s="2">
        <v>-61.441472688064138</v>
      </c>
      <c r="BS65" s="2">
        <v>-30.814283030953135</v>
      </c>
      <c r="BT65" s="2">
        <v>-7.2772976843715309</v>
      </c>
      <c r="BU65" s="2">
        <v>10.722820552798025</v>
      </c>
      <c r="BV65" s="2">
        <v>19.713719827115167</v>
      </c>
      <c r="BW65" s="2">
        <v>24.860041372327522</v>
      </c>
      <c r="BX65" s="2">
        <v>24.658374093073036</v>
      </c>
      <c r="BY65" s="2">
        <v>16.558432120866577</v>
      </c>
      <c r="BZ65" s="2">
        <v>20.228048353452621</v>
      </c>
      <c r="CA65" s="2">
        <v>19.871719237246012</v>
      </c>
      <c r="CB65" s="2">
        <v>18.955586867608666</v>
      </c>
      <c r="CC65" s="2">
        <v>46.653680354319071</v>
      </c>
      <c r="CD65" s="2">
        <v>60.399988426783985</v>
      </c>
      <c r="CE65" s="2">
        <v>60.183924392032097</v>
      </c>
      <c r="CF65" s="2">
        <v>62.248644702750795</v>
      </c>
      <c r="CG65" s="2">
        <v>59.812597400410276</v>
      </c>
      <c r="CH65" s="2">
        <v>38.042578048046231</v>
      </c>
      <c r="CI65" s="2">
        <v>25.894092178766059</v>
      </c>
      <c r="CJ65" s="2">
        <v>24.44765474059232</v>
      </c>
      <c r="CK65" s="2">
        <v>25.055318146757529</v>
      </c>
      <c r="CL65" s="2">
        <v>21.759329656142356</v>
      </c>
      <c r="CM65" s="2">
        <v>15.76389322092027</v>
      </c>
      <c r="CN65" s="2">
        <v>-19.445169851930572</v>
      </c>
      <c r="CO65" s="2">
        <v>-13.016572358662117</v>
      </c>
      <c r="CP65" s="2">
        <v>11.759057364304592</v>
      </c>
      <c r="CQ65" s="2">
        <v>16.728208604041697</v>
      </c>
      <c r="CR65" s="2">
        <v>23.621974919016317</v>
      </c>
      <c r="CS65" s="2">
        <v>28.491265694001825</v>
      </c>
      <c r="CT65" s="2">
        <v>37.995894486362111</v>
      </c>
      <c r="CU65" s="2">
        <v>65.450555600314686</v>
      </c>
      <c r="CV65" s="2">
        <v>71.585417340761779</v>
      </c>
      <c r="CW65" s="2">
        <v>69.738559973704412</v>
      </c>
      <c r="CX65" s="2">
        <v>76.338162388326154</v>
      </c>
      <c r="CY65" s="2">
        <v>78.349843560197954</v>
      </c>
      <c r="CZ65" s="2">
        <v>64.880041894226494</v>
      </c>
      <c r="DA65" s="2">
        <v>41.593080490209637</v>
      </c>
      <c r="DB65" s="2">
        <v>25.726916815136999</v>
      </c>
      <c r="DC65" s="2">
        <v>22.116312483856984</v>
      </c>
      <c r="DD65" s="2">
        <v>4.6557990624983123</v>
      </c>
      <c r="DE65" s="2">
        <v>-6.679823364425765</v>
      </c>
      <c r="DF65" s="2">
        <v>-21.401609477503889</v>
      </c>
      <c r="DG65" s="2">
        <v>-24.832959580037148</v>
      </c>
      <c r="DH65" s="2">
        <v>-31.512746185309954</v>
      </c>
      <c r="DI65" s="2">
        <v>-36.979221522032844</v>
      </c>
      <c r="DJ65" s="2">
        <v>-38.894201104462319</v>
      </c>
      <c r="DK65" s="2">
        <v>-41.08584588479566</v>
      </c>
      <c r="DL65" s="2">
        <v>-30.503884001371972</v>
      </c>
      <c r="DM65" s="2">
        <v>-29.4406744835557</v>
      </c>
      <c r="DN65" s="2">
        <v>-39.123867581028932</v>
      </c>
      <c r="DO65" s="2">
        <v>-26.039434278832836</v>
      </c>
      <c r="DP65" s="2">
        <v>-0.39874591486427136</v>
      </c>
      <c r="DQ65" s="2">
        <v>11.349651018840394</v>
      </c>
      <c r="DR65" s="2">
        <v>27.053603063568708</v>
      </c>
      <c r="DS65" s="2">
        <v>28.299943116564116</v>
      </c>
      <c r="DT65" s="2">
        <v>29.216075486201291</v>
      </c>
      <c r="DU65" s="2">
        <v>26.466675523249812</v>
      </c>
      <c r="DV65" s="2">
        <v>21.135916233894992</v>
      </c>
      <c r="DW65" s="2">
        <v>8.4138188880198523</v>
      </c>
      <c r="DX65" s="2">
        <v>2.0391255600504579</v>
      </c>
      <c r="DY65" s="2">
        <v>-5.4159492071513515</v>
      </c>
      <c r="DZ65" s="2">
        <v>-19.24662540943222</v>
      </c>
      <c r="EA65" s="2">
        <v>-36.16286668433078</v>
      </c>
      <c r="EB65" s="2">
        <v>-54.827753648607704</v>
      </c>
      <c r="EC65" s="2">
        <v>-75.698511883631042</v>
      </c>
      <c r="ED65" s="2">
        <v>-95.996580851294652</v>
      </c>
      <c r="EE65" s="2">
        <v>-116.01502304248149</v>
      </c>
      <c r="EF65" s="2">
        <v>-123.60803993686949</v>
      </c>
      <c r="EG65" s="2">
        <v>-120.97543934369716</v>
      </c>
      <c r="EH65" s="2">
        <v>-105.12018023794411</v>
      </c>
      <c r="EI65" s="2">
        <v>-76.254598830782172</v>
      </c>
      <c r="EJ65" s="2">
        <v>-49.597768413400594</v>
      </c>
      <c r="EK65" s="2">
        <v>-19.109410871549329</v>
      </c>
      <c r="EL65" s="2">
        <v>18.199586529147425</v>
      </c>
      <c r="EM65" s="2">
        <v>36.432467491980489</v>
      </c>
      <c r="EN65" s="2">
        <v>48.20232847570238</v>
      </c>
      <c r="EO65" s="2">
        <v>49.098060542013506</v>
      </c>
      <c r="EP65" s="2">
        <v>40.458852095221786</v>
      </c>
      <c r="EQ65" s="2">
        <v>27.152709140080017</v>
      </c>
      <c r="ER65" s="2">
        <v>15.32116757338401</v>
      </c>
      <c r="ES65" s="2">
        <v>3.9995065627041697</v>
      </c>
      <c r="ET65" s="2">
        <v>1.2359551408431848</v>
      </c>
      <c r="EU65" s="2">
        <v>11.477112158174549</v>
      </c>
      <c r="EV65" s="2">
        <v>16.207334858868855</v>
      </c>
      <c r="EW65" s="2">
        <v>24.871699793432036</v>
      </c>
      <c r="EX65" s="2">
        <v>36.816039232238516</v>
      </c>
      <c r="EY65" s="2">
        <v>39.691058679065954</v>
      </c>
      <c r="EZ65" s="2">
        <v>42.493390954953767</v>
      </c>
      <c r="FA65" s="2">
        <v>37.639017218280095</v>
      </c>
      <c r="FB65" s="2">
        <v>29.037160015682126</v>
      </c>
      <c r="FC65" s="2">
        <v>14.162496651230629</v>
      </c>
      <c r="FD65" s="2">
        <v>3.2666594595358518</v>
      </c>
      <c r="FE65" s="2">
        <v>-1.2598619477096094</v>
      </c>
      <c r="FF65" s="2">
        <v>-3.5659781043773577</v>
      </c>
      <c r="FG65" s="2">
        <v>-0.41077302606770871</v>
      </c>
      <c r="FH65" s="2">
        <v>4.997044941971744</v>
      </c>
      <c r="FI65" s="2">
        <v>9.7900624916521899</v>
      </c>
      <c r="FJ65" s="2">
        <v>17.419779885174144</v>
      </c>
      <c r="FK65" s="2">
        <v>22.429433039053301</v>
      </c>
      <c r="FL65" s="2">
        <v>28.052055845293285</v>
      </c>
      <c r="FM65" s="2">
        <v>33.988854434073815</v>
      </c>
      <c r="FN65" s="2">
        <v>34.158778720231126</v>
      </c>
      <c r="FO65" s="2">
        <v>33.345793854097494</v>
      </c>
      <c r="FP65" s="2">
        <v>30.035296720655275</v>
      </c>
      <c r="FQ65" s="2">
        <v>24.707945566942985</v>
      </c>
      <c r="FR65" s="2">
        <v>18.272745736075898</v>
      </c>
      <c r="FS65" s="2">
        <v>9.7324845372750666</v>
      </c>
      <c r="FT65" s="2">
        <v>7.8215375961122273</v>
      </c>
      <c r="FU65" s="2">
        <v>6.3127977417214076</v>
      </c>
      <c r="FV65" s="2">
        <v>4.767161245256105</v>
      </c>
      <c r="FW65" s="2">
        <v>3.193666809650098</v>
      </c>
      <c r="FX65" s="2">
        <v>1.6015118472152332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</row>
    <row r="66" spans="1:200">
      <c r="A66" s="2">
        <v>-9.8632648808911012E-16</v>
      </c>
      <c r="B66" s="2">
        <v>-2.5126135350400422E-14</v>
      </c>
      <c r="C66" s="2">
        <v>1.6382259108680643E-13</v>
      </c>
      <c r="D66" s="2">
        <v>-9.6431801589852588E-15</v>
      </c>
      <c r="E66" s="2">
        <v>1.1410974627235775E-14</v>
      </c>
      <c r="F66" s="2">
        <v>4.3598196260198312E-14</v>
      </c>
      <c r="G66" s="2">
        <v>-1.2649260643164699E-15</v>
      </c>
      <c r="H66" s="2">
        <v>1.3316189963358271E-14</v>
      </c>
      <c r="I66" s="2">
        <v>8.8646694049982058E-14</v>
      </c>
      <c r="J66" s="2">
        <v>-5.9578727798300395E-14</v>
      </c>
      <c r="K66" s="2">
        <v>-1.513986888841914E-13</v>
      </c>
      <c r="L66" s="2">
        <v>-2.0321497963592625E-14</v>
      </c>
      <c r="M66" s="2">
        <v>-3.0779289862034839E-15</v>
      </c>
      <c r="N66" s="2">
        <v>5.3358500624727575E-14</v>
      </c>
      <c r="O66" s="2">
        <v>2.2915008799070881E-15</v>
      </c>
      <c r="P66" s="2">
        <v>2.6856027592153454E-14</v>
      </c>
      <c r="Q66" s="2">
        <v>2.7056406010920931E-14</v>
      </c>
      <c r="R66" s="2">
        <v>9.683177734900393E-16</v>
      </c>
      <c r="S66" s="2">
        <v>1.1928810223848243E-15</v>
      </c>
      <c r="T66" s="2">
        <v>-2.5163794694459312E-16</v>
      </c>
      <c r="U66" s="2">
        <v>-3.1855828767665032E-16</v>
      </c>
      <c r="V66" s="2">
        <v>1.0569783310357603</v>
      </c>
      <c r="W66" s="2">
        <v>2.1091523569493833</v>
      </c>
      <c r="X66" s="2">
        <v>3.1516920896827467</v>
      </c>
      <c r="Y66" s="2">
        <v>4.1797172734792305</v>
      </c>
      <c r="Z66" s="2">
        <v>5.1882749779128821</v>
      </c>
      <c r="AA66" s="2">
        <v>6.7890550864561892</v>
      </c>
      <c r="AB66" s="2">
        <v>14.923164874809945</v>
      </c>
      <c r="AC66" s="2">
        <v>20.336664553747646</v>
      </c>
      <c r="AD66" s="2">
        <v>24.585601676871057</v>
      </c>
      <c r="AE66" s="2">
        <v>26.892773258699854</v>
      </c>
      <c r="AF66" s="2">
        <v>27.413325477145964</v>
      </c>
      <c r="AG66" s="2">
        <v>27.641053278395564</v>
      </c>
      <c r="AH66" s="2">
        <v>24.756890303476865</v>
      </c>
      <c r="AI66" s="2">
        <v>20.794427249984679</v>
      </c>
      <c r="AJ66" s="2">
        <v>16.233517780114937</v>
      </c>
      <c r="AK66" s="2">
        <v>12.104045844856309</v>
      </c>
      <c r="AL66" s="2">
        <v>9.2296657674966127</v>
      </c>
      <c r="AM66" s="2">
        <v>5.6602048848297102</v>
      </c>
      <c r="AN66" s="2">
        <v>3.7049068070392792</v>
      </c>
      <c r="AO66" s="2">
        <v>5.7369045960416614</v>
      </c>
      <c r="AP66" s="2">
        <v>11.157042494103699</v>
      </c>
      <c r="AQ66" s="2">
        <v>18.402777570440271</v>
      </c>
      <c r="AR66" s="2">
        <v>30.300360024587928</v>
      </c>
      <c r="AS66" s="2">
        <v>36.788718279949087</v>
      </c>
      <c r="AT66" s="2">
        <v>37.734411947937893</v>
      </c>
      <c r="AU66" s="2">
        <v>33.831515466760266</v>
      </c>
      <c r="AV66" s="2">
        <v>28.210279764884991</v>
      </c>
      <c r="AW66" s="2">
        <v>21.252010780226264</v>
      </c>
      <c r="AX66" s="2">
        <v>15.574557238039866</v>
      </c>
      <c r="AY66" s="2">
        <v>10.547819832932557</v>
      </c>
      <c r="AZ66" s="2">
        <v>13.125083348199487</v>
      </c>
      <c r="BA66" s="2">
        <v>19.703535702384062</v>
      </c>
      <c r="BB66" s="2">
        <v>32.16037210964231</v>
      </c>
      <c r="BC66" s="2">
        <v>43.162726449893455</v>
      </c>
      <c r="BD66" s="2">
        <v>45.326520667250492</v>
      </c>
      <c r="BE66" s="2">
        <v>46.923381519142218</v>
      </c>
      <c r="BF66" s="2">
        <v>38.056769453903499</v>
      </c>
      <c r="BG66" s="2">
        <v>18.742575421422345</v>
      </c>
      <c r="BH66" s="2">
        <v>-9.2980749528090776</v>
      </c>
      <c r="BI66" s="2">
        <v>-44.383356210756546</v>
      </c>
      <c r="BJ66" s="2">
        <v>-72.242648321175039</v>
      </c>
      <c r="BK66" s="2">
        <v>-97.103923347426147</v>
      </c>
      <c r="BL66" s="2">
        <v>-114.20360994843202</v>
      </c>
      <c r="BM66" s="2">
        <v>-121.25169426784888</v>
      </c>
      <c r="BN66" s="2">
        <v>-116.21435671311053</v>
      </c>
      <c r="BO66" s="2">
        <v>-101.06862692219352</v>
      </c>
      <c r="BP66" s="2">
        <v>-77.311072383857663</v>
      </c>
      <c r="BQ66" s="2">
        <v>-55.65615614747982</v>
      </c>
      <c r="BR66" s="2">
        <v>-34.537512404692876</v>
      </c>
      <c r="BS66" s="2">
        <v>-7.5355618175494348</v>
      </c>
      <c r="BT66" s="2">
        <v>11.513097789632171</v>
      </c>
      <c r="BU66" s="2">
        <v>23.956429567662969</v>
      </c>
      <c r="BV66" s="2">
        <v>29.082726743120901</v>
      </c>
      <c r="BW66" s="2">
        <v>32.046424396482855</v>
      </c>
      <c r="BX66" s="2">
        <v>29.746689835163057</v>
      </c>
      <c r="BY66" s="2">
        <v>20.536862892953621</v>
      </c>
      <c r="BZ66" s="2">
        <v>21.998638670668139</v>
      </c>
      <c r="CA66" s="2">
        <v>20.291649395916373</v>
      </c>
      <c r="CB66" s="2">
        <v>17.976121260961619</v>
      </c>
      <c r="CC66" s="2">
        <v>49.17603862396097</v>
      </c>
      <c r="CD66" s="2">
        <v>60.293533280084489</v>
      </c>
      <c r="CE66" s="2">
        <v>59.713679759218564</v>
      </c>
      <c r="CF66" s="2">
        <v>59.19070919347368</v>
      </c>
      <c r="CG66" s="2">
        <v>55.606116177878548</v>
      </c>
      <c r="CH66" s="2">
        <v>38.251229210882443</v>
      </c>
      <c r="CI66" s="2">
        <v>28.279653860268965</v>
      </c>
      <c r="CJ66" s="2">
        <v>26.811608130467206</v>
      </c>
      <c r="CK66" s="2">
        <v>26.285571965992691</v>
      </c>
      <c r="CL66" s="2">
        <v>25.449380889341008</v>
      </c>
      <c r="CM66" s="2">
        <v>21.984189257187108</v>
      </c>
      <c r="CN66" s="2">
        <v>-23.531660310113828</v>
      </c>
      <c r="CO66" s="2">
        <v>-18.809069690244726</v>
      </c>
      <c r="CP66" s="2">
        <v>1.5004572042992876</v>
      </c>
      <c r="CQ66" s="2">
        <v>9.6286998875185255</v>
      </c>
      <c r="CR66" s="2">
        <v>24.783103332734857</v>
      </c>
      <c r="CS66" s="2">
        <v>32.290465723052989</v>
      </c>
      <c r="CT66" s="2">
        <v>43.500573114425386</v>
      </c>
      <c r="CU66" s="2">
        <v>65.221668551479539</v>
      </c>
      <c r="CV66" s="2">
        <v>72.196908966227184</v>
      </c>
      <c r="CW66" s="2">
        <v>70.38142689033107</v>
      </c>
      <c r="CX66" s="2">
        <v>76.916846031081036</v>
      </c>
      <c r="CY66" s="2">
        <v>74.585249099862651</v>
      </c>
      <c r="CZ66" s="2">
        <v>48.416206400184521</v>
      </c>
      <c r="DA66" s="2">
        <v>14.690474702156243</v>
      </c>
      <c r="DB66" s="2">
        <v>-6.8440308761974356</v>
      </c>
      <c r="DC66" s="2">
        <v>-12.065547573602343</v>
      </c>
      <c r="DD66" s="2">
        <v>-34.185916771494462</v>
      </c>
      <c r="DE66" s="2">
        <v>-47.241449623124915</v>
      </c>
      <c r="DF66" s="2">
        <v>-64.524597027273757</v>
      </c>
      <c r="DG66" s="2">
        <v>-69.371151760570115</v>
      </c>
      <c r="DH66" s="2">
        <v>-77.044856126196436</v>
      </c>
      <c r="DI66" s="2">
        <v>-84.266490672788251</v>
      </c>
      <c r="DJ66" s="2">
        <v>-88.691823238720744</v>
      </c>
      <c r="DK66" s="2">
        <v>-94.30025010198591</v>
      </c>
      <c r="DL66" s="2">
        <v>-84.772937271387406</v>
      </c>
      <c r="DM66" s="2">
        <v>-84.991044493672305</v>
      </c>
      <c r="DN66" s="2">
        <v>-83.807887048233283</v>
      </c>
      <c r="DO66" s="2">
        <v>-62.961158301449792</v>
      </c>
      <c r="DP66" s="2">
        <v>-25.378726210870351</v>
      </c>
      <c r="DQ66" s="2">
        <v>-6.0659633064023133</v>
      </c>
      <c r="DR66" s="2">
        <v>27.429383495120391</v>
      </c>
      <c r="DS66" s="2">
        <v>30.128458099066378</v>
      </c>
      <c r="DT66" s="2">
        <v>32.443986234020741</v>
      </c>
      <c r="DU66" s="2">
        <v>30.745770399491164</v>
      </c>
      <c r="DV66" s="2">
        <v>27.083334784476929</v>
      </c>
      <c r="DW66" s="2">
        <v>16.380879466216346</v>
      </c>
      <c r="DX66" s="2">
        <v>13.081973134150795</v>
      </c>
      <c r="DY66" s="2">
        <v>9.4204966980568283</v>
      </c>
      <c r="DZ66" s="2">
        <v>0.56093983883886223</v>
      </c>
      <c r="EA66" s="2">
        <v>-12.05564507241905</v>
      </c>
      <c r="EB66" s="2">
        <v>-27.680673853596101</v>
      </c>
      <c r="EC66" s="2">
        <v>-48.053197854033236</v>
      </c>
      <c r="ED66" s="2">
        <v>-70.534526777742172</v>
      </c>
      <c r="EE66" s="2">
        <v>-96.537470047562749</v>
      </c>
      <c r="EF66" s="2">
        <v>-114.7479135370299</v>
      </c>
      <c r="EG66" s="2">
        <v>-124.18833317993906</v>
      </c>
      <c r="EH66" s="2">
        <v>-121.19189368382737</v>
      </c>
      <c r="EI66" s="2">
        <v>-103.80606286558974</v>
      </c>
      <c r="EJ66" s="2">
        <v>-83.349499636496773</v>
      </c>
      <c r="EK66" s="2">
        <v>-54.068463114604661</v>
      </c>
      <c r="EL66" s="2">
        <v>-12.764999772135624</v>
      </c>
      <c r="EM66" s="2">
        <v>12.119690204270203</v>
      </c>
      <c r="EN66" s="2">
        <v>33.991101245732153</v>
      </c>
      <c r="EO66" s="2">
        <v>47.419703917616559</v>
      </c>
      <c r="EP66" s="2">
        <v>46.808667538581894</v>
      </c>
      <c r="EQ66" s="2">
        <v>40.013870995231876</v>
      </c>
      <c r="ER66" s="2">
        <v>29.779021244007069</v>
      </c>
      <c r="ES66" s="2">
        <v>16.280773894123961</v>
      </c>
      <c r="ET66" s="2">
        <v>7.8640653058953376</v>
      </c>
      <c r="EU66" s="2">
        <v>10.547819832932557</v>
      </c>
      <c r="EV66" s="2">
        <v>11.899837754745848</v>
      </c>
      <c r="EW66" s="2">
        <v>17.637595819117251</v>
      </c>
      <c r="EX66" s="2">
        <v>28.210279764884991</v>
      </c>
      <c r="EY66" s="2">
        <v>31.763969195975836</v>
      </c>
      <c r="EZ66" s="2">
        <v>37.145482590091106</v>
      </c>
      <c r="FA66" s="2">
        <v>36.788718279949087</v>
      </c>
      <c r="FB66" s="2">
        <v>31.596080812185704</v>
      </c>
      <c r="FC66" s="2">
        <v>19.83297088472888</v>
      </c>
      <c r="FD66" s="2">
        <v>11.157042494103699</v>
      </c>
      <c r="FE66" s="2">
        <v>6.4379211992808294</v>
      </c>
      <c r="FF66" s="2">
        <v>3.7316214694831515</v>
      </c>
      <c r="FG66" s="2">
        <v>5.6602048848297102</v>
      </c>
      <c r="FH66" s="2">
        <v>8.6959632405689895</v>
      </c>
      <c r="FI66" s="2">
        <v>11.377542204278564</v>
      </c>
      <c r="FJ66" s="2">
        <v>16.233517780114937</v>
      </c>
      <c r="FK66" s="2">
        <v>19.316643093432795</v>
      </c>
      <c r="FL66" s="2">
        <v>23.158199655872927</v>
      </c>
      <c r="FM66" s="2">
        <v>27.641053278395564</v>
      </c>
      <c r="FN66" s="2">
        <v>27.413325477145964</v>
      </c>
      <c r="FO66" s="2">
        <v>26.892773258699854</v>
      </c>
      <c r="FP66" s="2">
        <v>24.585601676871036</v>
      </c>
      <c r="FQ66" s="2">
        <v>20.336664553747646</v>
      </c>
      <c r="FR66" s="2">
        <v>14.923164874809945</v>
      </c>
      <c r="FS66" s="2">
        <v>6.7890550864561892</v>
      </c>
      <c r="FT66" s="2">
        <v>5.1882749779128821</v>
      </c>
      <c r="FU66" s="2">
        <v>4.1797172734792305</v>
      </c>
      <c r="FV66" s="2">
        <v>3.1516920896827467</v>
      </c>
      <c r="FW66" s="2">
        <v>2.1091523569493811</v>
      </c>
      <c r="FX66" s="2">
        <v>1.0569783310357603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</row>
    <row r="67" spans="1:200">
      <c r="A67" s="2">
        <v>-1.8534646628537823E-15</v>
      </c>
      <c r="B67" s="2">
        <v>-6.9089132173995961E-14</v>
      </c>
      <c r="C67" s="2">
        <v>2.0060030600232001E-13</v>
      </c>
      <c r="D67" s="2">
        <v>-4.3618997974776348E-15</v>
      </c>
      <c r="E67" s="2">
        <v>1.6292127687386784E-14</v>
      </c>
      <c r="F67" s="2">
        <v>3.0934299934407834E-14</v>
      </c>
      <c r="G67" s="2">
        <v>-1.9604020637424642E-14</v>
      </c>
      <c r="H67" s="2">
        <v>2.0310453456166629E-14</v>
      </c>
      <c r="I67" s="2">
        <v>1.1113930632023177E-13</v>
      </c>
      <c r="J67" s="2">
        <v>-6.4799975136495918E-14</v>
      </c>
      <c r="K67" s="2">
        <v>-1.7714019823990787E-13</v>
      </c>
      <c r="L67" s="2">
        <v>-3.2579740005928606E-14</v>
      </c>
      <c r="M67" s="2">
        <v>-2.3963402813520715E-14</v>
      </c>
      <c r="N67" s="2">
        <v>6.1509730064103979E-14</v>
      </c>
      <c r="O67" s="2">
        <v>3.7517206558902434E-14</v>
      </c>
      <c r="P67" s="2">
        <v>3.5810674207008669E-14</v>
      </c>
      <c r="Q67" s="2">
        <v>2.0088288866708128E-14</v>
      </c>
      <c r="R67" s="2">
        <v>7.2331546554917727E-16</v>
      </c>
      <c r="S67" s="2">
        <v>1.3125368468011087E-15</v>
      </c>
      <c r="T67" s="2">
        <v>-2.1571180856462255E-16</v>
      </c>
      <c r="U67" s="2">
        <v>-2.0618413458973326E-16</v>
      </c>
      <c r="V67" s="2">
        <v>0.25177710476470577</v>
      </c>
      <c r="W67" s="2">
        <v>0.50618525819447335</v>
      </c>
      <c r="X67" s="2">
        <v>0.76572316540411189</v>
      </c>
      <c r="Y67" s="2">
        <v>1.0326275495139683</v>
      </c>
      <c r="Z67" s="2">
        <v>1.3087488799079896</v>
      </c>
      <c r="AA67" s="2">
        <v>2.4337911643190848</v>
      </c>
      <c r="AB67" s="2">
        <v>9.5525884067170708</v>
      </c>
      <c r="AC67" s="2">
        <v>13.746879180956618</v>
      </c>
      <c r="AD67" s="2">
        <v>16.828526191654483</v>
      </c>
      <c r="AE67" s="2">
        <v>18.214759233114673</v>
      </c>
      <c r="AF67" s="2">
        <v>18.181854071378268</v>
      </c>
      <c r="AG67" s="2">
        <v>18.439902289885687</v>
      </c>
      <c r="AH67" s="2">
        <v>16.541601199403122</v>
      </c>
      <c r="AI67" s="2">
        <v>14.233556547860159</v>
      </c>
      <c r="AJ67" s="2">
        <v>11.983615846568421</v>
      </c>
      <c r="AK67" s="2">
        <v>10.37472567876091</v>
      </c>
      <c r="AL67" s="2">
        <v>9.6166036304033256</v>
      </c>
      <c r="AM67" s="2">
        <v>9.1012911835402619</v>
      </c>
      <c r="AN67" s="2">
        <v>9.2521417261044974</v>
      </c>
      <c r="AO67" s="2">
        <v>12.355890774992762</v>
      </c>
      <c r="AP67" s="2">
        <v>17.754129631618977</v>
      </c>
      <c r="AQ67" s="2">
        <v>23.940011029332986</v>
      </c>
      <c r="AR67" s="2">
        <v>33.10537810366467</v>
      </c>
      <c r="AS67" s="2">
        <v>37.073697440155826</v>
      </c>
      <c r="AT67" s="2">
        <v>36.050292801665627</v>
      </c>
      <c r="AU67" s="2">
        <v>31.755811872585173</v>
      </c>
      <c r="AV67" s="2">
        <v>27.619063257826745</v>
      </c>
      <c r="AW67" s="2">
        <v>23.172711212109533</v>
      </c>
      <c r="AX67" s="2">
        <v>20.59690048399888</v>
      </c>
      <c r="AY67" s="2">
        <v>18.448163436876815</v>
      </c>
      <c r="AZ67" s="2">
        <v>23.097924456758633</v>
      </c>
      <c r="BA67" s="2">
        <v>31.069358213420042</v>
      </c>
      <c r="BB67" s="2">
        <v>41.248088574352373</v>
      </c>
      <c r="BC67" s="2">
        <v>46.391053003414896</v>
      </c>
      <c r="BD67" s="2">
        <v>41.673635131959522</v>
      </c>
      <c r="BE67" s="2">
        <v>33.571846902117713</v>
      </c>
      <c r="BF67" s="2">
        <v>15.035458437697942</v>
      </c>
      <c r="BG67" s="2">
        <v>-12.076785924455653</v>
      </c>
      <c r="BH67" s="2">
        <v>-44.261673935887771</v>
      </c>
      <c r="BI67" s="2">
        <v>-78.812203701265759</v>
      </c>
      <c r="BJ67" s="2">
        <v>-101.72244348906646</v>
      </c>
      <c r="BK67" s="2">
        <v>-118.92039771175034</v>
      </c>
      <c r="BL67" s="2">
        <v>-124.02636500210322</v>
      </c>
      <c r="BM67" s="2">
        <v>-118.16850744826617</v>
      </c>
      <c r="BN67" s="2">
        <v>-101.11527131093743</v>
      </c>
      <c r="BO67" s="2">
        <v>-76.729490007808536</v>
      </c>
      <c r="BP67" s="2">
        <v>-48.556160129406479</v>
      </c>
      <c r="BQ67" s="2">
        <v>-26.369197153669134</v>
      </c>
      <c r="BR67" s="2">
        <v>-7.551897924217462</v>
      </c>
      <c r="BS67" s="2">
        <v>13.723550572430238</v>
      </c>
      <c r="BT67" s="2">
        <v>26.563850323734933</v>
      </c>
      <c r="BU67" s="2">
        <v>32.387020430192095</v>
      </c>
      <c r="BV67" s="2">
        <v>32.739163102593949</v>
      </c>
      <c r="BW67" s="2">
        <v>32.43788826695814</v>
      </c>
      <c r="BX67" s="2">
        <v>27.497455484322906</v>
      </c>
      <c r="BY67" s="2">
        <v>17.107399369109572</v>
      </c>
      <c r="BZ67" s="2">
        <v>17.089415584141314</v>
      </c>
      <c r="CA67" s="2">
        <v>14.313457114013371</v>
      </c>
      <c r="CB67" s="2">
        <v>11.038844209810849</v>
      </c>
      <c r="CC67" s="2">
        <v>42.62459735903375</v>
      </c>
      <c r="CD67" s="2">
        <v>50.825023546233062</v>
      </c>
      <c r="CE67" s="2">
        <v>51.04355749205682</v>
      </c>
      <c r="CF67" s="2">
        <v>49.374273172670335</v>
      </c>
      <c r="CG67" s="2">
        <v>45.723884898107919</v>
      </c>
      <c r="CH67" s="2">
        <v>37.108323414176205</v>
      </c>
      <c r="CI67" s="2">
        <v>32.657693238390912</v>
      </c>
      <c r="CJ67" s="2">
        <v>32.5483065756531</v>
      </c>
      <c r="CK67" s="2">
        <v>31.090813926738203</v>
      </c>
      <c r="CL67" s="2">
        <v>32.981182922439992</v>
      </c>
      <c r="CM67" s="2">
        <v>31.566805332638413</v>
      </c>
      <c r="CN67" s="2">
        <v>-18.969146086133282</v>
      </c>
      <c r="CO67" s="2">
        <v>-14.764015566926254</v>
      </c>
      <c r="CP67" s="2">
        <v>5.0271438507068211</v>
      </c>
      <c r="CQ67" s="2">
        <v>15.998520048955598</v>
      </c>
      <c r="CR67" s="2">
        <v>36.847848099720551</v>
      </c>
      <c r="CS67" s="2">
        <v>45.1919212910813</v>
      </c>
      <c r="CT67" s="2">
        <v>54.414223715179588</v>
      </c>
      <c r="CU67" s="2">
        <v>64.931756571364602</v>
      </c>
      <c r="CV67" s="2">
        <v>71.069415694942819</v>
      </c>
      <c r="CW67" s="2">
        <v>69.264066981603165</v>
      </c>
      <c r="CX67" s="2">
        <v>75.276658840930935</v>
      </c>
      <c r="CY67" s="2">
        <v>66.917190306916396</v>
      </c>
      <c r="CZ67" s="2">
        <v>28.071443543865463</v>
      </c>
      <c r="DA67" s="2">
        <v>-12.420401985932084</v>
      </c>
      <c r="DB67" s="2">
        <v>-36.77241654529697</v>
      </c>
      <c r="DC67" s="2">
        <v>-42.754006510984766</v>
      </c>
      <c r="DD67" s="2">
        <v>-66.334412754527207</v>
      </c>
      <c r="DE67" s="2">
        <v>-79.76421330796785</v>
      </c>
      <c r="DF67" s="2">
        <v>-97.228229867305188</v>
      </c>
      <c r="DG67" s="2">
        <v>-102.68438447518824</v>
      </c>
      <c r="DH67" s="2">
        <v>-110.08621825316442</v>
      </c>
      <c r="DI67" s="2">
        <v>-117.73423404685477</v>
      </c>
      <c r="DJ67" s="2">
        <v>-123.86360264679115</v>
      </c>
      <c r="DK67" s="2">
        <v>-132.20221138159258</v>
      </c>
      <c r="DL67" s="2">
        <v>-125.71414199271872</v>
      </c>
      <c r="DM67" s="2">
        <v>-130.20706564200162</v>
      </c>
      <c r="DN67" s="2">
        <v>-124.600006924908</v>
      </c>
      <c r="DO67" s="2">
        <v>-100.77109470323025</v>
      </c>
      <c r="DP67" s="2">
        <v>-56.044406410002715</v>
      </c>
      <c r="DQ67" s="2">
        <v>-31.347628897542936</v>
      </c>
      <c r="DR67" s="2">
        <v>20.985002754142762</v>
      </c>
      <c r="DS67" s="2">
        <v>24.541718940181354</v>
      </c>
      <c r="DT67" s="2">
        <v>27.816331844383335</v>
      </c>
      <c r="DU67" s="2">
        <v>26.099893625570587</v>
      </c>
      <c r="DV67" s="2">
        <v>23.621747222805933</v>
      </c>
      <c r="DW67" s="2">
        <v>16.035841120023878</v>
      </c>
      <c r="DX67" s="2">
        <v>16.03056169329016</v>
      </c>
      <c r="DY67" s="2">
        <v>16.840052825508039</v>
      </c>
      <c r="DZ67" s="2">
        <v>14.391662493726988</v>
      </c>
      <c r="EA67" s="2">
        <v>8.0803896287602726</v>
      </c>
      <c r="EB67" s="2">
        <v>-2.0229242574903417</v>
      </c>
      <c r="EC67" s="2">
        <v>-18.911138103261862</v>
      </c>
      <c r="ED67" s="2">
        <v>-40.589751545654849</v>
      </c>
      <c r="EE67" s="2">
        <v>-69.675009798392637</v>
      </c>
      <c r="EF67" s="2">
        <v>-96.024543340831173</v>
      </c>
      <c r="EG67" s="2">
        <v>-116.20914015628132</v>
      </c>
      <c r="EH67" s="2">
        <v>-126.01853071484634</v>
      </c>
      <c r="EI67" s="2">
        <v>-121.92912509767903</v>
      </c>
      <c r="EJ67" s="2">
        <v>-110.94410643994543</v>
      </c>
      <c r="EK67" s="2">
        <v>-86.911081212478393</v>
      </c>
      <c r="EL67" s="2">
        <v>-48.064083317377111</v>
      </c>
      <c r="EM67" s="2">
        <v>-20.274404173697672</v>
      </c>
      <c r="EN67" s="2">
        <v>8.2157004916000798</v>
      </c>
      <c r="EO67" s="2">
        <v>32.201535713916321</v>
      </c>
      <c r="EP67" s="2">
        <v>40.374896274668039</v>
      </c>
      <c r="EQ67" s="2">
        <v>42.522862642513971</v>
      </c>
      <c r="ER67" s="2">
        <v>39.409638682361646</v>
      </c>
      <c r="ES67" s="2">
        <v>28.533693018724819</v>
      </c>
      <c r="ET67" s="2">
        <v>19.372768313235454</v>
      </c>
      <c r="EU67" s="2">
        <v>18.448163436876815</v>
      </c>
      <c r="EV67" s="2">
        <v>17.389331057774839</v>
      </c>
      <c r="EW67" s="2">
        <v>19.91333602560708</v>
      </c>
      <c r="EX67" s="2">
        <v>27.619063257826745</v>
      </c>
      <c r="EY67" s="2">
        <v>29.63279498039234</v>
      </c>
      <c r="EZ67" s="2">
        <v>34.978447724659816</v>
      </c>
      <c r="FA67" s="2">
        <v>37.073697440155826</v>
      </c>
      <c r="FB67" s="2">
        <v>33.672219806204822</v>
      </c>
      <c r="FC67" s="2">
        <v>24.564274850966136</v>
      </c>
      <c r="FD67" s="2">
        <v>17.754129631618977</v>
      </c>
      <c r="FE67" s="2">
        <v>12.672810139445414</v>
      </c>
      <c r="FF67" s="2">
        <v>9.2359329002082511</v>
      </c>
      <c r="FG67" s="2">
        <v>9.1012911835402619</v>
      </c>
      <c r="FH67" s="2">
        <v>9.4822350625871081</v>
      </c>
      <c r="FI67" s="2">
        <v>10.028522586216145</v>
      </c>
      <c r="FJ67" s="2">
        <v>11.983615846568421</v>
      </c>
      <c r="FK67" s="2">
        <v>13.282819974307859</v>
      </c>
      <c r="FL67" s="2">
        <v>15.435395816332777</v>
      </c>
      <c r="FM67" s="2">
        <v>18.439902289885687</v>
      </c>
      <c r="FN67" s="2">
        <v>18.181854071378268</v>
      </c>
      <c r="FO67" s="2">
        <v>18.214759233114673</v>
      </c>
      <c r="FP67" s="2">
        <v>16.828526191654468</v>
      </c>
      <c r="FQ67" s="2">
        <v>13.746879180956618</v>
      </c>
      <c r="FR67" s="2">
        <v>9.5525884067170708</v>
      </c>
      <c r="FS67" s="2">
        <v>2.4337911643190848</v>
      </c>
      <c r="FT67" s="2">
        <v>1.3087488799079896</v>
      </c>
      <c r="FU67" s="2">
        <v>1.0326275495139683</v>
      </c>
      <c r="FV67" s="2">
        <v>0.76572316540411189</v>
      </c>
      <c r="FW67" s="2">
        <v>0.50618525819447135</v>
      </c>
      <c r="FX67" s="2">
        <v>0.25177710476470577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</row>
    <row r="68" spans="1:200">
      <c r="A68" s="2">
        <v>-2.1404474870457048E-15</v>
      </c>
      <c r="B68" s="2">
        <v>-7.5768119926750011E-14</v>
      </c>
      <c r="C68" s="2">
        <v>1.9820273218503018E-13</v>
      </c>
      <c r="D68" s="2">
        <v>1.4009703199845375E-14</v>
      </c>
      <c r="E68" s="2">
        <v>1.6780749205964994E-14</v>
      </c>
      <c r="F68" s="2">
        <v>2.1511981896407049E-14</v>
      </c>
      <c r="G68" s="2">
        <v>-1.7397227587278603E-14</v>
      </c>
      <c r="H68" s="2">
        <v>2.3729475074008295E-14</v>
      </c>
      <c r="I68" s="2">
        <v>1.1758676998671502E-13</v>
      </c>
      <c r="J68" s="2">
        <v>-6.1680647558368546E-14</v>
      </c>
      <c r="K68" s="2">
        <v>-1.6879976149702406E-13</v>
      </c>
      <c r="L68" s="2">
        <v>-3.7119576257865123E-14</v>
      </c>
      <c r="M68" s="2">
        <v>-3.8866770226249893E-14</v>
      </c>
      <c r="N68" s="2">
        <v>5.5139287901070078E-14</v>
      </c>
      <c r="O68" s="2">
        <v>6.3306273223715619E-14</v>
      </c>
      <c r="P68" s="2">
        <v>3.69775700648337E-14</v>
      </c>
      <c r="Q68" s="2">
        <v>8.1340189601081289E-15</v>
      </c>
      <c r="R68" s="2">
        <v>3.4555771583586514E-16</v>
      </c>
      <c r="S68" s="2">
        <v>1.1593433383047271E-15</v>
      </c>
      <c r="T68" s="2">
        <v>-1.3227669285422727E-16</v>
      </c>
      <c r="U68" s="2">
        <v>-3.4689811545845038E-17</v>
      </c>
      <c r="V68" s="2">
        <v>0.38523617310434388</v>
      </c>
      <c r="W68" s="2">
        <v>0.77178190360736287</v>
      </c>
      <c r="X68" s="2">
        <v>1.1608125131481533</v>
      </c>
      <c r="Y68" s="2">
        <v>1.5532378611037383</v>
      </c>
      <c r="Z68" s="2">
        <v>1.9495770840103064</v>
      </c>
      <c r="AA68" s="2">
        <v>2.4773945246543323</v>
      </c>
      <c r="AB68" s="2">
        <v>7.23852525057133</v>
      </c>
      <c r="AC68" s="2">
        <v>9.2609293628757108</v>
      </c>
      <c r="AD68" s="2">
        <v>10.36942380027787</v>
      </c>
      <c r="AE68" s="2">
        <v>10.242262273005075</v>
      </c>
      <c r="AF68" s="2">
        <v>9.836258880487371</v>
      </c>
      <c r="AG68" s="2">
        <v>10.26007100807713</v>
      </c>
      <c r="AH68" s="2">
        <v>9.8570490733830649</v>
      </c>
      <c r="AI68" s="2">
        <v>9.8544963434585959</v>
      </c>
      <c r="AJ68" s="2">
        <v>10.586061615464407</v>
      </c>
      <c r="AK68" s="2">
        <v>12.004942395057466</v>
      </c>
      <c r="AL68" s="2">
        <v>13.967095950383925</v>
      </c>
      <c r="AM68" s="2">
        <v>16.238296759612389</v>
      </c>
      <c r="AN68" s="2">
        <v>18.015635443904252</v>
      </c>
      <c r="AO68" s="2">
        <v>20.963505399971439</v>
      </c>
      <c r="AP68" s="2">
        <v>24.463578527844614</v>
      </c>
      <c r="AQ68" s="2">
        <v>27.444117138143159</v>
      </c>
      <c r="AR68" s="2">
        <v>31.920613203589152</v>
      </c>
      <c r="AS68" s="2">
        <v>32.264336740560218</v>
      </c>
      <c r="AT68" s="2">
        <v>29.184710293281995</v>
      </c>
      <c r="AU68" s="2">
        <v>25.006075061318057</v>
      </c>
      <c r="AV68" s="2">
        <v>23.343551134209648</v>
      </c>
      <c r="AW68" s="2">
        <v>22.912046690182507</v>
      </c>
      <c r="AX68" s="2">
        <v>24.922543714585263</v>
      </c>
      <c r="AY68" s="2">
        <v>27.282955672324498</v>
      </c>
      <c r="AZ68" s="2">
        <v>34.031337321021027</v>
      </c>
      <c r="BA68" s="2">
        <v>41.510759047485429</v>
      </c>
      <c r="BB68" s="2">
        <v>46.737676679925436</v>
      </c>
      <c r="BC68" s="2">
        <v>43.587310213320087</v>
      </c>
      <c r="BD68" s="2">
        <v>31.244393185269377</v>
      </c>
      <c r="BE68" s="2">
        <v>13.087593094223877</v>
      </c>
      <c r="BF68" s="2">
        <v>-13.845898184113594</v>
      </c>
      <c r="BG68" s="2">
        <v>-46.131216080647185</v>
      </c>
      <c r="BH68" s="2">
        <v>-78.713819598215849</v>
      </c>
      <c r="BI68" s="2">
        <v>-107.99211541437911</v>
      </c>
      <c r="BJ68" s="2">
        <v>-122.60515559754413</v>
      </c>
      <c r="BK68" s="2">
        <v>-129.87875579764443</v>
      </c>
      <c r="BL68" s="2">
        <v>-122.16905149837034</v>
      </c>
      <c r="BM68" s="2">
        <v>-104.08476203026996</v>
      </c>
      <c r="BN68" s="2">
        <v>-77.111158168070702</v>
      </c>
      <c r="BO68" s="2">
        <v>-47.12898923565691</v>
      </c>
      <c r="BP68" s="2">
        <v>-18.711389533671383</v>
      </c>
      <c r="BQ68" s="2">
        <v>1.232864957719098</v>
      </c>
      <c r="BR68" s="2">
        <v>15.755476597805748</v>
      </c>
      <c r="BS68" s="2">
        <v>28.776762536878707</v>
      </c>
      <c r="BT68" s="2">
        <v>34.71319807328765</v>
      </c>
      <c r="BU68" s="2">
        <v>34.61547889105465</v>
      </c>
      <c r="BV68" s="2">
        <v>31.114343516829425</v>
      </c>
      <c r="BW68" s="2">
        <v>29.342266672042623</v>
      </c>
      <c r="BX68" s="2">
        <v>24.59004176291937</v>
      </c>
      <c r="BY68" s="2">
        <v>17.090157282581622</v>
      </c>
      <c r="BZ68" s="2">
        <v>17.167957652323523</v>
      </c>
      <c r="CA68" s="2">
        <v>14.581577627782771</v>
      </c>
      <c r="CB68" s="2">
        <v>11.592034164388288</v>
      </c>
      <c r="CC68" s="2">
        <v>39.485395231420981</v>
      </c>
      <c r="CD68" s="2">
        <v>43.614202313025181</v>
      </c>
      <c r="CE68" s="2">
        <v>45.020868275571026</v>
      </c>
      <c r="CF68" s="2">
        <v>42.161492434435409</v>
      </c>
      <c r="CG68" s="2">
        <v>38.817799320985799</v>
      </c>
      <c r="CH68" s="2">
        <v>38.100641335952446</v>
      </c>
      <c r="CI68" s="2">
        <v>37.313075616155736</v>
      </c>
      <c r="CJ68" s="2">
        <v>36.852151209340967</v>
      </c>
      <c r="CK68" s="2">
        <v>32.920190044303851</v>
      </c>
      <c r="CL68" s="2">
        <v>36.861018949257684</v>
      </c>
      <c r="CM68" s="2">
        <v>36.957441379512346</v>
      </c>
      <c r="CN68" s="2">
        <v>-11.707395120093723</v>
      </c>
      <c r="CO68" s="2">
        <v>-8.8986909958640652</v>
      </c>
      <c r="CP68" s="2">
        <v>5.1064361920333621</v>
      </c>
      <c r="CQ68" s="2">
        <v>16.079418250919968</v>
      </c>
      <c r="CR68" s="2">
        <v>38.512623874283676</v>
      </c>
      <c r="CS68" s="2">
        <v>45.768356349839479</v>
      </c>
      <c r="CT68" s="2">
        <v>52.967920244630243</v>
      </c>
      <c r="CU68" s="2">
        <v>53.433281596664415</v>
      </c>
      <c r="CV68" s="2">
        <v>57.340311026793586</v>
      </c>
      <c r="CW68" s="2">
        <v>56.062293574533577</v>
      </c>
      <c r="CX68" s="2">
        <v>60.358105518570653</v>
      </c>
      <c r="CY68" s="2">
        <v>48.838920722120825</v>
      </c>
      <c r="CZ68" s="2">
        <v>7.5418583757719837</v>
      </c>
      <c r="DA68" s="2">
        <v>-30.916330099404188</v>
      </c>
      <c r="DB68" s="2">
        <v>-53.013063734214548</v>
      </c>
      <c r="DC68" s="2">
        <v>-58.345119891418513</v>
      </c>
      <c r="DD68" s="2">
        <v>-78.576848818512502</v>
      </c>
      <c r="DE68" s="2">
        <v>-89.24817754251427</v>
      </c>
      <c r="DF68" s="2">
        <v>-103.257010619947</v>
      </c>
      <c r="DG68" s="2">
        <v>-107.72119203241455</v>
      </c>
      <c r="DH68" s="2">
        <v>-112.39571968171235</v>
      </c>
      <c r="DI68" s="2">
        <v>-118.07922992938533</v>
      </c>
      <c r="DJ68" s="2">
        <v>-123.96756259925739</v>
      </c>
      <c r="DK68" s="2">
        <v>-132.29074274456607</v>
      </c>
      <c r="DL68" s="2">
        <v>-128.72514416183836</v>
      </c>
      <c r="DM68" s="2">
        <v>-135.79483916602715</v>
      </c>
      <c r="DN68" s="2">
        <v>-125.49698963091731</v>
      </c>
      <c r="DO68" s="2">
        <v>-101.17878919070208</v>
      </c>
      <c r="DP68" s="2">
        <v>-57.545256744593523</v>
      </c>
      <c r="DQ68" s="2">
        <v>-32.360265637967693</v>
      </c>
      <c r="DR68" s="2">
        <v>24.264949735868811</v>
      </c>
      <c r="DS68" s="2">
        <v>27.514394947634774</v>
      </c>
      <c r="DT68" s="2">
        <v>30.503938411028656</v>
      </c>
      <c r="DU68" s="2">
        <v>27.038858114434976</v>
      </c>
      <c r="DV68" s="2">
        <v>23.820837295877741</v>
      </c>
      <c r="DW68" s="2">
        <v>16.713371513140434</v>
      </c>
      <c r="DX68" s="2">
        <v>18.271724098448541</v>
      </c>
      <c r="DY68" s="2">
        <v>22.394249967215853</v>
      </c>
      <c r="DZ68" s="2">
        <v>24.810335987435398</v>
      </c>
      <c r="EA68" s="2">
        <v>24.051551618947535</v>
      </c>
      <c r="EB68" s="2">
        <v>19.464996793941161</v>
      </c>
      <c r="EC68" s="2">
        <v>7.5835178292353715</v>
      </c>
      <c r="ED68" s="2">
        <v>-10.596418058803211</v>
      </c>
      <c r="EE68" s="2">
        <v>-38.434776832854503</v>
      </c>
      <c r="EF68" s="2">
        <v>-68.94444676036558</v>
      </c>
      <c r="EG68" s="2">
        <v>-96.884542871855089</v>
      </c>
      <c r="EH68" s="2">
        <v>-118.32522563511895</v>
      </c>
      <c r="EI68" s="2">
        <v>-128.60489902247451</v>
      </c>
      <c r="EJ68" s="2">
        <v>-128.74393206736613</v>
      </c>
      <c r="EK68" s="2">
        <v>-113.33178403390933</v>
      </c>
      <c r="EL68" s="2">
        <v>-82.861510920680473</v>
      </c>
      <c r="EM68" s="2">
        <v>-54.986715013966581</v>
      </c>
      <c r="EN68" s="2">
        <v>-22.784605284197749</v>
      </c>
      <c r="EO68" s="2">
        <v>9.469363316261024</v>
      </c>
      <c r="EP68" s="2">
        <v>26.808116305546303</v>
      </c>
      <c r="EQ68" s="2">
        <v>38.967047333204491</v>
      </c>
      <c r="ER68" s="2">
        <v>44.955860161000636</v>
      </c>
      <c r="ES68" s="2">
        <v>39.530830009152837</v>
      </c>
      <c r="ET68" s="2">
        <v>31.795964079356352</v>
      </c>
      <c r="EU68" s="2">
        <v>27.282955672324498</v>
      </c>
      <c r="EV68" s="2">
        <v>22.944087310537171</v>
      </c>
      <c r="EW68" s="2">
        <v>20.750636291448512</v>
      </c>
      <c r="EX68" s="2">
        <v>23.343551134209648</v>
      </c>
      <c r="EY68" s="2">
        <v>23.252388352429207</v>
      </c>
      <c r="EZ68" s="2">
        <v>27.853178238529971</v>
      </c>
      <c r="FA68" s="2">
        <v>32.264336740560218</v>
      </c>
      <c r="FB68" s="2">
        <v>31.535419868481497</v>
      </c>
      <c r="FC68" s="2">
        <v>27.020782611686585</v>
      </c>
      <c r="FD68" s="2">
        <v>24.463578527844614</v>
      </c>
      <c r="FE68" s="2">
        <v>20.716756782205437</v>
      </c>
      <c r="FF68" s="2">
        <v>17.859141465758579</v>
      </c>
      <c r="FG68" s="2">
        <v>16.238296759612389</v>
      </c>
      <c r="FH68" s="2">
        <v>14.176473869822704</v>
      </c>
      <c r="FI68" s="2">
        <v>12.052921281606039</v>
      </c>
      <c r="FJ68" s="2">
        <v>10.586061615464407</v>
      </c>
      <c r="FK68" s="2">
        <v>9.5637709072997623</v>
      </c>
      <c r="FL68" s="2">
        <v>9.3917302915030394</v>
      </c>
      <c r="FM68" s="2">
        <v>10.26007100807713</v>
      </c>
      <c r="FN68" s="2">
        <v>9.836258880487371</v>
      </c>
      <c r="FO68" s="2">
        <v>10.242262273005075</v>
      </c>
      <c r="FP68" s="2">
        <v>10.369423800277865</v>
      </c>
      <c r="FQ68" s="2">
        <v>9.2609293628757108</v>
      </c>
      <c r="FR68" s="2">
        <v>7.23852525057133</v>
      </c>
      <c r="FS68" s="2">
        <v>2.4773945246543323</v>
      </c>
      <c r="FT68" s="2">
        <v>1.9495770840103064</v>
      </c>
      <c r="FU68" s="2">
        <v>1.5532378611037383</v>
      </c>
      <c r="FV68" s="2">
        <v>1.1608125131481533</v>
      </c>
      <c r="FW68" s="2">
        <v>0.77178190360736132</v>
      </c>
      <c r="FX68" s="2">
        <v>0.38523617310434388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</row>
    <row r="69" spans="1:200">
      <c r="A69" s="2">
        <v>-2.2919968667058643E-15</v>
      </c>
      <c r="B69" s="2">
        <v>-8.8937494147894817E-14</v>
      </c>
      <c r="C69" s="2">
        <v>1.8650882060418278E-13</v>
      </c>
      <c r="D69" s="2">
        <v>2.3294377611065824E-14</v>
      </c>
      <c r="E69" s="2">
        <v>1.6122266692128311E-14</v>
      </c>
      <c r="F69" s="2">
        <v>6.1511996552369205E-15</v>
      </c>
      <c r="G69" s="2">
        <v>-2.8313541705587459E-14</v>
      </c>
      <c r="H69" s="2">
        <v>2.4010930123893874E-14</v>
      </c>
      <c r="I69" s="2">
        <v>1.2935871878165767E-13</v>
      </c>
      <c r="J69" s="2">
        <v>-5.226221004154232E-14</v>
      </c>
      <c r="K69" s="2">
        <v>-1.6011117902485534E-13</v>
      </c>
      <c r="L69" s="2">
        <v>-4.3606527944094308E-14</v>
      </c>
      <c r="M69" s="2">
        <v>-4.7948917427927771E-14</v>
      </c>
      <c r="N69" s="2">
        <v>5.1847155516863561E-14</v>
      </c>
      <c r="O69" s="2">
        <v>8.4187676616734745E-14</v>
      </c>
      <c r="P69" s="2">
        <v>3.7471369900709476E-14</v>
      </c>
      <c r="Q69" s="2">
        <v>-7.7092848109989965E-16</v>
      </c>
      <c r="R69" s="2">
        <v>-7.4999679459913278E-17</v>
      </c>
      <c r="S69" s="2">
        <v>9.5525066935837522E-16</v>
      </c>
      <c r="T69" s="2">
        <v>-5.0061460982415474E-17</v>
      </c>
      <c r="U69" s="2">
        <v>8.1503491415288108E-17</v>
      </c>
      <c r="V69" s="2">
        <v>0.11893963347557435</v>
      </c>
      <c r="W69" s="2">
        <v>0.24184724015920234</v>
      </c>
      <c r="X69" s="2">
        <v>0.37252116145132463</v>
      </c>
      <c r="Y69" s="2">
        <v>0.51442397278014895</v>
      </c>
      <c r="Z69" s="2">
        <v>0.67052328444251486</v>
      </c>
      <c r="AA69" s="2">
        <v>0.89567351195380618</v>
      </c>
      <c r="AB69" s="2">
        <v>4.3548445285741488</v>
      </c>
      <c r="AC69" s="2">
        <v>5.3948721396415174</v>
      </c>
      <c r="AD69" s="2">
        <v>5.8045150916009858</v>
      </c>
      <c r="AE69" s="2">
        <v>5.400119197275373</v>
      </c>
      <c r="AF69" s="2">
        <v>5.5140090432362712</v>
      </c>
      <c r="AG69" s="2">
        <v>6.8897726130401686</v>
      </c>
      <c r="AH69" s="2">
        <v>8.1867040364771295</v>
      </c>
      <c r="AI69" s="2">
        <v>10.302268574350546</v>
      </c>
      <c r="AJ69" s="2">
        <v>13.394629291182669</v>
      </c>
      <c r="AK69" s="2">
        <v>16.934076949256177</v>
      </c>
      <c r="AL69" s="2">
        <v>20.257974961785195</v>
      </c>
      <c r="AM69" s="2">
        <v>23.379255210707029</v>
      </c>
      <c r="AN69" s="2">
        <v>24.93167946861896</v>
      </c>
      <c r="AO69" s="2">
        <v>26.335132200330946</v>
      </c>
      <c r="AP69" s="2">
        <v>27.219290202333539</v>
      </c>
      <c r="AQ69" s="2">
        <v>26.96194920697538</v>
      </c>
      <c r="AR69" s="2">
        <v>27.256736419931901</v>
      </c>
      <c r="AS69" s="2">
        <v>25.245988376312717</v>
      </c>
      <c r="AT69" s="2">
        <v>21.74183870204924</v>
      </c>
      <c r="AU69" s="2">
        <v>19.360074700246457</v>
      </c>
      <c r="AV69" s="2">
        <v>21.032646198124048</v>
      </c>
      <c r="AW69" s="2">
        <v>24.604629338622861</v>
      </c>
      <c r="AX69" s="2">
        <v>30.299434240577238</v>
      </c>
      <c r="AY69" s="2">
        <v>35.485894242603912</v>
      </c>
      <c r="AZ69" s="2">
        <v>42.426170786689106</v>
      </c>
      <c r="BA69" s="2">
        <v>47.638176909948577</v>
      </c>
      <c r="BB69" s="2">
        <v>46.693875560772</v>
      </c>
      <c r="BC69" s="2">
        <v>35.26338083845863</v>
      </c>
      <c r="BD69" s="2">
        <v>16.068633861957071</v>
      </c>
      <c r="BE69" s="2">
        <v>-9.8376697118542218</v>
      </c>
      <c r="BF69" s="2">
        <v>-42.071768536448857</v>
      </c>
      <c r="BG69" s="2">
        <v>-76.064404656725884</v>
      </c>
      <c r="BH69" s="2">
        <v>-106.00363370495322</v>
      </c>
      <c r="BI69" s="2">
        <v>-128.13259471268034</v>
      </c>
      <c r="BJ69" s="2">
        <v>-133.80306178009778</v>
      </c>
      <c r="BK69" s="2">
        <v>-131.84011455982127</v>
      </c>
      <c r="BL69" s="2">
        <v>-113.23860040260577</v>
      </c>
      <c r="BM69" s="2">
        <v>-85.601106828509273</v>
      </c>
      <c r="BN69" s="2">
        <v>-51.94947316023611</v>
      </c>
      <c r="BO69" s="2">
        <v>-18.746979969805775</v>
      </c>
      <c r="BP69" s="2">
        <v>8.5065502004419216</v>
      </c>
      <c r="BQ69" s="2">
        <v>25.428869925548788</v>
      </c>
      <c r="BR69" s="2">
        <v>35.337670815174583</v>
      </c>
      <c r="BS69" s="2">
        <v>40.765277172433599</v>
      </c>
      <c r="BT69" s="2">
        <v>40.239115062393914</v>
      </c>
      <c r="BU69" s="2">
        <v>34.711454527822539</v>
      </c>
      <c r="BV69" s="2">
        <v>27.325372571592503</v>
      </c>
      <c r="BW69" s="2">
        <v>23.041240850532215</v>
      </c>
      <c r="BX69" s="2">
        <v>17.266236568137558</v>
      </c>
      <c r="BY69" s="2">
        <v>10.997771510287791</v>
      </c>
      <c r="BZ69" s="2">
        <v>10.550523136976338</v>
      </c>
      <c r="CA69" s="2">
        <v>7.6101076869062387</v>
      </c>
      <c r="CB69" s="2">
        <v>4.4905825602968807</v>
      </c>
      <c r="CC69" s="2">
        <v>26.24887023274783</v>
      </c>
      <c r="CD69" s="2">
        <v>26.324117088809722</v>
      </c>
      <c r="CE69" s="2">
        <v>28.804477253936184</v>
      </c>
      <c r="CF69" s="2">
        <v>25.648143736988683</v>
      </c>
      <c r="CG69" s="2">
        <v>23.273868843489037</v>
      </c>
      <c r="CH69" s="2">
        <v>31.551557797915265</v>
      </c>
      <c r="CI69" s="2">
        <v>36.348274954691675</v>
      </c>
      <c r="CJ69" s="2">
        <v>37.235088841543956</v>
      </c>
      <c r="CK69" s="2">
        <v>32.649742583206283</v>
      </c>
      <c r="CL69" s="2">
        <v>38.837954541868648</v>
      </c>
      <c r="CM69" s="2">
        <v>40.824598478351838</v>
      </c>
      <c r="CN69" s="2">
        <v>-1.1316299987717386</v>
      </c>
      <c r="CO69" s="2">
        <v>2.0358905013742827</v>
      </c>
      <c r="CP69" s="2">
        <v>14.998979487290143</v>
      </c>
      <c r="CQ69" s="2">
        <v>27.36408552699546</v>
      </c>
      <c r="CR69" s="2">
        <v>51.47352907219225</v>
      </c>
      <c r="CS69" s="2">
        <v>58.09933691075662</v>
      </c>
      <c r="CT69" s="2">
        <v>62.054863430031254</v>
      </c>
      <c r="CU69" s="2">
        <v>51.8352702031749</v>
      </c>
      <c r="CV69" s="2">
        <v>54.023953946229106</v>
      </c>
      <c r="CW69" s="2">
        <v>52.936219504149818</v>
      </c>
      <c r="CX69" s="2">
        <v>56.216302437631285</v>
      </c>
      <c r="CY69" s="2">
        <v>40.574010355369779</v>
      </c>
      <c r="CZ69" s="2">
        <v>-4.3128003268942408</v>
      </c>
      <c r="DA69" s="2">
        <v>-40.57844522677172</v>
      </c>
      <c r="DB69" s="2">
        <v>-60.183286639259137</v>
      </c>
      <c r="DC69" s="2">
        <v>-64.880638448581252</v>
      </c>
      <c r="DD69" s="2">
        <v>-82.245635747415463</v>
      </c>
      <c r="DE69" s="2">
        <v>-91.181289479297163</v>
      </c>
      <c r="DF69" s="2">
        <v>-102.15075374754886</v>
      </c>
      <c r="DG69" s="2">
        <v>-106.62156687038417</v>
      </c>
      <c r="DH69" s="2">
        <v>-109.46229939079768</v>
      </c>
      <c r="DI69" s="2">
        <v>-114.41025136309061</v>
      </c>
      <c r="DJ69" s="2">
        <v>-120.98732142645939</v>
      </c>
      <c r="DK69" s="2">
        <v>-130.90797408074025</v>
      </c>
      <c r="DL69" s="2">
        <v>-132.15598480875806</v>
      </c>
      <c r="DM69" s="2">
        <v>-144.27167048626842</v>
      </c>
      <c r="DN69" s="2">
        <v>-134.18857652992904</v>
      </c>
      <c r="DO69" s="2">
        <v>-115.32730055509931</v>
      </c>
      <c r="DP69" s="2">
        <v>-75.210707969828206</v>
      </c>
      <c r="DQ69" s="2">
        <v>-50.541564144572803</v>
      </c>
      <c r="DR69" s="2">
        <v>13.586131493218229</v>
      </c>
      <c r="DS69" s="2">
        <v>16.775724238986989</v>
      </c>
      <c r="DT69" s="2">
        <v>19.895249365595717</v>
      </c>
      <c r="DU69" s="2">
        <v>16.088222631607866</v>
      </c>
      <c r="DV69" s="2">
        <v>14.019396505197751</v>
      </c>
      <c r="DW69" s="2">
        <v>12.051606261548185</v>
      </c>
      <c r="DX69" s="2">
        <v>15.83667678778964</v>
      </c>
      <c r="DY69" s="2">
        <v>23.3975358782622</v>
      </c>
      <c r="DZ69" s="2">
        <v>30.837815737704208</v>
      </c>
      <c r="EA69" s="2">
        <v>35.705291807653644</v>
      </c>
      <c r="EB69" s="2">
        <v>36.814962136655922</v>
      </c>
      <c r="EC69" s="2">
        <v>30.261850529665651</v>
      </c>
      <c r="ED69" s="2">
        <v>16.117158010629939</v>
      </c>
      <c r="EE69" s="2">
        <v>-9.2934934056198237</v>
      </c>
      <c r="EF69" s="2">
        <v>-41.743661623383964</v>
      </c>
      <c r="EG69" s="2">
        <v>-74.946568158824846</v>
      </c>
      <c r="EH69" s="2">
        <v>-105.03056572189736</v>
      </c>
      <c r="EI69" s="2">
        <v>-126.65503685617369</v>
      </c>
      <c r="EJ69" s="2">
        <v>-137.22870419443427</v>
      </c>
      <c r="EK69" s="2">
        <v>-130.41554072779502</v>
      </c>
      <c r="EL69" s="2">
        <v>-109.73809004787302</v>
      </c>
      <c r="EM69" s="2">
        <v>-84.60500772747578</v>
      </c>
      <c r="EN69" s="2">
        <v>-52.11421816001981</v>
      </c>
      <c r="EO69" s="2">
        <v>-15.025297264112744</v>
      </c>
      <c r="EP69" s="2">
        <v>8.9857526454139069</v>
      </c>
      <c r="EQ69" s="2">
        <v>29.617395255927313</v>
      </c>
      <c r="ER69" s="2">
        <v>44.926494022624347</v>
      </c>
      <c r="ES69" s="2">
        <v>45.674710729516171</v>
      </c>
      <c r="ET69" s="2">
        <v>41.06091952770506</v>
      </c>
      <c r="EU69" s="2">
        <v>35.485894242603912</v>
      </c>
      <c r="EV69" s="2">
        <v>29.104562777294205</v>
      </c>
      <c r="EW69" s="2">
        <v>23.265624103251028</v>
      </c>
      <c r="EX69" s="2">
        <v>21.032646198124048</v>
      </c>
      <c r="EY69" s="2">
        <v>17.971576749959198</v>
      </c>
      <c r="EZ69" s="2">
        <v>20.197280958940212</v>
      </c>
      <c r="FA69" s="2">
        <v>25.245988376312717</v>
      </c>
      <c r="FB69" s="2">
        <v>26.029253475017814</v>
      </c>
      <c r="FC69" s="2">
        <v>25.541803577855916</v>
      </c>
      <c r="FD69" s="2">
        <v>27.219290202333539</v>
      </c>
      <c r="FE69" s="2">
        <v>25.312514812020574</v>
      </c>
      <c r="FF69" s="2">
        <v>24.267045232460482</v>
      </c>
      <c r="FG69" s="2">
        <v>23.379255210707029</v>
      </c>
      <c r="FH69" s="2">
        <v>20.335783532547694</v>
      </c>
      <c r="FI69" s="2">
        <v>16.90458290565547</v>
      </c>
      <c r="FJ69" s="2">
        <v>13.394629291182669</v>
      </c>
      <c r="FK69" s="2">
        <v>10.238330641480307</v>
      </c>
      <c r="FL69" s="2">
        <v>8.0076159533382025</v>
      </c>
      <c r="FM69" s="2">
        <v>6.8897726130401686</v>
      </c>
      <c r="FN69" s="2">
        <v>5.5140090432362712</v>
      </c>
      <c r="FO69" s="2">
        <v>5.400119197275373</v>
      </c>
      <c r="FP69" s="2">
        <v>5.8045150916009884</v>
      </c>
      <c r="FQ69" s="2">
        <v>5.3948721396415174</v>
      </c>
      <c r="FR69" s="2">
        <v>4.3548445285741488</v>
      </c>
      <c r="FS69" s="2">
        <v>0.89567351195380618</v>
      </c>
      <c r="FT69" s="2">
        <v>0.67052328444251486</v>
      </c>
      <c r="FU69" s="2">
        <v>0.51442397278014895</v>
      </c>
      <c r="FV69" s="2">
        <v>0.37252116145132463</v>
      </c>
      <c r="FW69" s="2">
        <v>0.24184724015920134</v>
      </c>
      <c r="FX69" s="2">
        <v>0.11893963347557435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</row>
    <row r="70" spans="1:200">
      <c r="A70" s="2">
        <v>-2.5324510386455875E-15</v>
      </c>
      <c r="B70" s="2">
        <v>-1.0516321954857359E-13</v>
      </c>
      <c r="C70" s="2">
        <v>1.7339325004817238E-13</v>
      </c>
      <c r="D70" s="2">
        <v>2.0174331302480422E-14</v>
      </c>
      <c r="E70" s="2">
        <v>1.4878489937096723E-14</v>
      </c>
      <c r="F70" s="2">
        <v>-1.0951527229683908E-14</v>
      </c>
      <c r="G70" s="2">
        <v>-4.0603430788914143E-14</v>
      </c>
      <c r="H70" s="2">
        <v>1.7244686172502997E-14</v>
      </c>
      <c r="I70" s="2">
        <v>1.4154320725172857E-13</v>
      </c>
      <c r="J70" s="2">
        <v>-3.2373266861272162E-14</v>
      </c>
      <c r="K70" s="2">
        <v>-1.3788418500196696E-13</v>
      </c>
      <c r="L70" s="2">
        <v>-4.5421359742539496E-14</v>
      </c>
      <c r="M70" s="2">
        <v>-4.9506308878819129E-14</v>
      </c>
      <c r="N70" s="2">
        <v>5.0244723486305981E-14</v>
      </c>
      <c r="O70" s="2">
        <v>9.8815719321882168E-14</v>
      </c>
      <c r="P70" s="2">
        <v>3.3306766004966972E-14</v>
      </c>
      <c r="Q70" s="2">
        <v>-7.7533208071673853E-15</v>
      </c>
      <c r="R70" s="2">
        <v>-4.5134115694164597E-16</v>
      </c>
      <c r="S70" s="2">
        <v>6.4403099757253374E-16</v>
      </c>
      <c r="T70" s="2">
        <v>1.8717192018874953E-17</v>
      </c>
      <c r="U70" s="2">
        <v>1.5127670998931672E-16</v>
      </c>
      <c r="V70" s="2">
        <v>-0.27653524363098902</v>
      </c>
      <c r="W70" s="2">
        <v>-0.54685115498008141</v>
      </c>
      <c r="X70" s="2">
        <v>-0.80491562263357708</v>
      </c>
      <c r="Y70" s="2">
        <v>-1.0450673667986643</v>
      </c>
      <c r="Z70" s="2">
        <v>-1.2621923905643311</v>
      </c>
      <c r="AA70" s="2">
        <v>-0.96788194783965831</v>
      </c>
      <c r="AB70" s="2">
        <v>1.6033690413195862</v>
      </c>
      <c r="AC70" s="2">
        <v>2.5865886813753516</v>
      </c>
      <c r="AD70" s="2">
        <v>3.277576387086941</v>
      </c>
      <c r="AE70" s="2">
        <v>3.5660947711136544</v>
      </c>
      <c r="AF70" s="2">
        <v>4.7741777566486521</v>
      </c>
      <c r="AG70" s="2">
        <v>7.2091551287792512</v>
      </c>
      <c r="AH70" s="2">
        <v>9.6582599312380673</v>
      </c>
      <c r="AI70" s="2">
        <v>13.014362248795083</v>
      </c>
      <c r="AJ70" s="2">
        <v>17.270670039274485</v>
      </c>
      <c r="AK70" s="2">
        <v>21.600194362471765</v>
      </c>
      <c r="AL70" s="2">
        <v>24.945191384855345</v>
      </c>
      <c r="AM70" s="2">
        <v>27.470144231496668</v>
      </c>
      <c r="AN70" s="2">
        <v>27.982409467605457</v>
      </c>
      <c r="AO70" s="2">
        <v>27.526316541578048</v>
      </c>
      <c r="AP70" s="2">
        <v>26.087590895374305</v>
      </c>
      <c r="AQ70" s="2">
        <v>23.438287658035499</v>
      </c>
      <c r="AR70" s="2">
        <v>21.383274599855795</v>
      </c>
      <c r="AS70" s="2">
        <v>19.214136830962328</v>
      </c>
      <c r="AT70" s="2">
        <v>17.503076706886851</v>
      </c>
      <c r="AU70" s="2">
        <v>18.545340777696548</v>
      </c>
      <c r="AV70" s="2">
        <v>24.060701758528424</v>
      </c>
      <c r="AW70" s="2">
        <v>31.105374527547255</v>
      </c>
      <c r="AX70" s="2">
        <v>38.773007681229402</v>
      </c>
      <c r="AY70" s="2">
        <v>43.598237786641555</v>
      </c>
      <c r="AZ70" s="2">
        <v>47.040911026321716</v>
      </c>
      <c r="BA70" s="2">
        <v>45.799345480715104</v>
      </c>
      <c r="BB70" s="2">
        <v>35.595164223492496</v>
      </c>
      <c r="BC70" s="2">
        <v>14.703566202417711</v>
      </c>
      <c r="BD70" s="2">
        <v>-10.367985234521797</v>
      </c>
      <c r="BE70" s="2">
        <v>-40.790418756839486</v>
      </c>
      <c r="BF70" s="2">
        <v>-73.574875218315839</v>
      </c>
      <c r="BG70" s="2">
        <v>-103.76524905654662</v>
      </c>
      <c r="BH70" s="2">
        <v>-125.79257912889967</v>
      </c>
      <c r="BI70" s="2">
        <v>-136.62455178601871</v>
      </c>
      <c r="BJ70" s="2">
        <v>-131.34477338590165</v>
      </c>
      <c r="BK70" s="2">
        <v>-120.16499908410701</v>
      </c>
      <c r="BL70" s="2">
        <v>-92.874630943255113</v>
      </c>
      <c r="BM70" s="2">
        <v>-59.167295515124643</v>
      </c>
      <c r="BN70" s="2">
        <v>-23.239993206305769</v>
      </c>
      <c r="BO70" s="2">
        <v>9.2585366223120644</v>
      </c>
      <c r="BP70" s="2">
        <v>32.465254147655152</v>
      </c>
      <c r="BQ70" s="2">
        <v>44.660571574542118</v>
      </c>
      <c r="BR70" s="2">
        <v>49.060281028579624</v>
      </c>
      <c r="BS70" s="2">
        <v>46.780699268220872</v>
      </c>
      <c r="BT70" s="2">
        <v>40.014734807553737</v>
      </c>
      <c r="BU70" s="2">
        <v>29.942503420878744</v>
      </c>
      <c r="BV70" s="2">
        <v>19.306855429071916</v>
      </c>
      <c r="BW70" s="2">
        <v>12.830329077737865</v>
      </c>
      <c r="BX70" s="2">
        <v>6.5929433550119301</v>
      </c>
      <c r="BY70" s="2">
        <v>1.8928989752051431</v>
      </c>
      <c r="BZ70" s="2">
        <v>1.4167743858568402</v>
      </c>
      <c r="CA70" s="2">
        <v>-1.5923641769285108</v>
      </c>
      <c r="CB70" s="2">
        <v>-4.5001654191605054</v>
      </c>
      <c r="CC70" s="2">
        <v>9.1318136978893687</v>
      </c>
      <c r="CD70" s="2">
        <v>6.1618615603554465</v>
      </c>
      <c r="CE70" s="2">
        <v>10.116814096098599</v>
      </c>
      <c r="CF70" s="2">
        <v>8.200806045157119</v>
      </c>
      <c r="CG70" s="2">
        <v>7.4060615624257986</v>
      </c>
      <c r="CH70" s="2">
        <v>25.701739740810797</v>
      </c>
      <c r="CI70" s="2">
        <v>37.71835940807653</v>
      </c>
      <c r="CJ70" s="2">
        <v>41.123289762314428</v>
      </c>
      <c r="CK70" s="2">
        <v>36.901908500460827</v>
      </c>
      <c r="CL70" s="2">
        <v>44.448687776937398</v>
      </c>
      <c r="CM70" s="2">
        <v>47.396794328967893</v>
      </c>
      <c r="CN70" s="2">
        <v>15.441644809473031</v>
      </c>
      <c r="CO70" s="2">
        <v>18.036194648264207</v>
      </c>
      <c r="CP70" s="2">
        <v>28.786126909675826</v>
      </c>
      <c r="CQ70" s="2">
        <v>38.981392650685535</v>
      </c>
      <c r="CR70" s="2">
        <v>58.602127760746313</v>
      </c>
      <c r="CS70" s="2">
        <v>61.786442328553463</v>
      </c>
      <c r="CT70" s="2">
        <v>59.04241487513444</v>
      </c>
      <c r="CU70" s="2">
        <v>36.549499599512359</v>
      </c>
      <c r="CV70" s="2">
        <v>36.237180222291407</v>
      </c>
      <c r="CW70" s="2">
        <v>35.48059445565837</v>
      </c>
      <c r="CX70" s="2">
        <v>37.759051439346699</v>
      </c>
      <c r="CY70" s="2">
        <v>16.962306930300663</v>
      </c>
      <c r="CZ70" s="2">
        <v>-30.542912024735205</v>
      </c>
      <c r="DA70" s="2">
        <v>-61.837820431836583</v>
      </c>
      <c r="DB70" s="2">
        <v>-76.932665624690642</v>
      </c>
      <c r="DC70" s="2">
        <v>-80.278275125856112</v>
      </c>
      <c r="DD70" s="2">
        <v>-92.884321472542709</v>
      </c>
      <c r="DE70" s="2">
        <v>-99.284755739178294</v>
      </c>
      <c r="DF70" s="2">
        <v>-105.71331212634836</v>
      </c>
      <c r="DG70" s="2">
        <v>-109.56895350250646</v>
      </c>
      <c r="DH70" s="2">
        <v>-109.71808452261351</v>
      </c>
      <c r="DI70" s="2">
        <v>-112.64549589716509</v>
      </c>
      <c r="DJ70" s="2">
        <v>-118.37438187358273</v>
      </c>
      <c r="DK70" s="2">
        <v>-127.04238843448535</v>
      </c>
      <c r="DL70" s="2">
        <v>-131.30726931758943</v>
      </c>
      <c r="DM70" s="2">
        <v>-145.49001858058114</v>
      </c>
      <c r="DN70" s="2">
        <v>-138.00469469054951</v>
      </c>
      <c r="DO70" s="2">
        <v>-125.86429024044986</v>
      </c>
      <c r="DP70" s="2">
        <v>-92.365392337253354</v>
      </c>
      <c r="DQ70" s="2">
        <v>-69.939257286772403</v>
      </c>
      <c r="DR70" s="2">
        <v>1.4729682013126819</v>
      </c>
      <c r="DS70" s="2">
        <v>4.1957059903731269</v>
      </c>
      <c r="DT70" s="2">
        <v>7.1035072326044997</v>
      </c>
      <c r="DU70" s="2">
        <v>2.3774612069728547</v>
      </c>
      <c r="DV70" s="2">
        <v>0.8563780043404825</v>
      </c>
      <c r="DW70" s="2">
        <v>3.3410618130993126</v>
      </c>
      <c r="DX70" s="2">
        <v>8.7223053714793046</v>
      </c>
      <c r="DY70" s="2">
        <v>19.09359011817941</v>
      </c>
      <c r="DZ70" s="2">
        <v>30.846583798619086</v>
      </c>
      <c r="EA70" s="2">
        <v>40.91767467811944</v>
      </c>
      <c r="EB70" s="2">
        <v>47.777267900693118</v>
      </c>
      <c r="EC70" s="2">
        <v>47.256349666707003</v>
      </c>
      <c r="ED70" s="2">
        <v>38.521919460999555</v>
      </c>
      <c r="EE70" s="2">
        <v>18.145705046595754</v>
      </c>
      <c r="EF70" s="2">
        <v>-12.446040565516865</v>
      </c>
      <c r="EG70" s="2">
        <v>-46.938157883130948</v>
      </c>
      <c r="EH70" s="2">
        <v>-81.570312543409372</v>
      </c>
      <c r="EI70" s="2">
        <v>-111.25004630703596</v>
      </c>
      <c r="EJ70" s="2">
        <v>-131.57050769471459</v>
      </c>
      <c r="EK70" s="2">
        <v>-134.54551480923331</v>
      </c>
      <c r="EL70" s="2">
        <v>-128.07728138307829</v>
      </c>
      <c r="EM70" s="2">
        <v>-109.75544830065223</v>
      </c>
      <c r="EN70" s="2">
        <v>-82.480609284209365</v>
      </c>
      <c r="EO70" s="2">
        <v>-46.823613215874374</v>
      </c>
      <c r="EP70" s="2">
        <v>-19.02105905919349</v>
      </c>
      <c r="EQ70" s="2">
        <v>8.0383964490065694</v>
      </c>
      <c r="ER70" s="2">
        <v>33.367967868295011</v>
      </c>
      <c r="ES70" s="2">
        <v>43.066763135979606</v>
      </c>
      <c r="ET70" s="2">
        <v>45.628468869027998</v>
      </c>
      <c r="EU70" s="2">
        <v>43.598237786641555</v>
      </c>
      <c r="EV70" s="2">
        <v>38.1541223828184</v>
      </c>
      <c r="EW70" s="2">
        <v>30.566998927407543</v>
      </c>
      <c r="EX70" s="2">
        <v>24.060701758528424</v>
      </c>
      <c r="EY70" s="2">
        <v>17.779138969733964</v>
      </c>
      <c r="EZ70" s="2">
        <v>16.111965679585921</v>
      </c>
      <c r="FA70" s="2">
        <v>19.214136830962328</v>
      </c>
      <c r="FB70" s="2">
        <v>19.837163222192164</v>
      </c>
      <c r="FC70" s="2">
        <v>21.596649482289997</v>
      </c>
      <c r="FD70" s="2">
        <v>26.087590895374305</v>
      </c>
      <c r="FE70" s="2">
        <v>26.136146534969114</v>
      </c>
      <c r="FF70" s="2">
        <v>27.058667182839951</v>
      </c>
      <c r="FG70" s="2">
        <v>27.470144231496668</v>
      </c>
      <c r="FH70" s="2">
        <v>24.659072237328353</v>
      </c>
      <c r="FI70" s="2">
        <v>21.070019829976999</v>
      </c>
      <c r="FJ70" s="2">
        <v>17.270670039274485</v>
      </c>
      <c r="FK70" s="2">
        <v>12.734115787893501</v>
      </c>
      <c r="FL70" s="2">
        <v>9.3654659257671895</v>
      </c>
      <c r="FM70" s="2">
        <v>7.2091551287792512</v>
      </c>
      <c r="FN70" s="2">
        <v>4.7741777566486521</v>
      </c>
      <c r="FO70" s="2">
        <v>3.5660947711136544</v>
      </c>
      <c r="FP70" s="2">
        <v>3.277576387086949</v>
      </c>
      <c r="FQ70" s="2">
        <v>2.5865886813753516</v>
      </c>
      <c r="FR70" s="2">
        <v>1.6033690413195862</v>
      </c>
      <c r="FS70" s="2">
        <v>-0.96788194783965831</v>
      </c>
      <c r="FT70" s="2">
        <v>-1.2621923905643311</v>
      </c>
      <c r="FU70" s="2">
        <v>-1.0450673667986643</v>
      </c>
      <c r="FV70" s="2">
        <v>-0.80491562263357708</v>
      </c>
      <c r="FW70" s="2">
        <v>-0.54685115498008197</v>
      </c>
      <c r="FX70" s="2">
        <v>-0.27653524363098908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</row>
    <row r="71" spans="1:200">
      <c r="A71" s="2">
        <v>-2.4607139436871084E-15</v>
      </c>
      <c r="B71" s="2">
        <v>-1.068106358688815E-13</v>
      </c>
      <c r="C71" s="2">
        <v>1.5335990472284898E-13</v>
      </c>
      <c r="D71" s="2">
        <v>1.9310157298859606E-14</v>
      </c>
      <c r="E71" s="2">
        <v>1.3785461169304605E-14</v>
      </c>
      <c r="F71" s="2">
        <v>-2.099845443608671E-14</v>
      </c>
      <c r="G71" s="2">
        <v>-5.0639405195736906E-14</v>
      </c>
      <c r="H71" s="2">
        <v>9.1705950789257281E-15</v>
      </c>
      <c r="I71" s="2">
        <v>1.4944340417407637E-13</v>
      </c>
      <c r="J71" s="2">
        <v>-1.3975927196480572E-14</v>
      </c>
      <c r="K71" s="2">
        <v>-1.1104842821861427E-13</v>
      </c>
      <c r="L71" s="2">
        <v>-4.0769679155926367E-14</v>
      </c>
      <c r="M71" s="2">
        <v>-4.5198412222515903E-14</v>
      </c>
      <c r="N71" s="2">
        <v>4.6103184607666051E-14</v>
      </c>
      <c r="O71" s="2">
        <v>9.8595854616138175E-14</v>
      </c>
      <c r="P71" s="2">
        <v>2.6586698057244744E-14</v>
      </c>
      <c r="Q71" s="2">
        <v>-1.0893244854607261E-14</v>
      </c>
      <c r="R71" s="2">
        <v>-5.7615161368757547E-16</v>
      </c>
      <c r="S71" s="2">
        <v>3.9808645615309679E-16</v>
      </c>
      <c r="T71" s="2">
        <v>4.2939923673794122E-17</v>
      </c>
      <c r="U71" s="2">
        <v>1.6973443307514233E-16</v>
      </c>
      <c r="V71" s="2">
        <v>-0.22310263422985968</v>
      </c>
      <c r="W71" s="2">
        <v>-0.44087215123322721</v>
      </c>
      <c r="X71" s="2">
        <v>-0.64814789763667302</v>
      </c>
      <c r="Y71" s="2">
        <v>-0.84011081385150022</v>
      </c>
      <c r="Z71" s="2">
        <v>-1.0124459520246476</v>
      </c>
      <c r="AA71" s="2">
        <v>-0.58805008570941064</v>
      </c>
      <c r="AB71" s="2">
        <v>1.3051598822593773</v>
      </c>
      <c r="AC71" s="2">
        <v>2.3577792793541663</v>
      </c>
      <c r="AD71" s="2">
        <v>3.3531718377429547</v>
      </c>
      <c r="AE71" s="2">
        <v>4.2209610108622204</v>
      </c>
      <c r="AF71" s="2">
        <v>6.1501574552148632</v>
      </c>
      <c r="AG71" s="2">
        <v>9.1451387420244199</v>
      </c>
      <c r="AH71" s="2">
        <v>12.072153523216993</v>
      </c>
      <c r="AI71" s="2">
        <v>15.903334741922777</v>
      </c>
      <c r="AJ71" s="2">
        <v>20.574133888564738</v>
      </c>
      <c r="AK71" s="2">
        <v>25.141065991353344</v>
      </c>
      <c r="AL71" s="2">
        <v>28.512005236054875</v>
      </c>
      <c r="AM71" s="2">
        <v>30.757125050104886</v>
      </c>
      <c r="AN71" s="2">
        <v>31.002096913453784</v>
      </c>
      <c r="AO71" s="2">
        <v>29.954893884893316</v>
      </c>
      <c r="AP71" s="2">
        <v>27.749542805115425</v>
      </c>
      <c r="AQ71" s="2">
        <v>24.271131042325639</v>
      </c>
      <c r="AR71" s="2">
        <v>21.831418655957915</v>
      </c>
      <c r="AS71" s="2">
        <v>20.184605870757334</v>
      </c>
      <c r="AT71" s="2">
        <v>19.682907301533</v>
      </c>
      <c r="AU71" s="2">
        <v>22.080404671492836</v>
      </c>
      <c r="AV71" s="2">
        <v>28.190294319588318</v>
      </c>
      <c r="AW71" s="2">
        <v>35.001578574228688</v>
      </c>
      <c r="AX71" s="2">
        <v>41.049113837152703</v>
      </c>
      <c r="AY71" s="2">
        <v>42.404160012522105</v>
      </c>
      <c r="AZ71" s="2">
        <v>40.775679049270671</v>
      </c>
      <c r="BA71" s="2">
        <v>32.87018372557894</v>
      </c>
      <c r="BB71" s="2">
        <v>15.820846609095518</v>
      </c>
      <c r="BC71" s="2">
        <v>-10.181372581736657</v>
      </c>
      <c r="BD71" s="2">
        <v>-36.592868332062025</v>
      </c>
      <c r="BE71" s="2">
        <v>-66.292027486606585</v>
      </c>
      <c r="BF71" s="2">
        <v>-95.018360156289091</v>
      </c>
      <c r="BG71" s="2">
        <v>-118.26365174812686</v>
      </c>
      <c r="BH71" s="2">
        <v>-131.39118651388696</v>
      </c>
      <c r="BI71" s="2">
        <v>-132.38381808946031</v>
      </c>
      <c r="BJ71" s="2">
        <v>-119.25197226485817</v>
      </c>
      <c r="BK71" s="2">
        <v>-102.54428147784604</v>
      </c>
      <c r="BL71" s="2">
        <v>-71.654883957886</v>
      </c>
      <c r="BM71" s="2">
        <v>-36.91264944864308</v>
      </c>
      <c r="BN71" s="2">
        <v>-2.8706232790082229</v>
      </c>
      <c r="BO71" s="2">
        <v>26.103269230419265</v>
      </c>
      <c r="BP71" s="2">
        <v>44.594081809248252</v>
      </c>
      <c r="BQ71" s="2">
        <v>52.773935692529591</v>
      </c>
      <c r="BR71" s="2">
        <v>53.43456706157059</v>
      </c>
      <c r="BS71" s="2">
        <v>47.908754462247316</v>
      </c>
      <c r="BT71" s="2">
        <v>38.66546081532519</v>
      </c>
      <c r="BU71" s="2">
        <v>27.072950484720373</v>
      </c>
      <c r="BV71" s="2">
        <v>15.323995194497957</v>
      </c>
      <c r="BW71" s="2">
        <v>8.2758887955484415</v>
      </c>
      <c r="BX71" s="2">
        <v>1.9454618700573381</v>
      </c>
      <c r="BY71" s="2">
        <v>-2.4167641176149433</v>
      </c>
      <c r="BZ71" s="2">
        <v>-2.6305557735171767</v>
      </c>
      <c r="CA71" s="2">
        <v>-5.4382107577881671</v>
      </c>
      <c r="CB71" s="2">
        <v>-8.0213590120471938</v>
      </c>
      <c r="CC71" s="2">
        <v>-2.8759100793392207</v>
      </c>
      <c r="CD71" s="2">
        <v>-8.2028116868666849</v>
      </c>
      <c r="CE71" s="2">
        <v>-4.0291743025031304</v>
      </c>
      <c r="CF71" s="2">
        <v>-5.1775005572335377</v>
      </c>
      <c r="CG71" s="2">
        <v>-4.9340335189145366</v>
      </c>
      <c r="CH71" s="2">
        <v>18.966467341485931</v>
      </c>
      <c r="CI71" s="2">
        <v>35.519439533634994</v>
      </c>
      <c r="CJ71" s="2">
        <v>40.815793846524741</v>
      </c>
      <c r="CK71" s="2">
        <v>37.862752663739784</v>
      </c>
      <c r="CL71" s="2">
        <v>45.694009101420072</v>
      </c>
      <c r="CM71" s="2">
        <v>49.500122450645947</v>
      </c>
      <c r="CN71" s="2">
        <v>29.699850947846109</v>
      </c>
      <c r="CO71" s="2">
        <v>32.589123434516431</v>
      </c>
      <c r="CP71" s="2">
        <v>43.142772713047265</v>
      </c>
      <c r="CQ71" s="2">
        <v>51.161238030421615</v>
      </c>
      <c r="CR71" s="2">
        <v>64.813404017926857</v>
      </c>
      <c r="CS71" s="2">
        <v>64.665232579165817</v>
      </c>
      <c r="CT71" s="2">
        <v>56.351795926793891</v>
      </c>
      <c r="CU71" s="2">
        <v>26.647450482785437</v>
      </c>
      <c r="CV71" s="2">
        <v>24.308309648498955</v>
      </c>
      <c r="CW71" s="2">
        <v>23.750007632483538</v>
      </c>
      <c r="CX71" s="2">
        <v>25.193577986159649</v>
      </c>
      <c r="CY71" s="2">
        <v>1.3343402549586898</v>
      </c>
      <c r="CZ71" s="2">
        <v>-46.209349188433364</v>
      </c>
      <c r="DA71" s="2">
        <v>-72.425939965725945</v>
      </c>
      <c r="DB71" s="2">
        <v>-83.44006816924113</v>
      </c>
      <c r="DC71" s="2">
        <v>-85.554504415467278</v>
      </c>
      <c r="DD71" s="2">
        <v>-94.023631784189661</v>
      </c>
      <c r="DE71" s="2">
        <v>-98.245708537991874</v>
      </c>
      <c r="DF71" s="2">
        <v>-101.14423149896568</v>
      </c>
      <c r="DG71" s="2">
        <v>-104.33943086032332</v>
      </c>
      <c r="DH71" s="2">
        <v>-102.4614922930925</v>
      </c>
      <c r="DI71" s="2">
        <v>-103.46228167209742</v>
      </c>
      <c r="DJ71" s="2">
        <v>-107.72641439453655</v>
      </c>
      <c r="DK71" s="2">
        <v>-114.30172844551701</v>
      </c>
      <c r="DL71" s="2">
        <v>-119.79875355440763</v>
      </c>
      <c r="DM71" s="2">
        <v>-134.29256185805198</v>
      </c>
      <c r="DN71" s="2">
        <v>-131.85062568392397</v>
      </c>
      <c r="DO71" s="2">
        <v>-123.2912770698301</v>
      </c>
      <c r="DP71" s="2">
        <v>-95.979500400235764</v>
      </c>
      <c r="DQ71" s="2">
        <v>-75.885365111117778</v>
      </c>
      <c r="DR71" s="2">
        <v>-1.6390169607738914</v>
      </c>
      <c r="DS71" s="2">
        <v>0.64895869740146539</v>
      </c>
      <c r="DT71" s="2">
        <v>3.2321069516599357</v>
      </c>
      <c r="DU71" s="2">
        <v>-2.3243893838616159</v>
      </c>
      <c r="DV71" s="2">
        <v>-4.3250915558057486</v>
      </c>
      <c r="DW71" s="2">
        <v>-1.5933828943891504</v>
      </c>
      <c r="DX71" s="2">
        <v>3.8726193636815216</v>
      </c>
      <c r="DY71" s="2">
        <v>15.091581197268155</v>
      </c>
      <c r="DZ71" s="2">
        <v>28.282453585222616</v>
      </c>
      <c r="EA71" s="2">
        <v>40.568201915648764</v>
      </c>
      <c r="EB71" s="2">
        <v>50.374466427637678</v>
      </c>
      <c r="EC71" s="2">
        <v>53.647329710755294</v>
      </c>
      <c r="ED71" s="2">
        <v>49.024377371398614</v>
      </c>
      <c r="EE71" s="2">
        <v>33.712358150561386</v>
      </c>
      <c r="EF71" s="2">
        <v>7.2122890610214689</v>
      </c>
      <c r="EG71" s="2">
        <v>-24.863848613504459</v>
      </c>
      <c r="EH71" s="2">
        <v>-59.253586094083815</v>
      </c>
      <c r="EI71" s="2">
        <v>-91.693358118204955</v>
      </c>
      <c r="EJ71" s="2">
        <v>-117.17015962765187</v>
      </c>
      <c r="EK71" s="2">
        <v>-127.01872401291826</v>
      </c>
      <c r="EL71" s="2">
        <v>-132.24621354113867</v>
      </c>
      <c r="EM71" s="2">
        <v>-121.26027238769178</v>
      </c>
      <c r="EN71" s="2">
        <v>-101.67091165666976</v>
      </c>
      <c r="EO71" s="2">
        <v>-72.34525449424288</v>
      </c>
      <c r="EP71" s="2">
        <v>-45.244511760588345</v>
      </c>
      <c r="EQ71" s="2">
        <v>-16.959733767440973</v>
      </c>
      <c r="ER71" s="2">
        <v>13.12185499913241</v>
      </c>
      <c r="ES71" s="2">
        <v>29.324027909501627</v>
      </c>
      <c r="ET71" s="2">
        <v>38.6685478613079</v>
      </c>
      <c r="EU71" s="2">
        <v>42.404160012522105</v>
      </c>
      <c r="EV71" s="2">
        <v>40.405648105898671</v>
      </c>
      <c r="EW71" s="2">
        <v>34.580162056472361</v>
      </c>
      <c r="EX71" s="2">
        <v>28.190294319588318</v>
      </c>
      <c r="EY71" s="2">
        <v>21.382771192618712</v>
      </c>
      <c r="EZ71" s="2">
        <v>18.194930611363425</v>
      </c>
      <c r="FA71" s="2">
        <v>20.184605870757334</v>
      </c>
      <c r="FB71" s="2">
        <v>20.047399547743261</v>
      </c>
      <c r="FC71" s="2">
        <v>22.233163737716779</v>
      </c>
      <c r="FD71" s="2">
        <v>27.749542805115425</v>
      </c>
      <c r="FE71" s="2">
        <v>28.45116301462447</v>
      </c>
      <c r="FF71" s="2">
        <v>30.003675615575162</v>
      </c>
      <c r="FG71" s="2">
        <v>30.757125050104886</v>
      </c>
      <c r="FH71" s="2">
        <v>27.981426387870023</v>
      </c>
      <c r="FI71" s="2">
        <v>24.238280960432967</v>
      </c>
      <c r="FJ71" s="2">
        <v>20.574133888564738</v>
      </c>
      <c r="FK71" s="2">
        <v>15.397475499815807</v>
      </c>
      <c r="FL71" s="2">
        <v>11.622513908924414</v>
      </c>
      <c r="FM71" s="2">
        <v>9.1451387420244199</v>
      </c>
      <c r="FN71" s="2">
        <v>6.1501574552148632</v>
      </c>
      <c r="FO71" s="2">
        <v>4.2209610108622204</v>
      </c>
      <c r="FP71" s="2">
        <v>3.3531718377429636</v>
      </c>
      <c r="FQ71" s="2">
        <v>2.3577792793541663</v>
      </c>
      <c r="FR71" s="2">
        <v>1.3051598822593773</v>
      </c>
      <c r="FS71" s="2">
        <v>-0.58805008570941064</v>
      </c>
      <c r="FT71" s="2">
        <v>-1.0124459520246476</v>
      </c>
      <c r="FU71" s="2">
        <v>-0.84011081385150022</v>
      </c>
      <c r="FV71" s="2">
        <v>-0.64814789763667302</v>
      </c>
      <c r="FW71" s="2">
        <v>-0.44087215123322743</v>
      </c>
      <c r="FX71" s="2">
        <v>-0.22310263422985968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</row>
    <row r="72" spans="1:200">
      <c r="A72" s="2">
        <v>-2.3565901717616414E-15</v>
      </c>
      <c r="B72" s="2">
        <v>-1.0862458474523619E-13</v>
      </c>
      <c r="C72" s="2">
        <v>1.3554452308418079E-13</v>
      </c>
      <c r="D72" s="2">
        <v>9.6124971008980326E-15</v>
      </c>
      <c r="E72" s="2">
        <v>1.2728705857897688E-14</v>
      </c>
      <c r="F72" s="2">
        <v>-2.8462217303518396E-14</v>
      </c>
      <c r="G72" s="2">
        <v>-6.419492384360267E-14</v>
      </c>
      <c r="H72" s="2">
        <v>-1.471176162436678E-15</v>
      </c>
      <c r="I72" s="2">
        <v>1.5816707785924533E-13</v>
      </c>
      <c r="J72" s="2">
        <v>5.6676307867182929E-15</v>
      </c>
      <c r="K72" s="2">
        <v>-8.4589854756199713E-14</v>
      </c>
      <c r="L72" s="2">
        <v>-3.3294920152823291E-14</v>
      </c>
      <c r="M72" s="2">
        <v>-3.4576653442884939E-14</v>
      </c>
      <c r="N72" s="2">
        <v>4.4565166827857877E-14</v>
      </c>
      <c r="O72" s="2">
        <v>8.8246366195196021E-14</v>
      </c>
      <c r="P72" s="2">
        <v>1.8508493850796449E-14</v>
      </c>
      <c r="Q72" s="2">
        <v>-9.3883282639840564E-15</v>
      </c>
      <c r="R72" s="2">
        <v>-5.4545100042739156E-16</v>
      </c>
      <c r="S72" s="2">
        <v>1.9251953498471765E-16</v>
      </c>
      <c r="T72" s="2">
        <v>3.2444261080100303E-17</v>
      </c>
      <c r="U72" s="2">
        <v>1.1808887065888137E-16</v>
      </c>
      <c r="V72" s="2">
        <v>-0.22092158814845991</v>
      </c>
      <c r="W72" s="2">
        <v>-0.43713593564236108</v>
      </c>
      <c r="X72" s="2">
        <v>-0.64409032458504423</v>
      </c>
      <c r="Y72" s="2">
        <v>-0.83753817267857755</v>
      </c>
      <c r="Z72" s="2">
        <v>-1.0136848731735877</v>
      </c>
      <c r="AA72" s="2">
        <v>-0.16856978508586362</v>
      </c>
      <c r="AB72" s="2">
        <v>1.8803229556532188</v>
      </c>
      <c r="AC72" s="2">
        <v>3.8946837737660962</v>
      </c>
      <c r="AD72" s="2">
        <v>6.0273972490857837</v>
      </c>
      <c r="AE72" s="2">
        <v>8.1537131444330768</v>
      </c>
      <c r="AF72" s="2">
        <v>11.023656803203046</v>
      </c>
      <c r="AG72" s="2">
        <v>14.517027215931066</v>
      </c>
      <c r="AH72" s="2">
        <v>17.260044217770933</v>
      </c>
      <c r="AI72" s="2">
        <v>20.576961749054277</v>
      </c>
      <c r="AJ72" s="2">
        <v>24.409139937327296</v>
      </c>
      <c r="AK72" s="2">
        <v>27.949904476628237</v>
      </c>
      <c r="AL72" s="2">
        <v>30.234794833490188</v>
      </c>
      <c r="AM72" s="2">
        <v>31.123932180637091</v>
      </c>
      <c r="AN72" s="2">
        <v>30.588569834607966</v>
      </c>
      <c r="AO72" s="2">
        <v>29.192011045385314</v>
      </c>
      <c r="AP72" s="2">
        <v>27.184074698330988</v>
      </c>
      <c r="AQ72" s="2">
        <v>24.35088607764235</v>
      </c>
      <c r="AR72" s="2">
        <v>23.675200932248103</v>
      </c>
      <c r="AS72" s="2">
        <v>24.202129281917884</v>
      </c>
      <c r="AT72" s="2">
        <v>25.841844027708017</v>
      </c>
      <c r="AU72" s="2">
        <v>29.482142007798686</v>
      </c>
      <c r="AV72" s="2">
        <v>34.874246137825878</v>
      </c>
      <c r="AW72" s="2">
        <v>39.319710126121592</v>
      </c>
      <c r="AX72" s="2">
        <v>41.154367037760956</v>
      </c>
      <c r="AY72" s="2">
        <v>36.140317146409508</v>
      </c>
      <c r="AZ72" s="2">
        <v>27.471587339054999</v>
      </c>
      <c r="BA72" s="2">
        <v>11.950801778738105</v>
      </c>
      <c r="BB72" s="2">
        <v>-10.878402473924206</v>
      </c>
      <c r="BC72" s="2">
        <v>-39.154681403413598</v>
      </c>
      <c r="BD72" s="2">
        <v>-63.667184854824626</v>
      </c>
      <c r="BE72" s="2">
        <v>-88.130681389433249</v>
      </c>
      <c r="BF72" s="2">
        <v>-108.47779659373923</v>
      </c>
      <c r="BG72" s="2">
        <v>-121.37620035480015</v>
      </c>
      <c r="BH72" s="2">
        <v>-123.91588823834957</v>
      </c>
      <c r="BI72" s="2">
        <v>-115.62120153898356</v>
      </c>
      <c r="BJ72" s="2">
        <v>-96.759938470775069</v>
      </c>
      <c r="BK72" s="2">
        <v>-77.619824081706582</v>
      </c>
      <c r="BL72" s="2">
        <v>-47.687809492933539</v>
      </c>
      <c r="BM72" s="2">
        <v>-16.582039733329001</v>
      </c>
      <c r="BN72" s="2">
        <v>11.431371729743992</v>
      </c>
      <c r="BO72" s="2">
        <v>34.258989785642164</v>
      </c>
      <c r="BP72" s="2">
        <v>47.368074352960207</v>
      </c>
      <c r="BQ72" s="2">
        <v>51.974642315253554</v>
      </c>
      <c r="BR72" s="2">
        <v>50.168410040524748</v>
      </c>
      <c r="BS72" s="2">
        <v>44.386076428922635</v>
      </c>
      <c r="BT72" s="2">
        <v>35.076314555726071</v>
      </c>
      <c r="BU72" s="2">
        <v>24.026396523316578</v>
      </c>
      <c r="BV72" s="2">
        <v>12.493163148029808</v>
      </c>
      <c r="BW72" s="2">
        <v>5.3805787088717292</v>
      </c>
      <c r="BX72" s="2">
        <v>-1.2394480839440778</v>
      </c>
      <c r="BY72" s="2">
        <v>-6.6384702141940162</v>
      </c>
      <c r="BZ72" s="2">
        <v>-6.7223274985261385</v>
      </c>
      <c r="CA72" s="2">
        <v>-9.4268895912404354</v>
      </c>
      <c r="CB72" s="2">
        <v>-11.817805218817261</v>
      </c>
      <c r="CC72" s="2">
        <v>-14.903088033333491</v>
      </c>
      <c r="CD72" s="2">
        <v>-21.268028449423912</v>
      </c>
      <c r="CE72" s="2">
        <v>-17.431325897985452</v>
      </c>
      <c r="CF72" s="2">
        <v>-17.259009706491881</v>
      </c>
      <c r="CG72" s="2">
        <v>-16.027169510216613</v>
      </c>
      <c r="CH72" s="2">
        <v>11.346744357348218</v>
      </c>
      <c r="CI72" s="2">
        <v>31.923806491981434</v>
      </c>
      <c r="CJ72" s="2">
        <v>39.699747350832524</v>
      </c>
      <c r="CK72" s="2">
        <v>39.394831733320629</v>
      </c>
      <c r="CL72" s="2">
        <v>46.668673277584446</v>
      </c>
      <c r="CM72" s="2">
        <v>50.921149818532648</v>
      </c>
      <c r="CN72" s="2">
        <v>43.998100489922628</v>
      </c>
      <c r="CO72" s="2">
        <v>47.520071887665139</v>
      </c>
      <c r="CP72" s="2">
        <v>59.644116855728399</v>
      </c>
      <c r="CQ72" s="2">
        <v>64.715397204720816</v>
      </c>
      <c r="CR72" s="2">
        <v>70.28179907030939</v>
      </c>
      <c r="CS72" s="2">
        <v>66.392270886107326</v>
      </c>
      <c r="CT72" s="2">
        <v>52.017353893587789</v>
      </c>
      <c r="CU72" s="2">
        <v>17.590215941177526</v>
      </c>
      <c r="CV72" s="2">
        <v>13.761136008417704</v>
      </c>
      <c r="CW72" s="2">
        <v>13.23497377425732</v>
      </c>
      <c r="CX72" s="2">
        <v>14.368325770161425</v>
      </c>
      <c r="CY72" s="2">
        <v>-12.129091501666636</v>
      </c>
      <c r="CZ72" s="2">
        <v>-59.596352721573837</v>
      </c>
      <c r="DA72" s="2">
        <v>-81.361997747900048</v>
      </c>
      <c r="DB72" s="2">
        <v>-88.857223000674637</v>
      </c>
      <c r="DC72" s="2">
        <v>-89.855940606679383</v>
      </c>
      <c r="DD72" s="2">
        <v>-95.075727961031504</v>
      </c>
      <c r="DE72" s="2">
        <v>-97.903791067466017</v>
      </c>
      <c r="DF72" s="2">
        <v>-98.222843416867036</v>
      </c>
      <c r="DG72" s="2">
        <v>-101.02293136100316</v>
      </c>
      <c r="DH72" s="2">
        <v>-97.908277174071401</v>
      </c>
      <c r="DI72" s="2">
        <v>-97.368251832913558</v>
      </c>
      <c r="DJ72" s="2">
        <v>-99.877711745803182</v>
      </c>
      <c r="DK72" s="2">
        <v>-103.66819847031792</v>
      </c>
      <c r="DL72" s="2">
        <v>-108.86421116575741</v>
      </c>
      <c r="DM72" s="2">
        <v>-121.91075241856035</v>
      </c>
      <c r="DN72" s="2">
        <v>-126.74457458300884</v>
      </c>
      <c r="DO72" s="2">
        <v>-121.42490415141418</v>
      </c>
      <c r="DP72" s="2">
        <v>-100.03121946902331</v>
      </c>
      <c r="DQ72" s="2">
        <v>-82.348458153110698</v>
      </c>
      <c r="DR72" s="2">
        <v>-5.3008037700547899</v>
      </c>
      <c r="DS72" s="2">
        <v>-3.3108993605530945</v>
      </c>
      <c r="DT72" s="2">
        <v>-0.91998373297672353</v>
      </c>
      <c r="DU72" s="2">
        <v>-6.6869144707499153</v>
      </c>
      <c r="DV72" s="2">
        <v>-8.9935984793946542</v>
      </c>
      <c r="DW72" s="2">
        <v>-6.6572352147062706</v>
      </c>
      <c r="DX72" s="2">
        <v>-1.6745290369556296</v>
      </c>
      <c r="DY72" s="2">
        <v>9.256584394242406</v>
      </c>
      <c r="DZ72" s="2">
        <v>22.222285437985516</v>
      </c>
      <c r="EA72" s="2">
        <v>34.861443033881059</v>
      </c>
      <c r="EB72" s="2">
        <v>45.844703565529223</v>
      </c>
      <c r="EC72" s="2">
        <v>51.37961933240846</v>
      </c>
      <c r="ED72" s="2">
        <v>49.929610026125332</v>
      </c>
      <c r="EE72" s="2">
        <v>39.782127765942235</v>
      </c>
      <c r="EF72" s="2">
        <v>19.480474298070117</v>
      </c>
      <c r="EG72" s="2">
        <v>-6.8196382007060663</v>
      </c>
      <c r="EH72" s="2">
        <v>-36.339605207574365</v>
      </c>
      <c r="EI72" s="2">
        <v>-66.252944761905567</v>
      </c>
      <c r="EJ72" s="2">
        <v>-93.165229998591315</v>
      </c>
      <c r="EK72" s="2">
        <v>-107.50306856443281</v>
      </c>
      <c r="EL72" s="2">
        <v>-122.92185376902069</v>
      </c>
      <c r="EM72" s="2">
        <v>-120.51245085399871</v>
      </c>
      <c r="EN72" s="2">
        <v>-111.51009534191215</v>
      </c>
      <c r="EO72" s="2">
        <v>-93.251286833982135</v>
      </c>
      <c r="EP72" s="2">
        <v>-70.877710514055224</v>
      </c>
      <c r="EQ72" s="2">
        <v>-45.556862923280839</v>
      </c>
      <c r="ER72" s="2">
        <v>-14.074864885458476</v>
      </c>
      <c r="ES72" s="2">
        <v>7.3596470394910662</v>
      </c>
      <c r="ET72" s="2">
        <v>24.009422372832852</v>
      </c>
      <c r="EU72" s="2">
        <v>36.140317146409508</v>
      </c>
      <c r="EV72" s="2">
        <v>39.943056968748351</v>
      </c>
      <c r="EW72" s="2">
        <v>38.540700960599274</v>
      </c>
      <c r="EX72" s="2">
        <v>34.874246137825878</v>
      </c>
      <c r="EY72" s="2">
        <v>28.688430715397637</v>
      </c>
      <c r="EZ72" s="2">
        <v>24.358934418404399</v>
      </c>
      <c r="FA72" s="2">
        <v>24.202129281917884</v>
      </c>
      <c r="FB72" s="2">
        <v>22.064801566910067</v>
      </c>
      <c r="FC72" s="2">
        <v>22.589449523897038</v>
      </c>
      <c r="FD72" s="2">
        <v>27.184074698330988</v>
      </c>
      <c r="FE72" s="2">
        <v>27.873716662527947</v>
      </c>
      <c r="FF72" s="2">
        <v>29.642689372954582</v>
      </c>
      <c r="FG72" s="2">
        <v>31.123932180637091</v>
      </c>
      <c r="FH72" s="2">
        <v>29.313644673266133</v>
      </c>
      <c r="FI72" s="2">
        <v>26.456210638905382</v>
      </c>
      <c r="FJ72" s="2">
        <v>24.409139937327296</v>
      </c>
      <c r="FK72" s="2">
        <v>19.524970896860911</v>
      </c>
      <c r="FL72" s="2">
        <v>16.344503472936132</v>
      </c>
      <c r="FM72" s="2">
        <v>14.517027215931066</v>
      </c>
      <c r="FN72" s="2">
        <v>11.023656803203046</v>
      </c>
      <c r="FO72" s="2">
        <v>8.1537131444330768</v>
      </c>
      <c r="FP72" s="2">
        <v>6.0273972490857899</v>
      </c>
      <c r="FQ72" s="2">
        <v>3.8946837737660962</v>
      </c>
      <c r="FR72" s="2">
        <v>1.8803229556532188</v>
      </c>
      <c r="FS72" s="2">
        <v>-0.16856978508586362</v>
      </c>
      <c r="FT72" s="2">
        <v>-1.0136848731735877</v>
      </c>
      <c r="FU72" s="2">
        <v>-0.83753817267857755</v>
      </c>
      <c r="FV72" s="2">
        <v>-0.64409032458504423</v>
      </c>
      <c r="FW72" s="2">
        <v>-0.4371359356423612</v>
      </c>
      <c r="FX72" s="2">
        <v>-0.22092158814845991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</row>
    <row r="73" spans="1:200">
      <c r="A73" s="2">
        <v>-2.3863341192604192E-15</v>
      </c>
      <c r="B73" s="2">
        <v>-1.1027813744530669E-13</v>
      </c>
      <c r="C73" s="2">
        <v>1.2124292176521974E-13</v>
      </c>
      <c r="D73" s="2">
        <v>-7.5033428738053976E-15</v>
      </c>
      <c r="E73" s="2">
        <v>1.1319591251857784E-14</v>
      </c>
      <c r="F73" s="2">
        <v>-3.2735379225815404E-14</v>
      </c>
      <c r="G73" s="2">
        <v>-7.481861597691485E-14</v>
      </c>
      <c r="H73" s="2">
        <v>-1.4152386880144519E-14</v>
      </c>
      <c r="I73" s="2">
        <v>1.638501030445284E-13</v>
      </c>
      <c r="J73" s="2">
        <v>2.6680934035702531E-14</v>
      </c>
      <c r="K73" s="2">
        <v>-5.3172512357550862E-14</v>
      </c>
      <c r="L73" s="2">
        <v>-2.2123079321547921E-14</v>
      </c>
      <c r="M73" s="2">
        <v>-1.954304007262995E-14</v>
      </c>
      <c r="N73" s="2">
        <v>4.3261308906889726E-14</v>
      </c>
      <c r="O73" s="2">
        <v>7.0827343382154242E-14</v>
      </c>
      <c r="P73" s="2">
        <v>8.4191062734699675E-15</v>
      </c>
      <c r="Q73" s="2">
        <v>-5.4162592117018399E-15</v>
      </c>
      <c r="R73" s="2">
        <v>-4.2383737453772103E-16</v>
      </c>
      <c r="S73" s="2">
        <v>-1.9541862512631878E-17</v>
      </c>
      <c r="T73" s="2">
        <v>5.8539033237107174E-18</v>
      </c>
      <c r="U73" s="2">
        <v>2.7369889907914855E-17</v>
      </c>
      <c r="V73" s="2">
        <v>-0.25165053584771641</v>
      </c>
      <c r="W73" s="2">
        <v>-0.50044063172204678</v>
      </c>
      <c r="X73" s="2">
        <v>-0.74362368433514359</v>
      </c>
      <c r="Y73" s="2">
        <v>-0.97867863818380374</v>
      </c>
      <c r="Z73" s="2">
        <v>-1.2034174776060271</v>
      </c>
      <c r="AA73" s="2">
        <v>0.29350374453022487</v>
      </c>
      <c r="AB73" s="2">
        <v>2.7468513035275324</v>
      </c>
      <c r="AC73" s="2">
        <v>6.139289686635399</v>
      </c>
      <c r="AD73" s="2">
        <v>9.7840349386846626</v>
      </c>
      <c r="AE73" s="2">
        <v>13.464144872753245</v>
      </c>
      <c r="AF73" s="2">
        <v>17.375081383836829</v>
      </c>
      <c r="AG73" s="2">
        <v>21.146666576949709</v>
      </c>
      <c r="AH73" s="2">
        <v>23.042748010888609</v>
      </c>
      <c r="AI73" s="2">
        <v>24.961758330268697</v>
      </c>
      <c r="AJ73" s="2">
        <v>26.889837211864183</v>
      </c>
      <c r="AK73" s="2">
        <v>28.338540596977158</v>
      </c>
      <c r="AL73" s="2">
        <v>28.652792118055078</v>
      </c>
      <c r="AM73" s="2">
        <v>27.358357631707189</v>
      </c>
      <c r="AN73" s="2">
        <v>25.765645152610119</v>
      </c>
      <c r="AO73" s="2">
        <v>24.266853998185322</v>
      </c>
      <c r="AP73" s="2">
        <v>23.188971149189246</v>
      </c>
      <c r="AQ73" s="2">
        <v>22.101407803783573</v>
      </c>
      <c r="AR73" s="2">
        <v>24.765942976981226</v>
      </c>
      <c r="AS73" s="2">
        <v>28.69733050721258</v>
      </c>
      <c r="AT73" s="2">
        <v>33.252657692282256</v>
      </c>
      <c r="AU73" s="2">
        <v>38.157691307683287</v>
      </c>
      <c r="AV73" s="2">
        <v>42.070122573339255</v>
      </c>
      <c r="AW73" s="2">
        <v>42.890297452984832</v>
      </c>
      <c r="AX73" s="2">
        <v>38.939546319150281</v>
      </c>
      <c r="AY73" s="2">
        <v>25.723951582481046</v>
      </c>
      <c r="AZ73" s="2">
        <v>8.6639958168593516</v>
      </c>
      <c r="BA73" s="2">
        <v>-15.226697194824016</v>
      </c>
      <c r="BB73" s="2">
        <v>-43.238162038972554</v>
      </c>
      <c r="BC73" s="2">
        <v>-71.945319254149567</v>
      </c>
      <c r="BD73" s="2">
        <v>-92.169745681274705</v>
      </c>
      <c r="BE73" s="2">
        <v>-108.21775236413669</v>
      </c>
      <c r="BF73" s="2">
        <v>-116.98471993430242</v>
      </c>
      <c r="BG73" s="2">
        <v>-116.83998986192738</v>
      </c>
      <c r="BH73" s="2">
        <v>-107.14735471136223</v>
      </c>
      <c r="BI73" s="2">
        <v>-89.286597937752433</v>
      </c>
      <c r="BJ73" s="2">
        <v>-65.740140739224245</v>
      </c>
      <c r="BK73" s="2">
        <v>-45.855123843963042</v>
      </c>
      <c r="BL73" s="2">
        <v>-19.820097709958187</v>
      </c>
      <c r="BM73" s="2">
        <v>4.4986149830176974</v>
      </c>
      <c r="BN73" s="2">
        <v>23.581568286324092</v>
      </c>
      <c r="BO73" s="2">
        <v>38.148102171942234</v>
      </c>
      <c r="BP73" s="2">
        <v>44.890581210167241</v>
      </c>
      <c r="BQ73" s="2">
        <v>45.919339634476316</v>
      </c>
      <c r="BR73" s="2">
        <v>42.262934852839642</v>
      </c>
      <c r="BS73" s="2">
        <v>37.427128541165992</v>
      </c>
      <c r="BT73" s="2">
        <v>29.196420556338509</v>
      </c>
      <c r="BU73" s="2">
        <v>19.926790199777273</v>
      </c>
      <c r="BV73" s="2">
        <v>9.6239396233087895</v>
      </c>
      <c r="BW73" s="2">
        <v>3.1681516398952709</v>
      </c>
      <c r="BX73" s="2">
        <v>-3.1869348188620594</v>
      </c>
      <c r="BY73" s="2">
        <v>-9.6005366679222828</v>
      </c>
      <c r="BZ73" s="2">
        <v>-9.5241013921913762</v>
      </c>
      <c r="CA73" s="2">
        <v>-11.978740312369357</v>
      </c>
      <c r="CB73" s="2">
        <v>-14.068993577165815</v>
      </c>
      <c r="CC73" s="2">
        <v>-25.016858937911497</v>
      </c>
      <c r="CD73" s="2">
        <v>-31.322466377432455</v>
      </c>
      <c r="CE73" s="2">
        <v>-28.064559593551191</v>
      </c>
      <c r="CF73" s="2">
        <v>-26.082783448131373</v>
      </c>
      <c r="CG73" s="2">
        <v>-23.956968786906636</v>
      </c>
      <c r="CH73" s="2">
        <v>5.3529405942050436</v>
      </c>
      <c r="CI73" s="2">
        <v>29.375952621674305</v>
      </c>
      <c r="CJ73" s="2">
        <v>39.739152131201898</v>
      </c>
      <c r="CK73" s="2">
        <v>42.674010347854491</v>
      </c>
      <c r="CL73" s="2">
        <v>48.47715785227075</v>
      </c>
      <c r="CM73" s="2">
        <v>52.5688278774889</v>
      </c>
      <c r="CN73" s="2">
        <v>58.185989595158851</v>
      </c>
      <c r="CO73" s="2">
        <v>61.236784232978763</v>
      </c>
      <c r="CP73" s="2">
        <v>72.735662065111867</v>
      </c>
      <c r="CQ73" s="2">
        <v>72.329743544525712</v>
      </c>
      <c r="CR73" s="2">
        <v>66.367721592229358</v>
      </c>
      <c r="CS73" s="2">
        <v>57.389103228879932</v>
      </c>
      <c r="CT73" s="2">
        <v>36.085770928828339</v>
      </c>
      <c r="CU73" s="2">
        <v>-1.5896943691334313</v>
      </c>
      <c r="CV73" s="2">
        <v>-6.8712643845147392</v>
      </c>
      <c r="CW73" s="2">
        <v>-7.2559768207583382</v>
      </c>
      <c r="CX73" s="2">
        <v>-6.4169608529544471</v>
      </c>
      <c r="CY73" s="2">
        <v>-35.021559215153211</v>
      </c>
      <c r="CZ73" s="2">
        <v>-81.068981066068091</v>
      </c>
      <c r="DA73" s="2">
        <v>-97.704811386612548</v>
      </c>
      <c r="DB73" s="2">
        <v>-101.39146685857561</v>
      </c>
      <c r="DC73" s="2">
        <v>-101.11916723499014</v>
      </c>
      <c r="DD73" s="2">
        <v>-102.86275704216271</v>
      </c>
      <c r="DE73" s="2">
        <v>-104.08962594712547</v>
      </c>
      <c r="DF73" s="2">
        <v>-101.75947651463306</v>
      </c>
      <c r="DG73" s="2">
        <v>-103.80286336133715</v>
      </c>
      <c r="DH73" s="2">
        <v>-99.425999557106977</v>
      </c>
      <c r="DI73" s="2">
        <v>-96.812705711903192</v>
      </c>
      <c r="DJ73" s="2">
        <v>-96.592452571024396</v>
      </c>
      <c r="DK73" s="2">
        <v>-95.605577112064381</v>
      </c>
      <c r="DL73" s="2">
        <v>-98.1510975466867</v>
      </c>
      <c r="DM73" s="2">
        <v>-106.11654640774705</v>
      </c>
      <c r="DN73" s="2">
        <v>-117.62660172628165</v>
      </c>
      <c r="DO73" s="2">
        <v>-113.94054939886819</v>
      </c>
      <c r="DP73" s="2">
        <v>-98.714526124037363</v>
      </c>
      <c r="DQ73" s="2">
        <v>-83.934578196965816</v>
      </c>
      <c r="DR73" s="2">
        <v>-6.1145964499075935</v>
      </c>
      <c r="DS73" s="2">
        <v>-4.4988580399934301</v>
      </c>
      <c r="DT73" s="2">
        <v>-2.4086047751972908</v>
      </c>
      <c r="DU73" s="2">
        <v>-8.2699669122680142</v>
      </c>
      <c r="DV73" s="2">
        <v>-11.183649535933135</v>
      </c>
      <c r="DW73" s="2">
        <v>-10.759347975621285</v>
      </c>
      <c r="DX73" s="2">
        <v>-6.8637131590128853</v>
      </c>
      <c r="DY73" s="2">
        <v>2.8811448821403123</v>
      </c>
      <c r="DZ73" s="2">
        <v>14.382841886863917</v>
      </c>
      <c r="EA73" s="2">
        <v>26.081106657343067</v>
      </c>
      <c r="EB73" s="2">
        <v>37.072550924894145</v>
      </c>
      <c r="EC73" s="2">
        <v>43.988347875348786</v>
      </c>
      <c r="ED73" s="2">
        <v>45.36391877760127</v>
      </c>
      <c r="EE73" s="2">
        <v>40.990025663395485</v>
      </c>
      <c r="EF73" s="2">
        <v>28.678895425158807</v>
      </c>
      <c r="EG73" s="2">
        <v>10.704778824906018</v>
      </c>
      <c r="EH73" s="2">
        <v>-10.791639324420899</v>
      </c>
      <c r="EI73" s="2">
        <v>-34.893608222015168</v>
      </c>
      <c r="EJ73" s="2">
        <v>-60.810297000689665</v>
      </c>
      <c r="EK73" s="2">
        <v>-78.542052300845938</v>
      </c>
      <c r="EL73" s="2">
        <v>-104.00585332184407</v>
      </c>
      <c r="EM73" s="2">
        <v>-111.27255051745664</v>
      </c>
      <c r="EN73" s="2">
        <v>-115.20635363298747</v>
      </c>
      <c r="EO73" s="2">
        <v>-111.75272305720028</v>
      </c>
      <c r="EP73" s="2">
        <v>-96.781946067256001</v>
      </c>
      <c r="EQ73" s="2">
        <v>-77.324944466470598</v>
      </c>
      <c r="ER73" s="2">
        <v>-46.87810800560662</v>
      </c>
      <c r="ES73" s="2">
        <v>-20.774527525730196</v>
      </c>
      <c r="ET73" s="2">
        <v>3.6636557068686528</v>
      </c>
      <c r="EU73" s="2">
        <v>25.723951582481046</v>
      </c>
      <c r="EV73" s="2">
        <v>37.040085945623424</v>
      </c>
      <c r="EW73" s="2">
        <v>41.680565556881184</v>
      </c>
      <c r="EX73" s="2">
        <v>42.070122573339255</v>
      </c>
      <c r="EY73" s="2">
        <v>37.396473383995733</v>
      </c>
      <c r="EZ73" s="2">
        <v>32.095367864454566</v>
      </c>
      <c r="FA73" s="2">
        <v>28.69733050721258</v>
      </c>
      <c r="FB73" s="2">
        <v>23.828013143082625</v>
      </c>
      <c r="FC73" s="2">
        <v>21.157406986490173</v>
      </c>
      <c r="FD73" s="2">
        <v>23.188971149189246</v>
      </c>
      <c r="FE73" s="2">
        <v>23.540060750871831</v>
      </c>
      <c r="FF73" s="2">
        <v>25.148494792609295</v>
      </c>
      <c r="FG73" s="2">
        <v>27.358357631707189</v>
      </c>
      <c r="FH73" s="2">
        <v>27.293121337298174</v>
      </c>
      <c r="FI73" s="2">
        <v>26.102119995194453</v>
      </c>
      <c r="FJ73" s="2">
        <v>26.889837211864183</v>
      </c>
      <c r="FK73" s="2">
        <v>23.133358130754228</v>
      </c>
      <c r="FL73" s="2">
        <v>21.428416419695402</v>
      </c>
      <c r="FM73" s="2">
        <v>21.146666576949709</v>
      </c>
      <c r="FN73" s="2">
        <v>17.375081383836829</v>
      </c>
      <c r="FO73" s="2">
        <v>13.464144872753245</v>
      </c>
      <c r="FP73" s="2">
        <v>9.7840349386846661</v>
      </c>
      <c r="FQ73" s="2">
        <v>6.139289686635399</v>
      </c>
      <c r="FR73" s="2">
        <v>2.7468513035275324</v>
      </c>
      <c r="FS73" s="2">
        <v>0.29350374453022487</v>
      </c>
      <c r="FT73" s="2">
        <v>-1.2034174776060271</v>
      </c>
      <c r="FU73" s="2">
        <v>-0.97867863818380374</v>
      </c>
      <c r="FV73" s="2">
        <v>-0.74362368433514359</v>
      </c>
      <c r="FW73" s="2">
        <v>-0.50044063172204689</v>
      </c>
      <c r="FX73" s="2">
        <v>-0.25165053584771641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</row>
    <row r="74" spans="1:200">
      <c r="A74" s="2">
        <v>-2.2570882035391547E-15</v>
      </c>
      <c r="B74" s="2">
        <v>-1.0955438421842754E-13</v>
      </c>
      <c r="C74" s="2">
        <v>1.0552357076872487E-13</v>
      </c>
      <c r="D74" s="2">
        <v>-2.4139863370095808E-14</v>
      </c>
      <c r="E74" s="2">
        <v>1.0885744446206665E-14</v>
      </c>
      <c r="F74" s="2">
        <v>-3.2152534807380089E-14</v>
      </c>
      <c r="G74" s="2">
        <v>-9.1311526521326057E-14</v>
      </c>
      <c r="H74" s="2">
        <v>-2.2701742721265439E-14</v>
      </c>
      <c r="I74" s="2">
        <v>1.702707653700242E-13</v>
      </c>
      <c r="J74" s="2">
        <v>3.8512624918035199E-14</v>
      </c>
      <c r="K74" s="2">
        <v>-3.6536237793305307E-14</v>
      </c>
      <c r="L74" s="2">
        <v>-1.185380839928208E-14</v>
      </c>
      <c r="M74" s="2">
        <v>-4.0177008618958967E-15</v>
      </c>
      <c r="N74" s="2">
        <v>4.2835588496720376E-14</v>
      </c>
      <c r="O74" s="2">
        <v>4.529622972591239E-14</v>
      </c>
      <c r="P74" s="2">
        <v>1.3060654273776618E-15</v>
      </c>
      <c r="Q74" s="2">
        <v>2.5882502076975589E-15</v>
      </c>
      <c r="R74" s="2">
        <v>-1.05295698336536E-16</v>
      </c>
      <c r="S74" s="2">
        <v>-4.9426239399247004E-17</v>
      </c>
      <c r="T74" s="2">
        <v>-6.0829050691325507E-17</v>
      </c>
      <c r="U74" s="2">
        <v>-1.0468453385188689E-16</v>
      </c>
      <c r="V74" s="2">
        <v>-0.22654527941293534</v>
      </c>
      <c r="W74" s="2">
        <v>-0.45101316453176549</v>
      </c>
      <c r="X74" s="2">
        <v>-0.67142018103115364</v>
      </c>
      <c r="Y74" s="2">
        <v>-0.88596904218024009</v>
      </c>
      <c r="Z74" s="2">
        <v>-1.0931376332348595</v>
      </c>
      <c r="AA74" s="2">
        <v>0.97692089359339973</v>
      </c>
      <c r="AB74" s="2">
        <v>4.26019181306311</v>
      </c>
      <c r="AC74" s="2">
        <v>9.0118449344792602</v>
      </c>
      <c r="AD74" s="2">
        <v>14.018101548966781</v>
      </c>
      <c r="AE74" s="2">
        <v>18.9406923176854</v>
      </c>
      <c r="AF74" s="2">
        <v>23.403133905706714</v>
      </c>
      <c r="AG74" s="2">
        <v>27.126158345886605</v>
      </c>
      <c r="AH74" s="2">
        <v>27.861315965349142</v>
      </c>
      <c r="AI74" s="2">
        <v>28.048564189859722</v>
      </c>
      <c r="AJ74" s="2">
        <v>27.808363210925808</v>
      </c>
      <c r="AK74" s="2">
        <v>27.090126181277466</v>
      </c>
      <c r="AL74" s="2">
        <v>25.615404417469847</v>
      </c>
      <c r="AM74" s="2">
        <v>22.633833638521594</v>
      </c>
      <c r="AN74" s="2">
        <v>20.520204223721052</v>
      </c>
      <c r="AO74" s="2">
        <v>19.842339098300357</v>
      </c>
      <c r="AP74" s="2">
        <v>20.797480615282552</v>
      </c>
      <c r="AQ74" s="2">
        <v>22.495739547135045</v>
      </c>
      <c r="AR74" s="2">
        <v>29.174057982041365</v>
      </c>
      <c r="AS74" s="2">
        <v>35.925819531719078</v>
      </c>
      <c r="AT74" s="2">
        <v>41.698687160335318</v>
      </c>
      <c r="AU74" s="2">
        <v>45.328067879344928</v>
      </c>
      <c r="AV74" s="2">
        <v>44.814787828356316</v>
      </c>
      <c r="AW74" s="2">
        <v>39.167878472846482</v>
      </c>
      <c r="AX74" s="2">
        <v>27.352892901135654</v>
      </c>
      <c r="AY74" s="2">
        <v>5.2431097151791004</v>
      </c>
      <c r="AZ74" s="2">
        <v>-18.860361293936258</v>
      </c>
      <c r="BA74" s="2">
        <v>-47.564266779048864</v>
      </c>
      <c r="BB74" s="2">
        <v>-75.461485948690736</v>
      </c>
      <c r="BC74" s="2">
        <v>-98.83123876784579</v>
      </c>
      <c r="BD74" s="2">
        <v>-110.73890484461178</v>
      </c>
      <c r="BE74" s="2">
        <v>-115.16174877891558</v>
      </c>
      <c r="BF74" s="2">
        <v>-111.03013611360623</v>
      </c>
      <c r="BG74" s="2">
        <v>-98.605051552165662</v>
      </c>
      <c r="BH74" s="2">
        <v>-79.54255264132388</v>
      </c>
      <c r="BI74" s="2">
        <v>-56.877296455182801</v>
      </c>
      <c r="BJ74" s="2">
        <v>-33.410295432259396</v>
      </c>
      <c r="BK74" s="2">
        <v>-16.548705774161746</v>
      </c>
      <c r="BL74" s="2">
        <v>2.0490869238197766</v>
      </c>
      <c r="BM74" s="2">
        <v>17.146853791617168</v>
      </c>
      <c r="BN74" s="2">
        <v>26.425858037119795</v>
      </c>
      <c r="BO74" s="2">
        <v>33.208740540474182</v>
      </c>
      <c r="BP74" s="2">
        <v>35.491607174840581</v>
      </c>
      <c r="BQ74" s="2">
        <v>35.113134433855741</v>
      </c>
      <c r="BR74" s="2">
        <v>31.996011666247909</v>
      </c>
      <c r="BS74" s="2">
        <v>31.979487598614543</v>
      </c>
      <c r="BT74" s="2">
        <v>27.545586707814941</v>
      </c>
      <c r="BU74" s="2">
        <v>21.546891118257467</v>
      </c>
      <c r="BV74" s="2">
        <v>13.412689386729724</v>
      </c>
      <c r="BW74" s="2">
        <v>7.8520907159497249</v>
      </c>
      <c r="BX74" s="2">
        <v>0.6940490222277953</v>
      </c>
      <c r="BY74" s="2">
        <v>-9.1797070877476745</v>
      </c>
      <c r="BZ74" s="2">
        <v>-9.837512753067374</v>
      </c>
      <c r="CA74" s="2">
        <v>-12.48720169723005</v>
      </c>
      <c r="CB74" s="2">
        <v>-14.829079416797319</v>
      </c>
      <c r="CC74" s="2">
        <v>-31.381868334380421</v>
      </c>
      <c r="CD74" s="2">
        <v>-36.953538320324675</v>
      </c>
      <c r="CE74" s="2">
        <v>-35.618049639443136</v>
      </c>
      <c r="CF74" s="2">
        <v>-32.811436588109125</v>
      </c>
      <c r="CG74" s="2">
        <v>-30.510913781620243</v>
      </c>
      <c r="CH74" s="2">
        <v>-2.5971150765886701</v>
      </c>
      <c r="CI74" s="2">
        <v>22.999869254758465</v>
      </c>
      <c r="CJ74" s="2">
        <v>35.748587091683376</v>
      </c>
      <c r="CK74" s="2">
        <v>43.069608268487073</v>
      </c>
      <c r="CL74" s="2">
        <v>47.167578587490766</v>
      </c>
      <c r="CM74" s="2">
        <v>51.670483699641878</v>
      </c>
      <c r="CN74" s="2">
        <v>67.774679272524338</v>
      </c>
      <c r="CO74" s="2">
        <v>71.825350951378212</v>
      </c>
      <c r="CP74" s="2">
        <v>86.074536058461092</v>
      </c>
      <c r="CQ74" s="2">
        <v>83.131010532923014</v>
      </c>
      <c r="CR74" s="2">
        <v>69.22780764640784</v>
      </c>
      <c r="CS74" s="2">
        <v>57.585197034189285</v>
      </c>
      <c r="CT74" s="2">
        <v>31.885178148204155</v>
      </c>
      <c r="CU74" s="2">
        <v>-4.9557169785356923</v>
      </c>
      <c r="CV74" s="2">
        <v>-10.206059946961853</v>
      </c>
      <c r="CW74" s="2">
        <v>-10.854244462687225</v>
      </c>
      <c r="CX74" s="2">
        <v>-9.794945963950104</v>
      </c>
      <c r="CY74" s="2">
        <v>-38.923916407406438</v>
      </c>
      <c r="CZ74" s="2">
        <v>-84.815407769886875</v>
      </c>
      <c r="DA74" s="2">
        <v>-100.35410424446447</v>
      </c>
      <c r="DB74" s="2">
        <v>-103.23900835503665</v>
      </c>
      <c r="DC74" s="2">
        <v>-102.61938443995106</v>
      </c>
      <c r="DD74" s="2">
        <v>-104.09543618589446</v>
      </c>
      <c r="DE74" s="2">
        <v>-105.47610457815263</v>
      </c>
      <c r="DF74" s="2">
        <v>-103.42513194555735</v>
      </c>
      <c r="DG74" s="2">
        <v>-105.6999982712461</v>
      </c>
      <c r="DH74" s="2">
        <v>-102.09232865084429</v>
      </c>
      <c r="DI74" s="2">
        <v>-99.292662159155768</v>
      </c>
      <c r="DJ74" s="2">
        <v>-97.589212631799128</v>
      </c>
      <c r="DK74" s="2">
        <v>-93.991019497505135</v>
      </c>
      <c r="DL74" s="2">
        <v>-93.790835670856168</v>
      </c>
      <c r="DM74" s="2">
        <v>-97.498197971695078</v>
      </c>
      <c r="DN74" s="2">
        <v>-115.96903422450349</v>
      </c>
      <c r="DO74" s="2">
        <v>-111.94956048274695</v>
      </c>
      <c r="DP74" s="2">
        <v>-99.240934899104076</v>
      </c>
      <c r="DQ74" s="2">
        <v>-85.558201168426436</v>
      </c>
      <c r="DR74" s="2">
        <v>-6.3262860301046437</v>
      </c>
      <c r="DS74" s="2">
        <v>-4.4550728204428705</v>
      </c>
      <c r="DT74" s="2">
        <v>-2.113195100875827</v>
      </c>
      <c r="DU74" s="2">
        <v>-6.3802493739786801</v>
      </c>
      <c r="DV74" s="2">
        <v>-8.8299554963830715</v>
      </c>
      <c r="DW74" s="2">
        <v>-10.325763478791229</v>
      </c>
      <c r="DX74" s="2">
        <v>-7.4189033847212364</v>
      </c>
      <c r="DY74" s="2">
        <v>0.42677597036418913</v>
      </c>
      <c r="DZ74" s="2">
        <v>9.2010153719230328</v>
      </c>
      <c r="EA74" s="2">
        <v>18.172543104796684</v>
      </c>
      <c r="EB74" s="2">
        <v>27.041091759372833</v>
      </c>
      <c r="EC74" s="2">
        <v>32.830624996528918</v>
      </c>
      <c r="ED74" s="2">
        <v>34.568218539848978</v>
      </c>
      <c r="EE74" s="2">
        <v>33.622067252548817</v>
      </c>
      <c r="EF74" s="2">
        <v>28.29955956865594</v>
      </c>
      <c r="EG74" s="2">
        <v>19.076312618102001</v>
      </c>
      <c r="EH74" s="2">
        <v>7.4146452150876438</v>
      </c>
      <c r="EI74" s="2">
        <v>-7.6038041367216636</v>
      </c>
      <c r="EJ74" s="2">
        <v>-28.387518684612608</v>
      </c>
      <c r="EK74" s="2">
        <v>-45.457026281523753</v>
      </c>
      <c r="EL74" s="2">
        <v>-74.632258457588748</v>
      </c>
      <c r="EM74" s="2">
        <v>-89.365057423200653</v>
      </c>
      <c r="EN74" s="2">
        <v>-104.80642151344031</v>
      </c>
      <c r="EO74" s="2">
        <v>-116.52121244556835</v>
      </c>
      <c r="EP74" s="2">
        <v>-111.79080571539632</v>
      </c>
      <c r="EQ74" s="2">
        <v>-102.24266668749438</v>
      </c>
      <c r="ER74" s="2">
        <v>-78.921642093720834</v>
      </c>
      <c r="ES74" s="2">
        <v>-53.281313700667191</v>
      </c>
      <c r="ET74" s="2">
        <v>-25.092833444011397</v>
      </c>
      <c r="EU74" s="2">
        <v>5.2431097151791004</v>
      </c>
      <c r="EV74" s="2">
        <v>24.279662864465791</v>
      </c>
      <c r="EW74" s="2">
        <v>36.899766484132009</v>
      </c>
      <c r="EX74" s="2">
        <v>44.814787828356316</v>
      </c>
      <c r="EY74" s="2">
        <v>44.026236955503371</v>
      </c>
      <c r="EZ74" s="2">
        <v>40.51461877098491</v>
      </c>
      <c r="FA74" s="2">
        <v>35.925819531719078</v>
      </c>
      <c r="FB74" s="2">
        <v>28.819086569135404</v>
      </c>
      <c r="FC74" s="2">
        <v>22.331407343423045</v>
      </c>
      <c r="FD74" s="2">
        <v>20.797480615282552</v>
      </c>
      <c r="FE74" s="2">
        <v>19.681930247865878</v>
      </c>
      <c r="FF74" s="2">
        <v>20.178992115406182</v>
      </c>
      <c r="FG74" s="2">
        <v>22.633833638521594</v>
      </c>
      <c r="FH74" s="2">
        <v>23.95607820669948</v>
      </c>
      <c r="FI74" s="2">
        <v>24.360148121684492</v>
      </c>
      <c r="FJ74" s="2">
        <v>27.808363210925808</v>
      </c>
      <c r="FK74" s="2">
        <v>25.572655953202052</v>
      </c>
      <c r="FL74" s="2">
        <v>25.637343544616765</v>
      </c>
      <c r="FM74" s="2">
        <v>27.126158345886605</v>
      </c>
      <c r="FN74" s="2">
        <v>23.403133905706714</v>
      </c>
      <c r="FO74" s="2">
        <v>18.9406923176854</v>
      </c>
      <c r="FP74" s="2">
        <v>14.018101548966776</v>
      </c>
      <c r="FQ74" s="2">
        <v>9.0118449344792602</v>
      </c>
      <c r="FR74" s="2">
        <v>4.26019181306311</v>
      </c>
      <c r="FS74" s="2">
        <v>0.97692089359339973</v>
      </c>
      <c r="FT74" s="2">
        <v>-1.0931376332348595</v>
      </c>
      <c r="FU74" s="2">
        <v>-0.88596904218024009</v>
      </c>
      <c r="FV74" s="2">
        <v>-0.67142018103115364</v>
      </c>
      <c r="FW74" s="2">
        <v>-0.45101316453176571</v>
      </c>
      <c r="FX74" s="2">
        <v>-0.22654527941293534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</row>
    <row r="75" spans="1:200">
      <c r="A75" s="2">
        <v>-2.1131801672985258E-15</v>
      </c>
      <c r="B75" s="2">
        <v>-1.0798479978000677E-13</v>
      </c>
      <c r="C75" s="2">
        <v>9.0147745876849499E-14</v>
      </c>
      <c r="D75" s="2">
        <v>-4.0573925334906509E-14</v>
      </c>
      <c r="E75" s="2">
        <v>1.1198265743364123E-14</v>
      </c>
      <c r="F75" s="2">
        <v>-2.7419604306008239E-14</v>
      </c>
      <c r="G75" s="2">
        <v>-1.0722988676781669E-13</v>
      </c>
      <c r="H75" s="2">
        <v>-2.719647706047049E-14</v>
      </c>
      <c r="I75" s="2">
        <v>1.722331454807231E-13</v>
      </c>
      <c r="J75" s="2">
        <v>4.2151142185326018E-14</v>
      </c>
      <c r="K75" s="2">
        <v>-3.0781078468090198E-14</v>
      </c>
      <c r="L75" s="2">
        <v>-2.8549938245124267E-15</v>
      </c>
      <c r="M75" s="2">
        <v>9.8989739027004974E-15</v>
      </c>
      <c r="N75" s="2">
        <v>4.1924129209031625E-14</v>
      </c>
      <c r="O75" s="2">
        <v>1.6578011134089111E-14</v>
      </c>
      <c r="P75" s="2">
        <v>-3.1949476910581504E-15</v>
      </c>
      <c r="Q75" s="2">
        <v>1.1853743819115697E-14</v>
      </c>
      <c r="R75" s="2">
        <v>3.3042273438733453E-16</v>
      </c>
      <c r="S75" s="2">
        <v>5.2658455784841101E-17</v>
      </c>
      <c r="T75" s="2">
        <v>-1.5001659139028182E-16</v>
      </c>
      <c r="U75" s="2">
        <v>-2.4005888903087043E-16</v>
      </c>
      <c r="V75" s="2">
        <v>-0.22830712442523518</v>
      </c>
      <c r="W75" s="2">
        <v>-0.45462289129628114</v>
      </c>
      <c r="X75" s="2">
        <v>-0.67704381500330602</v>
      </c>
      <c r="Y75" s="2">
        <v>-0.89384071573355561</v>
      </c>
      <c r="Z75" s="2">
        <v>-1.1035422924791021</v>
      </c>
      <c r="AA75" s="2">
        <v>1.3637248524602299</v>
      </c>
      <c r="AB75" s="2">
        <v>5.4024960534517321</v>
      </c>
      <c r="AC75" s="2">
        <v>11.119802844745546</v>
      </c>
      <c r="AD75" s="2">
        <v>16.999256492923557</v>
      </c>
      <c r="AE75" s="2">
        <v>22.606658892466754</v>
      </c>
      <c r="AF75" s="2">
        <v>27.039591706925169</v>
      </c>
      <c r="AG75" s="2">
        <v>30.291828438249588</v>
      </c>
      <c r="AH75" s="2">
        <v>29.681922247987274</v>
      </c>
      <c r="AI75" s="2">
        <v>28.065540091125854</v>
      </c>
      <c r="AJ75" s="2">
        <v>25.747742018961901</v>
      </c>
      <c r="AK75" s="2">
        <v>23.127669584620229</v>
      </c>
      <c r="AL75" s="2">
        <v>20.312169754787483</v>
      </c>
      <c r="AM75" s="2">
        <v>16.45555849025687</v>
      </c>
      <c r="AN75" s="2">
        <v>14.535061461576966</v>
      </c>
      <c r="AO75" s="2">
        <v>15.379979518448344</v>
      </c>
      <c r="AP75" s="2">
        <v>18.90250055483714</v>
      </c>
      <c r="AQ75" s="2">
        <v>23.671803418931624</v>
      </c>
      <c r="AR75" s="2">
        <v>34.063972055039557</v>
      </c>
      <c r="AS75" s="2">
        <v>42.529603990839369</v>
      </c>
      <c r="AT75" s="2">
        <v>47.842516082767332</v>
      </c>
      <c r="AU75" s="2">
        <v>48.293216096741673</v>
      </c>
      <c r="AV75" s="2">
        <v>41.769367000612803</v>
      </c>
      <c r="AW75" s="2">
        <v>28.618202359531573</v>
      </c>
      <c r="AX75" s="2">
        <v>8.7907791570466909</v>
      </c>
      <c r="AY75" s="2">
        <v>-21.037875600532239</v>
      </c>
      <c r="AZ75" s="2">
        <v>-49.758845103461375</v>
      </c>
      <c r="BA75" s="2">
        <v>-79.488117131656225</v>
      </c>
      <c r="BB75" s="2">
        <v>-102.9370161255159</v>
      </c>
      <c r="BC75" s="2">
        <v>-117.10994504262858</v>
      </c>
      <c r="BD75" s="2">
        <v>-118.56296351778248</v>
      </c>
      <c r="BE75" s="2">
        <v>-110.40025615513017</v>
      </c>
      <c r="BF75" s="2">
        <v>-94.017529589356997</v>
      </c>
      <c r="BG75" s="2">
        <v>-71.438542545866753</v>
      </c>
      <c r="BH75" s="2">
        <v>-46.255947000797079</v>
      </c>
      <c r="BI75" s="2">
        <v>-22.734038682359355</v>
      </c>
      <c r="BJ75" s="2">
        <v>-2.7823240037524144</v>
      </c>
      <c r="BK75" s="2">
        <v>8.8882154903523034</v>
      </c>
      <c r="BL75" s="2">
        <v>18.456707967481528</v>
      </c>
      <c r="BM75" s="2">
        <v>23.736790138090299</v>
      </c>
      <c r="BN75" s="2">
        <v>23.787280447480285</v>
      </c>
      <c r="BO75" s="2">
        <v>23.909811613384214</v>
      </c>
      <c r="BP75" s="2">
        <v>23.348339601119157</v>
      </c>
      <c r="BQ75" s="2">
        <v>23.006666263619117</v>
      </c>
      <c r="BR75" s="2">
        <v>21.773966832282916</v>
      </c>
      <c r="BS75" s="2">
        <v>27.846708274869506</v>
      </c>
      <c r="BT75" s="2">
        <v>28.108122065102048</v>
      </c>
      <c r="BU75" s="2">
        <v>25.716694361882702</v>
      </c>
      <c r="BV75" s="2">
        <v>20.15705783439083</v>
      </c>
      <c r="BW75" s="2">
        <v>15.746494423909889</v>
      </c>
      <c r="BX75" s="2">
        <v>7.5706348019195424</v>
      </c>
      <c r="BY75" s="2">
        <v>-6.3066768826207422</v>
      </c>
      <c r="BZ75" s="2">
        <v>-8.1500908309524256</v>
      </c>
      <c r="CA75" s="2">
        <v>-11.100953307674509</v>
      </c>
      <c r="CB75" s="2">
        <v>-13.875617948130945</v>
      </c>
      <c r="CC75" s="2">
        <v>-32.842270793435674</v>
      </c>
      <c r="CD75" s="2">
        <v>-36.822278938129813</v>
      </c>
      <c r="CE75" s="2">
        <v>-37.967748504657791</v>
      </c>
      <c r="CF75" s="2">
        <v>-35.000363792330589</v>
      </c>
      <c r="CG75" s="2">
        <v>-33.079825395136844</v>
      </c>
      <c r="CH75" s="2">
        <v>-8.6573287409085076</v>
      </c>
      <c r="CI75" s="2">
        <v>16.91986906267163</v>
      </c>
      <c r="CJ75" s="2">
        <v>31.4320278822609</v>
      </c>
      <c r="CK75" s="2">
        <v>43.181910589149027</v>
      </c>
      <c r="CL75" s="2">
        <v>45.338935720062238</v>
      </c>
      <c r="CM75" s="2">
        <v>50.208550581454546</v>
      </c>
      <c r="CN75" s="2">
        <v>72.579265491386991</v>
      </c>
      <c r="CO75" s="2">
        <v>77.558375610852408</v>
      </c>
      <c r="CP75" s="2">
        <v>94.204788726725809</v>
      </c>
      <c r="CQ75" s="2">
        <v>90.122478377758057</v>
      </c>
      <c r="CR75" s="2">
        <v>70.910558127686215</v>
      </c>
      <c r="CS75" s="2">
        <v>58.273806048331515</v>
      </c>
      <c r="CT75" s="2">
        <v>30.33020946418241</v>
      </c>
      <c r="CU75" s="2">
        <v>-3.1996035408245076</v>
      </c>
      <c r="CV75" s="2">
        <v>-7.4959686758352229</v>
      </c>
      <c r="CW75" s="2">
        <v>-8.5426214820314605</v>
      </c>
      <c r="CX75" s="2">
        <v>-7.1406826482789016</v>
      </c>
      <c r="CY75" s="2">
        <v>-35.26279127721012</v>
      </c>
      <c r="CZ75" s="2">
        <v>-81.141534919500501</v>
      </c>
      <c r="DA75" s="2">
        <v>-98.146901343981881</v>
      </c>
      <c r="DB75" s="2">
        <v>-102.25149071429119</v>
      </c>
      <c r="DC75" s="2">
        <v>-101.88438614024007</v>
      </c>
      <c r="DD75" s="2">
        <v>-105.03881246017897</v>
      </c>
      <c r="DE75" s="2">
        <v>-107.38180865479288</v>
      </c>
      <c r="DF75" s="2">
        <v>-107.36588375350088</v>
      </c>
      <c r="DG75" s="2">
        <v>-110.18772950293513</v>
      </c>
      <c r="DH75" s="2">
        <v>-108.44781582865329</v>
      </c>
      <c r="DI75" s="2">
        <v>-106.43276258879021</v>
      </c>
      <c r="DJ75" s="2">
        <v>-103.95459974786411</v>
      </c>
      <c r="DK75" s="2">
        <v>-98.868788366937622</v>
      </c>
      <c r="DL75" s="2">
        <v>-95.449413543769566</v>
      </c>
      <c r="DM75" s="2">
        <v>-94.682606843636094</v>
      </c>
      <c r="DN75" s="2">
        <v>-117.4697920096672</v>
      </c>
      <c r="DO75" s="2">
        <v>-110.94986411862286</v>
      </c>
      <c r="DP75" s="2">
        <v>-97.991842315578296</v>
      </c>
      <c r="DQ75" s="2">
        <v>-84.25818652711007</v>
      </c>
      <c r="DR75" s="2">
        <v>-4.8617994825934385</v>
      </c>
      <c r="DS75" s="2">
        <v>-2.483165921513697</v>
      </c>
      <c r="DT75" s="2">
        <v>0.29149871894259283</v>
      </c>
      <c r="DU75" s="2">
        <v>-1.5450253410927004</v>
      </c>
      <c r="DV75" s="2">
        <v>-3.0165629821309361</v>
      </c>
      <c r="DW75" s="2">
        <v>-6.6142216696279679</v>
      </c>
      <c r="DX75" s="2">
        <v>-4.5365245092057798</v>
      </c>
      <c r="DY75" s="2">
        <v>1.0950447672001893</v>
      </c>
      <c r="DZ75" s="2">
        <v>6.6165071140738902</v>
      </c>
      <c r="EA75" s="2">
        <v>12.057109909232304</v>
      </c>
      <c r="EB75" s="2">
        <v>17.740855618909986</v>
      </c>
      <c r="EC75" s="2">
        <v>21.015123718562787</v>
      </c>
      <c r="ED75" s="2">
        <v>21.614930665316386</v>
      </c>
      <c r="EE75" s="2">
        <v>22.325734270135982</v>
      </c>
      <c r="EF75" s="2">
        <v>22.627977404822683</v>
      </c>
      <c r="EG75" s="2">
        <v>21.519731231681057</v>
      </c>
      <c r="EH75" s="2">
        <v>19.795171373681853</v>
      </c>
      <c r="EI75" s="2">
        <v>14.932382603050851</v>
      </c>
      <c r="EJ75" s="2">
        <v>1.7057011537221705</v>
      </c>
      <c r="EK75" s="2">
        <v>-12.036869858060914</v>
      </c>
      <c r="EL75" s="2">
        <v>-40.033217817976478</v>
      </c>
      <c r="EM75" s="2">
        <v>-59.653126949741505</v>
      </c>
      <c r="EN75" s="2">
        <v>-84.078202832958766</v>
      </c>
      <c r="EO75" s="2">
        <v>-109.39891530566514</v>
      </c>
      <c r="EP75" s="2">
        <v>-115.67705990244572</v>
      </c>
      <c r="EQ75" s="2">
        <v>-117.90010178901407</v>
      </c>
      <c r="ER75" s="2">
        <v>-105.70545041406449</v>
      </c>
      <c r="ES75" s="2">
        <v>-84.500396102933692</v>
      </c>
      <c r="ET75" s="2">
        <v>-56.512423514358666</v>
      </c>
      <c r="EU75" s="2">
        <v>-21.037875600532239</v>
      </c>
      <c r="EV75" s="2">
        <v>4.5927331104259252</v>
      </c>
      <c r="EW75" s="2">
        <v>25.198265743596934</v>
      </c>
      <c r="EX75" s="2">
        <v>41.769367000612803</v>
      </c>
      <c r="EY75" s="2">
        <v>46.261528603266946</v>
      </c>
      <c r="EZ75" s="2">
        <v>46.492421437363447</v>
      </c>
      <c r="FA75" s="2">
        <v>42.529603990839369</v>
      </c>
      <c r="FB75" s="2">
        <v>34.233448368210382</v>
      </c>
      <c r="FC75" s="2">
        <v>24.246194557344506</v>
      </c>
      <c r="FD75" s="2">
        <v>18.90250055483714</v>
      </c>
      <c r="FE75" s="2">
        <v>15.811562807557255</v>
      </c>
      <c r="FF75" s="2">
        <v>14.530475382601168</v>
      </c>
      <c r="FG75" s="2">
        <v>16.45555849025687</v>
      </c>
      <c r="FH75" s="2">
        <v>18.585133844297808</v>
      </c>
      <c r="FI75" s="2">
        <v>20.218423533623259</v>
      </c>
      <c r="FJ75" s="2">
        <v>25.747742018961901</v>
      </c>
      <c r="FK75" s="2">
        <v>25.18448720878116</v>
      </c>
      <c r="FL75" s="2">
        <v>27.045089880748542</v>
      </c>
      <c r="FM75" s="2">
        <v>30.291828438249588</v>
      </c>
      <c r="FN75" s="2">
        <v>27.039591706925169</v>
      </c>
      <c r="FO75" s="2">
        <v>22.606658892466754</v>
      </c>
      <c r="FP75" s="2">
        <v>16.999256492923546</v>
      </c>
      <c r="FQ75" s="2">
        <v>11.119802844745546</v>
      </c>
      <c r="FR75" s="2">
        <v>5.4024960534517321</v>
      </c>
      <c r="FS75" s="2">
        <v>1.3637248524602299</v>
      </c>
      <c r="FT75" s="2">
        <v>-1.1035422924791021</v>
      </c>
      <c r="FU75" s="2">
        <v>-0.89384071573355561</v>
      </c>
      <c r="FV75" s="2">
        <v>-0.67704381500330602</v>
      </c>
      <c r="FW75" s="2">
        <v>-0.45462289129628192</v>
      </c>
      <c r="FX75" s="2">
        <v>-0.22830712442523518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</row>
    <row r="76" spans="1:200">
      <c r="A76" s="2">
        <v>-1.8059343870922502E-15</v>
      </c>
      <c r="B76" s="2">
        <v>-1.0394429401449803E-13</v>
      </c>
      <c r="C76" s="2">
        <v>7.1111160508380153E-14</v>
      </c>
      <c r="D76" s="2">
        <v>-5.1014395653260713E-14</v>
      </c>
      <c r="E76" s="2">
        <v>1.244307252559375E-14</v>
      </c>
      <c r="F76" s="2">
        <v>-1.9769267902874984E-14</v>
      </c>
      <c r="G76" s="2">
        <v>-1.255209834233137E-13</v>
      </c>
      <c r="H76" s="2">
        <v>-2.5232225606656847E-14</v>
      </c>
      <c r="I76" s="2">
        <v>1.715283375862845E-13</v>
      </c>
      <c r="J76" s="2">
        <v>3.4690369175613714E-14</v>
      </c>
      <c r="K76" s="2">
        <v>-4.2335718670256356E-14</v>
      </c>
      <c r="L76" s="2">
        <v>1.6633285278901501E-15</v>
      </c>
      <c r="M76" s="2">
        <v>1.9486281301807013E-14</v>
      </c>
      <c r="N76" s="2">
        <v>3.9312402909340951E-14</v>
      </c>
      <c r="O76" s="2">
        <v>-1.285823661405753E-14</v>
      </c>
      <c r="P76" s="2">
        <v>-3.1381856257070156E-15</v>
      </c>
      <c r="Q76" s="2">
        <v>2.0899786707648775E-14</v>
      </c>
      <c r="R76" s="2">
        <v>8.5804741751798739E-16</v>
      </c>
      <c r="S76" s="2">
        <v>3.2418012718389269E-16</v>
      </c>
      <c r="T76" s="2">
        <v>-2.5853301769784102E-16</v>
      </c>
      <c r="U76" s="2">
        <v>-3.5075924945437804E-16</v>
      </c>
      <c r="V76" s="2">
        <v>-0.19308763495283829</v>
      </c>
      <c r="W76" s="2">
        <v>-0.38264961021143784</v>
      </c>
      <c r="X76" s="2">
        <v>-0.56527607338350616</v>
      </c>
      <c r="Y76" s="2">
        <v>-0.73778696153074363</v>
      </c>
      <c r="Z76" s="2">
        <v>-0.89734235260233697</v>
      </c>
      <c r="AA76" s="2">
        <v>1.5824204974507414</v>
      </c>
      <c r="AB76" s="2">
        <v>6.1751755069534369</v>
      </c>
      <c r="AC76" s="2">
        <v>12.129430538682227</v>
      </c>
      <c r="AD76" s="2">
        <v>18.077595948070851</v>
      </c>
      <c r="AE76" s="2">
        <v>23.539796538406975</v>
      </c>
      <c r="AF76" s="2">
        <v>27.232151658387707</v>
      </c>
      <c r="AG76" s="2">
        <v>29.776965050621541</v>
      </c>
      <c r="AH76" s="2">
        <v>28.215471420395524</v>
      </c>
      <c r="AI76" s="2">
        <v>25.499830288016526</v>
      </c>
      <c r="AJ76" s="2">
        <v>22.147888157891192</v>
      </c>
      <c r="AK76" s="2">
        <v>18.86631628708394</v>
      </c>
      <c r="AL76" s="2">
        <v>16.025407037142582</v>
      </c>
      <c r="AM76" s="2">
        <v>12.918353020426526</v>
      </c>
      <c r="AN76" s="2">
        <v>12.195290640389118</v>
      </c>
      <c r="AO76" s="2">
        <v>15.083628630495198</v>
      </c>
      <c r="AP76" s="2">
        <v>21.047451136546755</v>
      </c>
      <c r="AQ76" s="2">
        <v>28.121061415268933</v>
      </c>
      <c r="AR76" s="2">
        <v>40.381933994615864</v>
      </c>
      <c r="AS76" s="2">
        <v>47.943549860378056</v>
      </c>
      <c r="AT76" s="2">
        <v>49.813313839244699</v>
      </c>
      <c r="AU76" s="2">
        <v>44.406431600738543</v>
      </c>
      <c r="AV76" s="2">
        <v>30.217717714024005</v>
      </c>
      <c r="AW76" s="2">
        <v>9.0292547645949917</v>
      </c>
      <c r="AX76" s="2">
        <v>-17.934823029277965</v>
      </c>
      <c r="AY76" s="2">
        <v>-52.621563301021268</v>
      </c>
      <c r="AZ76" s="2">
        <v>-81.80083708398891</v>
      </c>
      <c r="BA76" s="2">
        <v>-107.10081703016417</v>
      </c>
      <c r="BB76" s="2">
        <v>-120.88971614962693</v>
      </c>
      <c r="BC76" s="2">
        <v>-122.11265390925907</v>
      </c>
      <c r="BD76" s="2">
        <v>-111.94363745356026</v>
      </c>
      <c r="BE76" s="2">
        <v>-92.034686733726829</v>
      </c>
      <c r="BF76" s="2">
        <v>-66.295437736065765</v>
      </c>
      <c r="BG76" s="2">
        <v>-37.997768616013317</v>
      </c>
      <c r="BH76" s="2">
        <v>-11.845322053600306</v>
      </c>
      <c r="BI76" s="2">
        <v>7.4078311196910462</v>
      </c>
      <c r="BJ76" s="2">
        <v>20.236472290012486</v>
      </c>
      <c r="BK76" s="2">
        <v>25.077521749320887</v>
      </c>
      <c r="BL76" s="2">
        <v>25.536837600446823</v>
      </c>
      <c r="BM76" s="2">
        <v>22.277153854897684</v>
      </c>
      <c r="BN76" s="2">
        <v>15.649148956987283</v>
      </c>
      <c r="BO76" s="2">
        <v>11.835817345569279</v>
      </c>
      <c r="BP76" s="2">
        <v>11.04238663673252</v>
      </c>
      <c r="BQ76" s="2">
        <v>12.481589268856105</v>
      </c>
      <c r="BR76" s="2">
        <v>14.355791655160166</v>
      </c>
      <c r="BS76" s="2">
        <v>27.234680109728256</v>
      </c>
      <c r="BT76" s="2">
        <v>32.564261488581693</v>
      </c>
      <c r="BU76" s="2">
        <v>33.394805943598612</v>
      </c>
      <c r="BV76" s="2">
        <v>30.247356636730746</v>
      </c>
      <c r="BW76" s="2">
        <v>26.882795109238494</v>
      </c>
      <c r="BX76" s="2">
        <v>17.089312420759896</v>
      </c>
      <c r="BY76" s="2">
        <v>-1.3840342469134583</v>
      </c>
      <c r="BZ76" s="2">
        <v>-4.9385774086012697</v>
      </c>
      <c r="CA76" s="2">
        <v>-8.3972633968066717</v>
      </c>
      <c r="CB76" s="2">
        <v>-11.88115447758762</v>
      </c>
      <c r="CC76" s="2">
        <v>-29.627251543716611</v>
      </c>
      <c r="CD76" s="2">
        <v>-31.730026746602686</v>
      </c>
      <c r="CE76" s="2">
        <v>-35.943686716406553</v>
      </c>
      <c r="CF76" s="2">
        <v>-34.038033807673237</v>
      </c>
      <c r="CG76" s="2">
        <v>-33.107409383067392</v>
      </c>
      <c r="CH76" s="2">
        <v>-13.754804392559855</v>
      </c>
      <c r="CI76" s="2">
        <v>10.179282436729606</v>
      </c>
      <c r="CJ76" s="2">
        <v>25.592779340197602</v>
      </c>
      <c r="CK76" s="2">
        <v>41.483157383834417</v>
      </c>
      <c r="CL76" s="2">
        <v>42.047473225610062</v>
      </c>
      <c r="CM76" s="2">
        <v>47.678760160523268</v>
      </c>
      <c r="CN76" s="2">
        <v>71.629847944695385</v>
      </c>
      <c r="CO76" s="2">
        <v>78.364467919619599</v>
      </c>
      <c r="CP76" s="2">
        <v>98.671699242108986</v>
      </c>
      <c r="CQ76" s="2">
        <v>97.36840350685867</v>
      </c>
      <c r="CR76" s="2">
        <v>78.860233047978753</v>
      </c>
      <c r="CS76" s="2">
        <v>68.545971497146795</v>
      </c>
      <c r="CT76" s="2">
        <v>41.867210989733294</v>
      </c>
      <c r="CU76" s="2">
        <v>13.879988982150358</v>
      </c>
      <c r="CV76" s="2">
        <v>11.769601022256625</v>
      </c>
      <c r="CW76" s="2">
        <v>10.048447454100877</v>
      </c>
      <c r="CX76" s="2">
        <v>12.000990322907258</v>
      </c>
      <c r="CY76" s="2">
        <v>-13.490581510469381</v>
      </c>
      <c r="CZ76" s="2">
        <v>-60.378220462458195</v>
      </c>
      <c r="DA76" s="2">
        <v>-82.571497940866266</v>
      </c>
      <c r="DB76" s="2">
        <v>-90.677963201133693</v>
      </c>
      <c r="DC76" s="2">
        <v>-91.436399098915047</v>
      </c>
      <c r="DD76" s="2">
        <v>-98.999578891994005</v>
      </c>
      <c r="DE76" s="2">
        <v>-103.55644177254464</v>
      </c>
      <c r="DF76" s="2">
        <v>-107.92548726001905</v>
      </c>
      <c r="DG76" s="2">
        <v>-112.05577840742751</v>
      </c>
      <c r="DH76" s="2">
        <v>-113.6365533080793</v>
      </c>
      <c r="DI76" s="2">
        <v>-114.14980044139907</v>
      </c>
      <c r="DJ76" s="2">
        <v>-112.62219240576178</v>
      </c>
      <c r="DK76" s="2">
        <v>-109.14474267456316</v>
      </c>
      <c r="DL76" s="2">
        <v>-103.7965289067579</v>
      </c>
      <c r="DM76" s="2">
        <v>-101.23361439440487</v>
      </c>
      <c r="DN76" s="2">
        <v>-125.42580964441635</v>
      </c>
      <c r="DO76" s="2">
        <v>-115.12840224243232</v>
      </c>
      <c r="DP76" s="2">
        <v>-98.42858743621349</v>
      </c>
      <c r="DQ76" s="2">
        <v>-82.911540227659358</v>
      </c>
      <c r="DR76" s="2">
        <v>-3.5930042723205178</v>
      </c>
      <c r="DS76" s="2">
        <v>-0.36188875843123647</v>
      </c>
      <c r="DT76" s="2">
        <v>3.1220023223495845</v>
      </c>
      <c r="DU76" s="2">
        <v>4.66508482664109</v>
      </c>
      <c r="DV76" s="2">
        <v>5.0263169531909959</v>
      </c>
      <c r="DW76" s="2">
        <v>0.30054777549514533</v>
      </c>
      <c r="DX76" s="2">
        <v>2.1231264883017804</v>
      </c>
      <c r="DY76" s="2">
        <v>5.7209637206081503</v>
      </c>
      <c r="DZ76" s="2">
        <v>8.0828056691363379</v>
      </c>
      <c r="EA76" s="2">
        <v>9.8161075571642868</v>
      </c>
      <c r="EB76" s="2">
        <v>11.773162476066911</v>
      </c>
      <c r="EC76" s="2">
        <v>11.431732587743717</v>
      </c>
      <c r="ED76" s="2">
        <v>9.3214570699429125</v>
      </c>
      <c r="EE76" s="2">
        <v>9.1451264658519804</v>
      </c>
      <c r="EF76" s="2">
        <v>12.27737406719837</v>
      </c>
      <c r="EG76" s="2">
        <v>16.863795986644128</v>
      </c>
      <c r="EH76" s="2">
        <v>23.193048821043298</v>
      </c>
      <c r="EI76" s="2">
        <v>27.740828055892678</v>
      </c>
      <c r="EJ76" s="2">
        <v>23.46644858409163</v>
      </c>
      <c r="EK76" s="2">
        <v>15.697933616894876</v>
      </c>
      <c r="EL76" s="2">
        <v>-5.0722290287494971</v>
      </c>
      <c r="EM76" s="2">
        <v>-25.669710016721446</v>
      </c>
      <c r="EN76" s="2">
        <v>-54.380548991951116</v>
      </c>
      <c r="EO76" s="2">
        <v>-88.880437177551713</v>
      </c>
      <c r="EP76" s="2">
        <v>-105.43369262394243</v>
      </c>
      <c r="EQ76" s="2">
        <v>-119.92706026907821</v>
      </c>
      <c r="ER76" s="2">
        <v>-122.3969975863865</v>
      </c>
      <c r="ES76" s="2">
        <v>-110.37372095782831</v>
      </c>
      <c r="ET76" s="2">
        <v>-88.050555003448423</v>
      </c>
      <c r="EU76" s="2">
        <v>-52.621563301021268</v>
      </c>
      <c r="EV76" s="2">
        <v>-23.078413008978451</v>
      </c>
      <c r="EW76" s="2">
        <v>4.4074675247371964</v>
      </c>
      <c r="EX76" s="2">
        <v>30.217717714024005</v>
      </c>
      <c r="EY76" s="2">
        <v>41.281760763327185</v>
      </c>
      <c r="EZ76" s="2">
        <v>47.823081162008592</v>
      </c>
      <c r="FA76" s="2">
        <v>47.943549860378056</v>
      </c>
      <c r="FB76" s="2">
        <v>40.545314447148144</v>
      </c>
      <c r="FC76" s="2">
        <v>28.888539787481236</v>
      </c>
      <c r="FD76" s="2">
        <v>21.047451136546755</v>
      </c>
      <c r="FE76" s="2">
        <v>15.746119714074993</v>
      </c>
      <c r="FF76" s="2">
        <v>12.312987856686959</v>
      </c>
      <c r="FG76" s="2">
        <v>12.918353020426526</v>
      </c>
      <c r="FH76" s="2">
        <v>14.507482337442735</v>
      </c>
      <c r="FI76" s="2">
        <v>16.254793604768857</v>
      </c>
      <c r="FJ76" s="2">
        <v>22.147888157891192</v>
      </c>
      <c r="FK76" s="2">
        <v>22.672148041182204</v>
      </c>
      <c r="FL76" s="2">
        <v>25.57525927969937</v>
      </c>
      <c r="FM76" s="2">
        <v>29.776965050621541</v>
      </c>
      <c r="FN76" s="2">
        <v>27.232151658387707</v>
      </c>
      <c r="FO76" s="2">
        <v>23.539796538406975</v>
      </c>
      <c r="FP76" s="2">
        <v>18.077595948070829</v>
      </c>
      <c r="FQ76" s="2">
        <v>12.129430538682227</v>
      </c>
      <c r="FR76" s="2">
        <v>6.1751755069534369</v>
      </c>
      <c r="FS76" s="2">
        <v>1.5824204974507414</v>
      </c>
      <c r="FT76" s="2">
        <v>-0.89734235260233697</v>
      </c>
      <c r="FU76" s="2">
        <v>-0.73778696153074363</v>
      </c>
      <c r="FV76" s="2">
        <v>-0.56527607338350616</v>
      </c>
      <c r="FW76" s="2">
        <v>-0.38264961021143939</v>
      </c>
      <c r="FX76" s="2">
        <v>-0.19308763495283829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</row>
    <row r="77" spans="1:200">
      <c r="A77" s="2">
        <v>-1.6371383169181176E-15</v>
      </c>
      <c r="B77" s="2">
        <v>-9.8936893664477814E-14</v>
      </c>
      <c r="C77" s="2">
        <v>5.2681191168609321E-14</v>
      </c>
      <c r="D77" s="2">
        <v>-5.8752009720592466E-14</v>
      </c>
      <c r="E77" s="2">
        <v>1.294598632843241E-14</v>
      </c>
      <c r="F77" s="2">
        <v>-1.1770231547551366E-14</v>
      </c>
      <c r="G77" s="2">
        <v>-1.350509520766982E-13</v>
      </c>
      <c r="H77" s="2">
        <v>-2.0487691028533562E-14</v>
      </c>
      <c r="I77" s="2">
        <v>1.6158334698424907E-13</v>
      </c>
      <c r="J77" s="2">
        <v>2.4168643168820517E-14</v>
      </c>
      <c r="K77" s="2">
        <v>-5.3856725675851494E-14</v>
      </c>
      <c r="L77" s="2">
        <v>3.4423541201029397E-15</v>
      </c>
      <c r="M77" s="2">
        <v>2.5326903108016117E-14</v>
      </c>
      <c r="N77" s="2">
        <v>3.1261058072062724E-14</v>
      </c>
      <c r="O77" s="2">
        <v>-3.8139579640672762E-14</v>
      </c>
      <c r="P77" s="2">
        <v>-2.1516492423944996E-15</v>
      </c>
      <c r="Q77" s="2">
        <v>2.5120974910732995E-14</v>
      </c>
      <c r="R77" s="2">
        <v>1.2974513734385695E-15</v>
      </c>
      <c r="S77" s="2">
        <v>5.7405854856519274E-16</v>
      </c>
      <c r="T77" s="2">
        <v>-3.4629222334342281E-16</v>
      </c>
      <c r="U77" s="2">
        <v>-3.8493546996056852E-16</v>
      </c>
      <c r="V77" s="2">
        <v>-0.21374051514955739</v>
      </c>
      <c r="W77" s="2">
        <v>-0.42278374880169856</v>
      </c>
      <c r="X77" s="2">
        <v>-0.62257520411576261</v>
      </c>
      <c r="Y77" s="2">
        <v>-0.80884360874662864</v>
      </c>
      <c r="Z77" s="2">
        <v>-0.97773669370119931</v>
      </c>
      <c r="AA77" s="2">
        <v>1.2157821429756712</v>
      </c>
      <c r="AB77" s="2">
        <v>5.5564011184490161</v>
      </c>
      <c r="AC77" s="2">
        <v>10.930278524470296</v>
      </c>
      <c r="AD77" s="2">
        <v>16.186104525664476</v>
      </c>
      <c r="AE77" s="2">
        <v>20.895288184621798</v>
      </c>
      <c r="AF77" s="2">
        <v>23.607478936856513</v>
      </c>
      <c r="AG77" s="2">
        <v>25.462009111847774</v>
      </c>
      <c r="AH77" s="2">
        <v>23.602012833543256</v>
      </c>
      <c r="AI77" s="2">
        <v>20.799478168969834</v>
      </c>
      <c r="AJ77" s="2">
        <v>17.712542640173364</v>
      </c>
      <c r="AK77" s="2">
        <v>15.067903280489068</v>
      </c>
      <c r="AL77" s="2">
        <v>13.359347108707343</v>
      </c>
      <c r="AM77" s="2">
        <v>12.135192196123381</v>
      </c>
      <c r="AN77" s="2">
        <v>13.083143294334427</v>
      </c>
      <c r="AO77" s="2">
        <v>17.46802882394342</v>
      </c>
      <c r="AP77" s="2">
        <v>24.328661129150525</v>
      </c>
      <c r="AQ77" s="2">
        <v>31.488965655031183</v>
      </c>
      <c r="AR77" s="2">
        <v>42.546202252224845</v>
      </c>
      <c r="AS77" s="2">
        <v>46.535672151461384</v>
      </c>
      <c r="AT77" s="2">
        <v>43.092893773835968</v>
      </c>
      <c r="AU77" s="2">
        <v>31.206733140387286</v>
      </c>
      <c r="AV77" s="2">
        <v>10.482306959633746</v>
      </c>
      <c r="AW77" s="2">
        <v>-16.238984486376353</v>
      </c>
      <c r="AX77" s="2">
        <v>-46.869111435007511</v>
      </c>
      <c r="AY77" s="2">
        <v>-81.891032323132706</v>
      </c>
      <c r="AZ77" s="2">
        <v>-107.60785368574386</v>
      </c>
      <c r="BA77" s="2">
        <v>-125.29621111024512</v>
      </c>
      <c r="BB77" s="2">
        <v>-128.23076504084739</v>
      </c>
      <c r="BC77" s="2">
        <v>-117.42100980254899</v>
      </c>
      <c r="BD77" s="2">
        <v>-97.687693255552688</v>
      </c>
      <c r="BE77" s="2">
        <v>-69.566124937555074</v>
      </c>
      <c r="BF77" s="2">
        <v>-38.471604861124518</v>
      </c>
      <c r="BG77" s="2">
        <v>-8.2231834328317603</v>
      </c>
      <c r="BH77" s="2">
        <v>16.303012932998136</v>
      </c>
      <c r="BI77" s="2">
        <v>30.545074732883336</v>
      </c>
      <c r="BJ77" s="2">
        <v>36.802477052992984</v>
      </c>
      <c r="BK77" s="2">
        <v>36.539461473620008</v>
      </c>
      <c r="BL77" s="2">
        <v>30.689732146457164</v>
      </c>
      <c r="BM77" s="2">
        <v>22.001118604191863</v>
      </c>
      <c r="BN77" s="2">
        <v>11.674605568065289</v>
      </c>
      <c r="BO77" s="2">
        <v>5.746839981989126</v>
      </c>
      <c r="BP77" s="2">
        <v>5.0347535079960295</v>
      </c>
      <c r="BQ77" s="2">
        <v>7.6420553425191251</v>
      </c>
      <c r="BR77" s="2">
        <v>11.367135646698202</v>
      </c>
      <c r="BS77" s="2">
        <v>26.833518811365238</v>
      </c>
      <c r="BT77" s="2">
        <v>34.389969471409465</v>
      </c>
      <c r="BU77" s="2">
        <v>36.464391666815203</v>
      </c>
      <c r="BV77" s="2">
        <v>34.920733342456217</v>
      </c>
      <c r="BW77" s="2">
        <v>32.837938353439789</v>
      </c>
      <c r="BX77" s="2">
        <v>22.844803414420589</v>
      </c>
      <c r="BY77" s="2">
        <v>3.050438957574201</v>
      </c>
      <c r="BZ77" s="2">
        <v>-1.6782725247939272</v>
      </c>
      <c r="CA77" s="2">
        <v>-5.1194184771742552</v>
      </c>
      <c r="CB77" s="2">
        <v>-8.7757827737819092</v>
      </c>
      <c r="CC77" s="2">
        <v>-22.508168723833705</v>
      </c>
      <c r="CD77" s="2">
        <v>-22.397222958302471</v>
      </c>
      <c r="CE77" s="2">
        <v>-28.80922394256989</v>
      </c>
      <c r="CF77" s="2">
        <v>-28.098255354706453</v>
      </c>
      <c r="CG77" s="2">
        <v>-28.167590022692135</v>
      </c>
      <c r="CH77" s="2">
        <v>-12.819051579177671</v>
      </c>
      <c r="CI77" s="2">
        <v>8.978691609511511</v>
      </c>
      <c r="CJ77" s="2">
        <v>24.114103670697389</v>
      </c>
      <c r="CK77" s="2">
        <v>42.305202863709589</v>
      </c>
      <c r="CL77" s="2">
        <v>41.355414399797226</v>
      </c>
      <c r="CM77" s="2">
        <v>46.970280685423255</v>
      </c>
      <c r="CN77" s="2">
        <v>67.541770873942852</v>
      </c>
      <c r="CO77" s="2">
        <v>73.701407403774141</v>
      </c>
      <c r="CP77" s="2">
        <v>91.305744266678303</v>
      </c>
      <c r="CQ77" s="2">
        <v>92.129140794079575</v>
      </c>
      <c r="CR77" s="2">
        <v>75.461674315541643</v>
      </c>
      <c r="CS77" s="2">
        <v>67.987563381510341</v>
      </c>
      <c r="CT77" s="2">
        <v>43.872095472190431</v>
      </c>
      <c r="CU77" s="2">
        <v>20.292421963238247</v>
      </c>
      <c r="CV77" s="2">
        <v>20.187078841078481</v>
      </c>
      <c r="CW77" s="2">
        <v>18.123301889613138</v>
      </c>
      <c r="CX77" s="2">
        <v>20.142402131212911</v>
      </c>
      <c r="CY77" s="2">
        <v>-1.8412183316533977</v>
      </c>
      <c r="CZ77" s="2">
        <v>-47.754803774765676</v>
      </c>
      <c r="DA77" s="2">
        <v>-74.157088664466741</v>
      </c>
      <c r="DB77" s="2">
        <v>-85.818492281485561</v>
      </c>
      <c r="DC77" s="2">
        <v>-87.547086975832215</v>
      </c>
      <c r="DD77" s="2">
        <v>-98.766481878109062</v>
      </c>
      <c r="DE77" s="2">
        <v>-104.5858047199663</v>
      </c>
      <c r="DF77" s="2">
        <v>-112.49833149901087</v>
      </c>
      <c r="DG77" s="2">
        <v>-117.31054731578142</v>
      </c>
      <c r="DH77" s="2">
        <v>-121.35662665612821</v>
      </c>
      <c r="DI77" s="2">
        <v>-123.83036910963364</v>
      </c>
      <c r="DJ77" s="2">
        <v>-123.26547729896996</v>
      </c>
      <c r="DK77" s="2">
        <v>-121.22557031307258</v>
      </c>
      <c r="DL77" s="2">
        <v>-113.96465056030122</v>
      </c>
      <c r="DM77" s="2">
        <v>-108.99418187848144</v>
      </c>
      <c r="DN77" s="2">
        <v>-127.70210560237874</v>
      </c>
      <c r="DO77" s="2">
        <v>-112.91892343959371</v>
      </c>
      <c r="DP77" s="2">
        <v>-92.743602137722846</v>
      </c>
      <c r="DQ77" s="2">
        <v>-75.951261310606242</v>
      </c>
      <c r="DR77" s="2">
        <v>-0.67905325749380552</v>
      </c>
      <c r="DS77" s="2">
        <v>2.9008184157776657</v>
      </c>
      <c r="DT77" s="2">
        <v>6.5571827123851891</v>
      </c>
      <c r="DU77" s="2">
        <v>10.531656561793096</v>
      </c>
      <c r="DV77" s="2">
        <v>12.21115028998803</v>
      </c>
      <c r="DW77" s="2">
        <v>6.6247103845956943</v>
      </c>
      <c r="DX77" s="2">
        <v>8.4326704099459047</v>
      </c>
      <c r="DY77" s="2">
        <v>10.57763425673356</v>
      </c>
      <c r="DZ77" s="2">
        <v>10.76840521719946</v>
      </c>
      <c r="EA77" s="2">
        <v>10.13234102846058</v>
      </c>
      <c r="EB77" s="2">
        <v>9.767986766431914</v>
      </c>
      <c r="EC77" s="2">
        <v>7.1780954466799614</v>
      </c>
      <c r="ED77" s="2">
        <v>3.3987556706833146</v>
      </c>
      <c r="EE77" s="2">
        <v>2.4984854901238691</v>
      </c>
      <c r="EF77" s="2">
        <v>7.0702889191107303</v>
      </c>
      <c r="EG77" s="2">
        <v>14.979211346013685</v>
      </c>
      <c r="EH77" s="2">
        <v>26.200888050989935</v>
      </c>
      <c r="EI77" s="2">
        <v>36.697885508445005</v>
      </c>
      <c r="EJ77" s="2">
        <v>39.369930859126448</v>
      </c>
      <c r="EK77" s="2">
        <v>36.545788566325626</v>
      </c>
      <c r="EL77" s="2">
        <v>23.180655237448985</v>
      </c>
      <c r="EM77" s="2">
        <v>3.65045133331353</v>
      </c>
      <c r="EN77" s="2">
        <v>-25.854512468842476</v>
      </c>
      <c r="EO77" s="2">
        <v>-64.942633435571821</v>
      </c>
      <c r="EP77" s="2">
        <v>-88.499705254630996</v>
      </c>
      <c r="EQ77" s="2">
        <v>-112.42813001280763</v>
      </c>
      <c r="ER77" s="2">
        <v>-128.38704980738981</v>
      </c>
      <c r="ES77" s="2">
        <v>-126.07990346110417</v>
      </c>
      <c r="ET77" s="2">
        <v>-112.08654978493824</v>
      </c>
      <c r="EU77" s="2">
        <v>-81.891032323132706</v>
      </c>
      <c r="EV77" s="2">
        <v>-51.861104087586249</v>
      </c>
      <c r="EW77" s="2">
        <v>-21.100748514052082</v>
      </c>
      <c r="EX77" s="2">
        <v>10.482306959633746</v>
      </c>
      <c r="EY77" s="2">
        <v>27.477927801005446</v>
      </c>
      <c r="EZ77" s="2">
        <v>40.561408597794895</v>
      </c>
      <c r="FA77" s="2">
        <v>46.535672151461384</v>
      </c>
      <c r="FB77" s="2">
        <v>42.400855828862056</v>
      </c>
      <c r="FC77" s="2">
        <v>32.057896696519563</v>
      </c>
      <c r="FD77" s="2">
        <v>24.328661129150525</v>
      </c>
      <c r="FE77" s="2">
        <v>18.119733608722235</v>
      </c>
      <c r="FF77" s="2">
        <v>13.255137350918439</v>
      </c>
      <c r="FG77" s="2">
        <v>12.135192196123381</v>
      </c>
      <c r="FH77" s="2">
        <v>12.210877739298809</v>
      </c>
      <c r="FI77" s="2">
        <v>12.991358424769977</v>
      </c>
      <c r="FJ77" s="2">
        <v>17.712542640173364</v>
      </c>
      <c r="FK77" s="2">
        <v>18.365727974573641</v>
      </c>
      <c r="FL77" s="2">
        <v>21.280494099669799</v>
      </c>
      <c r="FM77" s="2">
        <v>25.462009111847774</v>
      </c>
      <c r="FN77" s="2">
        <v>23.607478936856513</v>
      </c>
      <c r="FO77" s="2">
        <v>20.895288184621798</v>
      </c>
      <c r="FP77" s="2">
        <v>16.186104525664454</v>
      </c>
      <c r="FQ77" s="2">
        <v>10.930278524470296</v>
      </c>
      <c r="FR77" s="2">
        <v>5.5564011184490161</v>
      </c>
      <c r="FS77" s="2">
        <v>1.2157821429756712</v>
      </c>
      <c r="FT77" s="2">
        <v>-0.97773669370119931</v>
      </c>
      <c r="FU77" s="2">
        <v>-0.80884360874662864</v>
      </c>
      <c r="FV77" s="2">
        <v>-0.62257520411576261</v>
      </c>
      <c r="FW77" s="2">
        <v>-0.42278374880170055</v>
      </c>
      <c r="FX77" s="2">
        <v>-0.21374051514955739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</row>
    <row r="78" spans="1:200">
      <c r="A78" s="2">
        <v>-1.4634250524706701E-15</v>
      </c>
      <c r="B78" s="2">
        <v>-9.2005643277851136E-14</v>
      </c>
      <c r="C78" s="2">
        <v>3.2544811927748631E-14</v>
      </c>
      <c r="D78" s="2">
        <v>-6.1176258386364813E-14</v>
      </c>
      <c r="E78" s="2">
        <v>1.2845727416537255E-14</v>
      </c>
      <c r="F78" s="2">
        <v>-4.4411564005949049E-15</v>
      </c>
      <c r="G78" s="2">
        <v>-1.392383983724395E-13</v>
      </c>
      <c r="H78" s="2">
        <v>-1.2042686023475889E-14</v>
      </c>
      <c r="I78" s="2">
        <v>1.4658169320509574E-13</v>
      </c>
      <c r="J78" s="2">
        <v>9.2916061941953582E-15</v>
      </c>
      <c r="K78" s="2">
        <v>-7.0528115203615143E-14</v>
      </c>
      <c r="L78" s="2">
        <v>5.6156501916803207E-16</v>
      </c>
      <c r="M78" s="2">
        <v>2.6486759774031746E-14</v>
      </c>
      <c r="N78" s="2">
        <v>1.9983977443978942E-14</v>
      </c>
      <c r="O78" s="2">
        <v>-5.7170889813581403E-14</v>
      </c>
      <c r="P78" s="2">
        <v>1.1951365928166178E-15</v>
      </c>
      <c r="Q78" s="2">
        <v>2.5337448875368021E-14</v>
      </c>
      <c r="R78" s="2">
        <v>1.6177169609562064E-15</v>
      </c>
      <c r="S78" s="2">
        <v>8.237857112761396E-16</v>
      </c>
      <c r="T78" s="2">
        <v>-4.0921561975437186E-16</v>
      </c>
      <c r="U78" s="2">
        <v>-3.5327846285116284E-16</v>
      </c>
      <c r="V78" s="2">
        <v>-0.253329030259211</v>
      </c>
      <c r="W78" s="2">
        <v>-0.5003180969402401</v>
      </c>
      <c r="X78" s="2">
        <v>-0.73480805169968511</v>
      </c>
      <c r="Y78" s="2">
        <v>-0.95099825596860776</v>
      </c>
      <c r="Z78" s="2">
        <v>-1.1436180775675706</v>
      </c>
      <c r="AA78" s="2">
        <v>0.4670205077477787</v>
      </c>
      <c r="AB78" s="2">
        <v>4.052507000970853</v>
      </c>
      <c r="AC78" s="2">
        <v>8.1711490489796095</v>
      </c>
      <c r="AD78" s="2">
        <v>12.104286970144939</v>
      </c>
      <c r="AE78" s="2">
        <v>15.53884848506569</v>
      </c>
      <c r="AF78" s="2">
        <v>17.112013624458221</v>
      </c>
      <c r="AG78" s="2">
        <v>18.459519864543953</v>
      </c>
      <c r="AH78" s="2">
        <v>17.077977995827368</v>
      </c>
      <c r="AI78" s="2">
        <v>15.266723662250227</v>
      </c>
      <c r="AJ78" s="2">
        <v>13.744989054883403</v>
      </c>
      <c r="AK78" s="2">
        <v>12.999940738545186</v>
      </c>
      <c r="AL78" s="2">
        <v>13.445999113012959</v>
      </c>
      <c r="AM78" s="2">
        <v>14.945508693797908</v>
      </c>
      <c r="AN78" s="2">
        <v>17.67605169508581</v>
      </c>
      <c r="AO78" s="2">
        <v>22.80045268324362</v>
      </c>
      <c r="AP78" s="2">
        <v>28.989514686034248</v>
      </c>
      <c r="AQ78" s="2">
        <v>34.150846716584411</v>
      </c>
      <c r="AR78" s="2">
        <v>41.121885686329406</v>
      </c>
      <c r="AS78" s="2">
        <v>39.188446788503121</v>
      </c>
      <c r="AT78" s="2">
        <v>28.917143256026257</v>
      </c>
      <c r="AU78" s="2">
        <v>10.337115819281852</v>
      </c>
      <c r="AV78" s="2">
        <v>-15.494066956123437</v>
      </c>
      <c r="AW78" s="2">
        <v>-45.105016740582371</v>
      </c>
      <c r="AX78" s="2">
        <v>-75.884030261939643</v>
      </c>
      <c r="AY78" s="2">
        <v>-106.74517379162754</v>
      </c>
      <c r="AZ78" s="2">
        <v>-125.11647031058615</v>
      </c>
      <c r="BA78" s="2">
        <v>-132.02737640265079</v>
      </c>
      <c r="BB78" s="2">
        <v>-123.03972273323674</v>
      </c>
      <c r="BC78" s="2">
        <v>-101.36681040549519</v>
      </c>
      <c r="BD78" s="2">
        <v>-74.663991429298292</v>
      </c>
      <c r="BE78" s="2">
        <v>-42.469292982403744</v>
      </c>
      <c r="BF78" s="2">
        <v>-10.761806785089021</v>
      </c>
      <c r="BG78" s="2">
        <v>16.875970034214358</v>
      </c>
      <c r="BH78" s="2">
        <v>36.363783594179623</v>
      </c>
      <c r="BI78" s="2">
        <v>44.015774664453204</v>
      </c>
      <c r="BJ78" s="2">
        <v>43.84216458665599</v>
      </c>
      <c r="BK78" s="2">
        <v>39.893740857538603</v>
      </c>
      <c r="BL78" s="2">
        <v>30.677426782135495</v>
      </c>
      <c r="BM78" s="2">
        <v>20.045869819758984</v>
      </c>
      <c r="BN78" s="2">
        <v>9.5551607723817007</v>
      </c>
      <c r="BO78" s="2">
        <v>4.067711406382287</v>
      </c>
      <c r="BP78" s="2">
        <v>4.5588707267172381</v>
      </c>
      <c r="BQ78" s="2">
        <v>8.3352294275311252</v>
      </c>
      <c r="BR78" s="2">
        <v>13.160794602247456</v>
      </c>
      <c r="BS78" s="2">
        <v>28.090669800881468</v>
      </c>
      <c r="BT78" s="2">
        <v>35.639797857839064</v>
      </c>
      <c r="BU78" s="2">
        <v>37.203100418981265</v>
      </c>
      <c r="BV78" s="2">
        <v>36.291651985916104</v>
      </c>
      <c r="BW78" s="2">
        <v>35.21178195757193</v>
      </c>
      <c r="BX78" s="2">
        <v>25.627662142701766</v>
      </c>
      <c r="BY78" s="2">
        <v>6.624389090336182</v>
      </c>
      <c r="BZ78" s="2">
        <v>0.97234767911051545</v>
      </c>
      <c r="CA78" s="2">
        <v>-2.2490773768863521</v>
      </c>
      <c r="CB78" s="2">
        <v>-5.841794164995604</v>
      </c>
      <c r="CC78" s="2">
        <v>-13.157944818860679</v>
      </c>
      <c r="CD78" s="2">
        <v>-10.950289289118409</v>
      </c>
      <c r="CE78" s="2">
        <v>-18.829290253214037</v>
      </c>
      <c r="CF78" s="2">
        <v>-19.651509593976041</v>
      </c>
      <c r="CG78" s="2">
        <v>-20.70854953252703</v>
      </c>
      <c r="CH78" s="2">
        <v>-8.3767372327246079</v>
      </c>
      <c r="CI78" s="2">
        <v>10.877933372532812</v>
      </c>
      <c r="CJ78" s="2">
        <v>24.788133759558836</v>
      </c>
      <c r="CK78" s="2">
        <v>43.683198783333445</v>
      </c>
      <c r="CL78" s="2">
        <v>41.76340793668998</v>
      </c>
      <c r="CM78" s="2">
        <v>47.095650866690626</v>
      </c>
      <c r="CN78" s="2">
        <v>60.239055735124218</v>
      </c>
      <c r="CO78" s="2">
        <v>64.993979651164636</v>
      </c>
      <c r="CP78" s="2">
        <v>77.103141812274728</v>
      </c>
      <c r="CQ78" s="2">
        <v>81.260152498478874</v>
      </c>
      <c r="CR78" s="2">
        <v>69.74511767317172</v>
      </c>
      <c r="CS78" s="2">
        <v>66.561560659311652</v>
      </c>
      <c r="CT78" s="2">
        <v>46.903145712001695</v>
      </c>
      <c r="CU78" s="2">
        <v>27.001039611399573</v>
      </c>
      <c r="CV78" s="2">
        <v>29.032551704654864</v>
      </c>
      <c r="CW78" s="2">
        <v>26.746630029813414</v>
      </c>
      <c r="CX78" s="2">
        <v>28.639418348053887</v>
      </c>
      <c r="CY78" s="2">
        <v>10.840708500464606</v>
      </c>
      <c r="CZ78" s="2">
        <v>-33.233496483125606</v>
      </c>
      <c r="DA78" s="2">
        <v>-63.849660601324331</v>
      </c>
      <c r="DB78" s="2">
        <v>-79.220049857304105</v>
      </c>
      <c r="DC78" s="2">
        <v>-82.002214051011649</v>
      </c>
      <c r="DD78" s="2">
        <v>-96.913706696081633</v>
      </c>
      <c r="DE78" s="2">
        <v>-103.74220392756936</v>
      </c>
      <c r="DF78" s="2">
        <v>-115.02962536566106</v>
      </c>
      <c r="DG78" s="2">
        <v>-120.45073747576883</v>
      </c>
      <c r="DH78" s="2">
        <v>-126.66359087882556</v>
      </c>
      <c r="DI78" s="2">
        <v>-131.31583010964727</v>
      </c>
      <c r="DJ78" s="2">
        <v>-132.49242351805461</v>
      </c>
      <c r="DK78" s="2">
        <v>-133.22142247848865</v>
      </c>
      <c r="DL78" s="2">
        <v>-125.40104581225006</v>
      </c>
      <c r="DM78" s="2">
        <v>-119.73730486162719</v>
      </c>
      <c r="DN78" s="2">
        <v>-128.50087147582357</v>
      </c>
      <c r="DO78" s="2">
        <v>-110.19384553176238</v>
      </c>
      <c r="DP78" s="2">
        <v>-86.42769423070942</v>
      </c>
      <c r="DQ78" s="2">
        <v>-68.471070687325565</v>
      </c>
      <c r="DR78" s="2">
        <v>0.68558125650700319</v>
      </c>
      <c r="DS78" s="2">
        <v>4.3731561594718915</v>
      </c>
      <c r="DT78" s="2">
        <v>7.9658729475809826</v>
      </c>
      <c r="DU78" s="2">
        <v>13.95049039133878</v>
      </c>
      <c r="DV78" s="2">
        <v>17.08795561541805</v>
      </c>
      <c r="DW78" s="2">
        <v>12.332656809483252</v>
      </c>
      <c r="DX78" s="2">
        <v>14.677109135916904</v>
      </c>
      <c r="DY78" s="2">
        <v>16.169462177890711</v>
      </c>
      <c r="DZ78" s="2">
        <v>15.355346625562291</v>
      </c>
      <c r="EA78" s="2">
        <v>13.671610387474441</v>
      </c>
      <c r="EB78" s="2">
        <v>12.197545900897355</v>
      </c>
      <c r="EC78" s="2">
        <v>8.3174142591354823</v>
      </c>
      <c r="ED78" s="2">
        <v>3.3148244136029845</v>
      </c>
      <c r="EE78" s="2">
        <v>1.0362449704122128</v>
      </c>
      <c r="EF78" s="2">
        <v>4.8833859376176854</v>
      </c>
      <c r="EG78" s="2">
        <v>13.076822087944254</v>
      </c>
      <c r="EH78" s="2">
        <v>25.548113594762604</v>
      </c>
      <c r="EI78" s="2">
        <v>38.400362690738724</v>
      </c>
      <c r="EJ78" s="2">
        <v>45.950556173291517</v>
      </c>
      <c r="EK78" s="2">
        <v>47.5271865827211</v>
      </c>
      <c r="EL78" s="2">
        <v>42.767913106704768</v>
      </c>
      <c r="EM78" s="2">
        <v>26.886331561278723</v>
      </c>
      <c r="EN78" s="2">
        <v>0.85075154062212732</v>
      </c>
      <c r="EO78" s="2">
        <v>-37.153663324133234</v>
      </c>
      <c r="EP78" s="2">
        <v>-64.079302208649494</v>
      </c>
      <c r="EQ78" s="2">
        <v>-94.073227937965996</v>
      </c>
      <c r="ER78" s="2">
        <v>-121.76058486306076</v>
      </c>
      <c r="ES78" s="2">
        <v>-129.83354290007986</v>
      </c>
      <c r="ET78" s="2">
        <v>-126.84176848821366</v>
      </c>
      <c r="EU78" s="2">
        <v>-106.74517379162754</v>
      </c>
      <c r="EV78" s="2">
        <v>-79.932605659090527</v>
      </c>
      <c r="EW78" s="2">
        <v>-49.518774012738817</v>
      </c>
      <c r="EX78" s="2">
        <v>-15.494066956123437</v>
      </c>
      <c r="EY78" s="2">
        <v>6.3083062838970072</v>
      </c>
      <c r="EZ78" s="2">
        <v>25.809638251800592</v>
      </c>
      <c r="FA78" s="2">
        <v>39.188446788503121</v>
      </c>
      <c r="FB78" s="2">
        <v>40.263598862764979</v>
      </c>
      <c r="FC78" s="2">
        <v>34.010865440204853</v>
      </c>
      <c r="FD78" s="2">
        <v>28.989514686034248</v>
      </c>
      <c r="FE78" s="2">
        <v>23.043851173733778</v>
      </c>
      <c r="FF78" s="2">
        <v>17.662494201321486</v>
      </c>
      <c r="FG78" s="2">
        <v>14.945508693797908</v>
      </c>
      <c r="FH78" s="2">
        <v>12.755394109707609</v>
      </c>
      <c r="FI78" s="2">
        <v>11.673297003918755</v>
      </c>
      <c r="FJ78" s="2">
        <v>13.744989054883403</v>
      </c>
      <c r="FK78" s="2">
        <v>13.545292642241295</v>
      </c>
      <c r="FL78" s="2">
        <v>15.385279820844856</v>
      </c>
      <c r="FM78" s="2">
        <v>18.459519864543953</v>
      </c>
      <c r="FN78" s="2">
        <v>17.112013624458221</v>
      </c>
      <c r="FO78" s="2">
        <v>15.53884848506569</v>
      </c>
      <c r="FP78" s="2">
        <v>12.104286970144917</v>
      </c>
      <c r="FQ78" s="2">
        <v>8.1711490489796095</v>
      </c>
      <c r="FR78" s="2">
        <v>4.052507000970853</v>
      </c>
      <c r="FS78" s="2">
        <v>0.4670205077477787</v>
      </c>
      <c r="FT78" s="2">
        <v>-1.1436180775675706</v>
      </c>
      <c r="FU78" s="2">
        <v>-0.95099825596860776</v>
      </c>
      <c r="FV78" s="2">
        <v>-0.73480805169968511</v>
      </c>
      <c r="FW78" s="2">
        <v>-0.50031809694024276</v>
      </c>
      <c r="FX78" s="2">
        <v>-0.253329030259211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</row>
    <row r="79" spans="1:200">
      <c r="A79" s="2">
        <v>-1.0448281637103118E-15</v>
      </c>
      <c r="B79" s="2">
        <v>-6.8951309956479935E-14</v>
      </c>
      <c r="C79" s="2">
        <v>6.140441309149932E-15</v>
      </c>
      <c r="D79" s="2">
        <v>-4.8008617108041549E-14</v>
      </c>
      <c r="E79" s="2">
        <v>1.2092186718489634E-14</v>
      </c>
      <c r="F79" s="2">
        <v>6.8903973305184463E-15</v>
      </c>
      <c r="G79" s="2">
        <v>-1.315670912080343E-13</v>
      </c>
      <c r="H79" s="2">
        <v>1.2242820903962699E-15</v>
      </c>
      <c r="I79" s="2">
        <v>1.2297982924769669E-13</v>
      </c>
      <c r="J79" s="2">
        <v>-1.2726227867064742E-14</v>
      </c>
      <c r="K79" s="2">
        <v>-8.7933027275043462E-14</v>
      </c>
      <c r="L79" s="2">
        <v>-3.4872312581818715E-15</v>
      </c>
      <c r="M79" s="2">
        <v>2.2670329039332469E-14</v>
      </c>
      <c r="N79" s="2">
        <v>1.828414311257782E-15</v>
      </c>
      <c r="O79" s="2">
        <v>-7.3682787245615356E-14</v>
      </c>
      <c r="P79" s="2">
        <v>5.9010950811618861E-15</v>
      </c>
      <c r="Q79" s="2">
        <v>2.1426772494221594E-14</v>
      </c>
      <c r="R79" s="2">
        <v>1.88730626655081E-15</v>
      </c>
      <c r="S79" s="2">
        <v>1.0895196813640613E-15</v>
      </c>
      <c r="T79" s="2">
        <v>-4.5135076594038589E-16</v>
      </c>
      <c r="U79" s="2">
        <v>-2.4839444546198916E-16</v>
      </c>
      <c r="V79" s="2">
        <v>0.18672779951245466</v>
      </c>
      <c r="W79" s="2">
        <v>0.37835694178232221</v>
      </c>
      <c r="X79" s="2">
        <v>0.57959265972009621</v>
      </c>
      <c r="Y79" s="2">
        <v>0.79475177606191982</v>
      </c>
      <c r="Z79" s="2">
        <v>1.0275779614453726</v>
      </c>
      <c r="AA79" s="2">
        <v>1.6302644841144156</v>
      </c>
      <c r="AB79" s="2">
        <v>3.5776177157018916</v>
      </c>
      <c r="AC79" s="2">
        <v>5.2408403029674506</v>
      </c>
      <c r="AD79" s="2">
        <v>6.6401159874582785</v>
      </c>
      <c r="AE79" s="2">
        <v>7.6733850607272807</v>
      </c>
      <c r="AF79" s="2">
        <v>7.5181370306174493</v>
      </c>
      <c r="AG79" s="2">
        <v>8.1842500570564347</v>
      </c>
      <c r="AH79" s="2">
        <v>7.9352899578268392</v>
      </c>
      <c r="AI79" s="2">
        <v>8.2007527173519179</v>
      </c>
      <c r="AJ79" s="2">
        <v>9.7193306684131215</v>
      </c>
      <c r="AK79" s="2">
        <v>12.465074593788712</v>
      </c>
      <c r="AL79" s="2">
        <v>16.785976669272831</v>
      </c>
      <c r="AM79" s="2">
        <v>22.700392799222211</v>
      </c>
      <c r="AN79" s="2">
        <v>28.209607017454282</v>
      </c>
      <c r="AO79" s="2">
        <v>34.169026240048311</v>
      </c>
      <c r="AP79" s="2">
        <v>38.797569684953999</v>
      </c>
      <c r="AQ79" s="2">
        <v>40.28876848151522</v>
      </c>
      <c r="AR79" s="2">
        <v>40.659274076702175</v>
      </c>
      <c r="AS79" s="2">
        <v>30.15937638480677</v>
      </c>
      <c r="AT79" s="2">
        <v>10.730403293549589</v>
      </c>
      <c r="AU79" s="2">
        <v>-16.082264778528153</v>
      </c>
      <c r="AV79" s="2">
        <v>-47.096880656116454</v>
      </c>
      <c r="AW79" s="2">
        <v>-78.329645713560865</v>
      </c>
      <c r="AX79" s="2">
        <v>-106.75338528366891</v>
      </c>
      <c r="AY79" s="2">
        <v>-129.47168573992388</v>
      </c>
      <c r="AZ79" s="2">
        <v>-136.64796421384079</v>
      </c>
      <c r="BA79" s="2">
        <v>-129.38388791651724</v>
      </c>
      <c r="BB79" s="2">
        <v>-106.52359012392586</v>
      </c>
      <c r="BC79" s="2">
        <v>-73.997488846244309</v>
      </c>
      <c r="BD79" s="2">
        <v>-41.872030144040039</v>
      </c>
      <c r="BE79" s="2">
        <v>-9.0962212338534645</v>
      </c>
      <c r="BF79" s="2">
        <v>18.754232578412836</v>
      </c>
      <c r="BG79" s="2">
        <v>38.974198674742752</v>
      </c>
      <c r="BH79" s="2">
        <v>49.272145562464075</v>
      </c>
      <c r="BI79" s="2">
        <v>47.710478716029627</v>
      </c>
      <c r="BJ79" s="2">
        <v>40.133716537398591</v>
      </c>
      <c r="BK79" s="2">
        <v>33.030227432591467</v>
      </c>
      <c r="BL79" s="2">
        <v>22.569562948956428</v>
      </c>
      <c r="BM79" s="2">
        <v>12.885248143577414</v>
      </c>
      <c r="BN79" s="2">
        <v>5.6069614972688662</v>
      </c>
      <c r="BO79" s="2">
        <v>2.9841081668335079</v>
      </c>
      <c r="BP79" s="2">
        <v>5.9990419472730743</v>
      </c>
      <c r="BQ79" s="2">
        <v>11.490893507002333</v>
      </c>
      <c r="BR79" s="2">
        <v>17.48285904773639</v>
      </c>
      <c r="BS79" s="2">
        <v>30.691342399640035</v>
      </c>
      <c r="BT79" s="2">
        <v>37.661191187029743</v>
      </c>
      <c r="BU79" s="2">
        <v>38.193050612292367</v>
      </c>
      <c r="BV79" s="2">
        <v>37.836048655707373</v>
      </c>
      <c r="BW79" s="2">
        <v>38.513181716610447</v>
      </c>
      <c r="BX79" s="2">
        <v>30.423569609946551</v>
      </c>
      <c r="BY79" s="2">
        <v>14.223959730368088</v>
      </c>
      <c r="BZ79" s="2">
        <v>8.2522381128891134</v>
      </c>
      <c r="CA79" s="2">
        <v>5.7147763230606605</v>
      </c>
      <c r="CB79" s="2">
        <v>2.569100126029856</v>
      </c>
      <c r="CC79" s="2">
        <v>3.3857556902832684</v>
      </c>
      <c r="CD79" s="2">
        <v>6.9449900174328727</v>
      </c>
      <c r="CE79" s="2">
        <v>-2.3272714819209392</v>
      </c>
      <c r="CF79" s="2">
        <v>-5.9396947896120444</v>
      </c>
      <c r="CG79" s="2">
        <v>-8.4560196401441292</v>
      </c>
      <c r="CH79" s="2">
        <v>-0.72332143862178988</v>
      </c>
      <c r="CI79" s="2">
        <v>13.313872194211914</v>
      </c>
      <c r="CJ79" s="2">
        <v>23.901137154056133</v>
      </c>
      <c r="CK79" s="2">
        <v>41.436730199465721</v>
      </c>
      <c r="CL79" s="2">
        <v>38.895018003602161</v>
      </c>
      <c r="CM79" s="2">
        <v>44.005760548736184</v>
      </c>
      <c r="CN79" s="2">
        <v>47.030144404228295</v>
      </c>
      <c r="CO79" s="2">
        <v>50.157198156306208</v>
      </c>
      <c r="CP79" s="2">
        <v>54.643590893253048</v>
      </c>
      <c r="CQ79" s="2">
        <v>63.795502533140862</v>
      </c>
      <c r="CR79" s="2">
        <v>61.177204435526761</v>
      </c>
      <c r="CS79" s="2">
        <v>64.04968583077563</v>
      </c>
      <c r="CT79" s="2">
        <v>52.315327901842778</v>
      </c>
      <c r="CU79" s="2">
        <v>38.33390801702857</v>
      </c>
      <c r="CV79" s="2">
        <v>42.626026581967551</v>
      </c>
      <c r="CW79" s="2">
        <v>40.26917330463391</v>
      </c>
      <c r="CX79" s="2">
        <v>41.620994879116125</v>
      </c>
      <c r="CY79" s="2">
        <v>30.185398526486843</v>
      </c>
      <c r="CZ79" s="2">
        <v>-8.9028927413149557</v>
      </c>
      <c r="DA79" s="2">
        <v>-43.066217533554003</v>
      </c>
      <c r="DB79" s="2">
        <v>-62.186127136244608</v>
      </c>
      <c r="DC79" s="2">
        <v>-66.126008416289565</v>
      </c>
      <c r="DD79" s="2">
        <v>-84.602818234752291</v>
      </c>
      <c r="DE79" s="2">
        <v>-91.929981985342366</v>
      </c>
      <c r="DF79" s="2">
        <v>-106.53046560506213</v>
      </c>
      <c r="DG79" s="2">
        <v>-112.25626234672586</v>
      </c>
      <c r="DH79" s="2">
        <v>-120.26337563063021</v>
      </c>
      <c r="DI79" s="2">
        <v>-127.05982763193759</v>
      </c>
      <c r="DJ79" s="2">
        <v>-130.40336833994343</v>
      </c>
      <c r="DK79" s="2">
        <v>-134.95096826379682</v>
      </c>
      <c r="DL79" s="2">
        <v>-127.49646603328634</v>
      </c>
      <c r="DM79" s="2">
        <v>-122.58866112658627</v>
      </c>
      <c r="DN79" s="2">
        <v>-117.68571794066854</v>
      </c>
      <c r="DO79" s="2">
        <v>-94.24712449813866</v>
      </c>
      <c r="DP79" s="2">
        <v>-66.4906614572715</v>
      </c>
      <c r="DQ79" s="2">
        <v>-47.441886188129473</v>
      </c>
      <c r="DR79" s="2">
        <v>9.6070500358866227</v>
      </c>
      <c r="DS79" s="2">
        <v>13.14041551577346</v>
      </c>
      <c r="DT79" s="2">
        <v>16.286091712804069</v>
      </c>
      <c r="DU79" s="2">
        <v>23.429586542232439</v>
      </c>
      <c r="DV79" s="2">
        <v>27.085106687062527</v>
      </c>
      <c r="DW79" s="2">
        <v>21.519041718492097</v>
      </c>
      <c r="DX79" s="2">
        <v>24.002282016378516</v>
      </c>
      <c r="DY79" s="2">
        <v>24.781207330868565</v>
      </c>
      <c r="DZ79" s="2">
        <v>22.831765279560749</v>
      </c>
      <c r="EA79" s="2">
        <v>20.102350450245133</v>
      </c>
      <c r="EB79" s="2">
        <v>17.430788199931069</v>
      </c>
      <c r="EC79" s="2">
        <v>12.185414839583302</v>
      </c>
      <c r="ED79" s="2">
        <v>5.7224397311749797</v>
      </c>
      <c r="EE79" s="2">
        <v>1.0799375016579162</v>
      </c>
      <c r="EF79" s="2">
        <v>2.0333303322375009</v>
      </c>
      <c r="EG79" s="2">
        <v>7.8209349161573307</v>
      </c>
      <c r="EH79" s="2">
        <v>18.242909165047266</v>
      </c>
      <c r="EI79" s="2">
        <v>30.250881278526943</v>
      </c>
      <c r="EJ79" s="2">
        <v>41.672335117759573</v>
      </c>
      <c r="EK79" s="2">
        <v>47.917792029750323</v>
      </c>
      <c r="EL79" s="2">
        <v>54.151076930591202</v>
      </c>
      <c r="EM79" s="2">
        <v>45.294465919778368</v>
      </c>
      <c r="EN79" s="2">
        <v>27.431770742352786</v>
      </c>
      <c r="EO79" s="2">
        <v>-3.9695553728530575</v>
      </c>
      <c r="EP79" s="2">
        <v>-31.047976023684072</v>
      </c>
      <c r="EQ79" s="2">
        <v>-64.597911936883051</v>
      </c>
      <c r="ER79" s="2">
        <v>-103.74655753989606</v>
      </c>
      <c r="ES79" s="2">
        <v>-123.70025707937515</v>
      </c>
      <c r="ET79" s="2">
        <v>-134.81162147292392</v>
      </c>
      <c r="EU79" s="2">
        <v>-129.47168573992388</v>
      </c>
      <c r="EV79" s="2">
        <v>-109.23573147758023</v>
      </c>
      <c r="EW79" s="2">
        <v>-81.87804383513938</v>
      </c>
      <c r="EX79" s="2">
        <v>-47.096880656116454</v>
      </c>
      <c r="EY79" s="2">
        <v>-20.440990870271023</v>
      </c>
      <c r="EZ79" s="2">
        <v>6.7839369979292368</v>
      </c>
      <c r="FA79" s="2">
        <v>30.15937638480677</v>
      </c>
      <c r="FB79" s="2">
        <v>38.50938445218614</v>
      </c>
      <c r="FC79" s="2">
        <v>38.822943934716406</v>
      </c>
      <c r="FD79" s="2">
        <v>38.797569684953999</v>
      </c>
      <c r="FE79" s="2">
        <v>33.61865431380734</v>
      </c>
      <c r="FF79" s="2">
        <v>27.83185574267792</v>
      </c>
      <c r="FG79" s="2">
        <v>22.700392799222211</v>
      </c>
      <c r="FH79" s="2">
        <v>16.824508936899697</v>
      </c>
      <c r="FI79" s="2">
        <v>12.343998959247013</v>
      </c>
      <c r="FJ79" s="2">
        <v>9.7193306684131215</v>
      </c>
      <c r="FK79" s="2">
        <v>7.7050418757949046</v>
      </c>
      <c r="FL79" s="2">
        <v>7.3397583007215701</v>
      </c>
      <c r="FM79" s="2">
        <v>8.1842500570564347</v>
      </c>
      <c r="FN79" s="2">
        <v>7.5181370306174493</v>
      </c>
      <c r="FO79" s="2">
        <v>7.6733850607272807</v>
      </c>
      <c r="FP79" s="2">
        <v>6.6401159874582625</v>
      </c>
      <c r="FQ79" s="2">
        <v>5.2408403029674506</v>
      </c>
      <c r="FR79" s="2">
        <v>3.5776177157018916</v>
      </c>
      <c r="FS79" s="2">
        <v>1.6302644841144156</v>
      </c>
      <c r="FT79" s="2">
        <v>1.0275779614453726</v>
      </c>
      <c r="FU79" s="2">
        <v>0.79475177606191982</v>
      </c>
      <c r="FV79" s="2">
        <v>0.57959265972009621</v>
      </c>
      <c r="FW79" s="2">
        <v>0.3783569417823191</v>
      </c>
      <c r="FX79" s="2">
        <v>0.18672779951245466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</row>
    <row r="80" spans="1:200">
      <c r="A80" s="2">
        <v>-7.9825176453284494E-16</v>
      </c>
      <c r="B80" s="2">
        <v>-4.7381835820357818E-14</v>
      </c>
      <c r="C80" s="2">
        <v>-1.8543853368788481E-14</v>
      </c>
      <c r="D80" s="2">
        <v>-3.8201655381631471E-14</v>
      </c>
      <c r="E80" s="2">
        <v>9.7761889751854227E-15</v>
      </c>
      <c r="F80" s="2">
        <v>1.4602980113369872E-14</v>
      </c>
      <c r="G80" s="2">
        <v>-1.1567911521625139E-13</v>
      </c>
      <c r="H80" s="2">
        <v>1.2212721065781967E-14</v>
      </c>
      <c r="I80" s="2">
        <v>9.8335862702184656E-14</v>
      </c>
      <c r="J80" s="2">
        <v>-2.9156206899703827E-14</v>
      </c>
      <c r="K80" s="2">
        <v>-9.8043964186650332E-14</v>
      </c>
      <c r="L80" s="2">
        <v>-9.8071143408441996E-15</v>
      </c>
      <c r="M80" s="2">
        <v>1.8094719319218751E-14</v>
      </c>
      <c r="N80" s="2">
        <v>-1.6081261762494485E-14</v>
      </c>
      <c r="O80" s="2">
        <v>-8.1130244281620842E-14</v>
      </c>
      <c r="P80" s="2">
        <v>9.5141407125425834E-15</v>
      </c>
      <c r="Q80" s="2">
        <v>1.3715104859211649E-14</v>
      </c>
      <c r="R80" s="2">
        <v>1.9192723925988877E-15</v>
      </c>
      <c r="S80" s="2">
        <v>1.1981434978791888E-15</v>
      </c>
      <c r="T80" s="2">
        <v>-4.4752386215854365E-16</v>
      </c>
      <c r="U80" s="2">
        <v>-1.0159092466274655E-16</v>
      </c>
      <c r="V80" s="2">
        <v>0.53571547231134353</v>
      </c>
      <c r="W80" s="2">
        <v>1.0741699685148078</v>
      </c>
      <c r="X80" s="2">
        <v>1.617907999109323</v>
      </c>
      <c r="Y80" s="2">
        <v>2.1690892887832982</v>
      </c>
      <c r="Z80" s="2">
        <v>2.7293069114928299</v>
      </c>
      <c r="AA80" s="2">
        <v>2.4270440889240854</v>
      </c>
      <c r="AB80" s="2">
        <v>2.5686460950465615</v>
      </c>
      <c r="AC80" s="2">
        <v>1.9175630725869945</v>
      </c>
      <c r="AD80" s="2">
        <v>1.0386208480072643</v>
      </c>
      <c r="AE80" s="2">
        <v>3.9593315846472521E-2</v>
      </c>
      <c r="AF80" s="2">
        <v>-1.2241819971800538</v>
      </c>
      <c r="AG80" s="2">
        <v>-0.74470143971203484</v>
      </c>
      <c r="AH80" s="2">
        <v>0.5569071848529088</v>
      </c>
      <c r="AI80" s="2">
        <v>3.2767220412990694</v>
      </c>
      <c r="AJ80" s="2">
        <v>8.0459332936547394</v>
      </c>
      <c r="AK80" s="2">
        <v>14.209202248859613</v>
      </c>
      <c r="AL80" s="2">
        <v>21.892463172485286</v>
      </c>
      <c r="AM80" s="2">
        <v>31.074733434604038</v>
      </c>
      <c r="AN80" s="2">
        <v>38.051034949584235</v>
      </c>
      <c r="AO80" s="2">
        <v>43.139904387151596</v>
      </c>
      <c r="AP80" s="2">
        <v>44.37748598882316</v>
      </c>
      <c r="AQ80" s="2">
        <v>40.5884218205628</v>
      </c>
      <c r="AR80" s="2">
        <v>33.033218095054295</v>
      </c>
      <c r="AS80" s="2">
        <v>14.196185530412027</v>
      </c>
      <c r="AT80" s="2">
        <v>-12.71370521845413</v>
      </c>
      <c r="AU80" s="2">
        <v>-44.792979883349624</v>
      </c>
      <c r="AV80" s="2">
        <v>-77.094198542206144</v>
      </c>
      <c r="AW80" s="2">
        <v>-105.81869420950059</v>
      </c>
      <c r="AX80" s="2">
        <v>-128.24768431295027</v>
      </c>
      <c r="AY80" s="2">
        <v>-140.15655797413663</v>
      </c>
      <c r="AZ80" s="2">
        <v>-135.56080717484596</v>
      </c>
      <c r="BA80" s="2">
        <v>-115.75167794719127</v>
      </c>
      <c r="BB80" s="2">
        <v>-82.9735965506095</v>
      </c>
      <c r="BC80" s="2">
        <v>-44.860085183218615</v>
      </c>
      <c r="BD80" s="2">
        <v>-11.826063172323394</v>
      </c>
      <c r="BE80" s="2">
        <v>17.315841372973107</v>
      </c>
      <c r="BF80" s="2">
        <v>38.345149974312719</v>
      </c>
      <c r="BG80" s="2">
        <v>49.874227244961148</v>
      </c>
      <c r="BH80" s="2">
        <v>51.736507802729612</v>
      </c>
      <c r="BI80" s="2">
        <v>43.771361537107815</v>
      </c>
      <c r="BJ80" s="2">
        <v>32.247174511401191</v>
      </c>
      <c r="BK80" s="2">
        <v>24.98077251768197</v>
      </c>
      <c r="BL80" s="2">
        <v>16.600668397883556</v>
      </c>
      <c r="BM80" s="2">
        <v>10.612278387555422</v>
      </c>
      <c r="BN80" s="2">
        <v>8.2167918853763275</v>
      </c>
      <c r="BO80" s="2">
        <v>8.9606755827234679</v>
      </c>
      <c r="BP80" s="2">
        <v>13.572683899169613</v>
      </c>
      <c r="BQ80" s="2">
        <v>19.352150217556058</v>
      </c>
      <c r="BR80" s="2">
        <v>24.664297981901704</v>
      </c>
      <c r="BS80" s="2">
        <v>31.822508740828464</v>
      </c>
      <c r="BT80" s="2">
        <v>35.18674296851006</v>
      </c>
      <c r="BU80" s="2">
        <v>33.00553866887838</v>
      </c>
      <c r="BV80" s="2">
        <v>32.101614490979685</v>
      </c>
      <c r="BW80" s="2">
        <v>34.033863597698677</v>
      </c>
      <c r="BX80" s="2">
        <v>28.579125846854481</v>
      </c>
      <c r="BY80" s="2">
        <v>18.121347500165747</v>
      </c>
      <c r="BZ80" s="2">
        <v>12.59948866113505</v>
      </c>
      <c r="CA80" s="2">
        <v>11.112914451808974</v>
      </c>
      <c r="CB80" s="2">
        <v>8.9229155721793294</v>
      </c>
      <c r="CC80" s="2">
        <v>18.1382826576925</v>
      </c>
      <c r="CD80" s="2">
        <v>23.216041432792935</v>
      </c>
      <c r="CE80" s="2">
        <v>14.275496400995797</v>
      </c>
      <c r="CF80" s="2">
        <v>9.0611593820037726</v>
      </c>
      <c r="CG80" s="2">
        <v>5.8296817776737555</v>
      </c>
      <c r="CH80" s="2">
        <v>12.124267402893475</v>
      </c>
      <c r="CI80" s="2">
        <v>22.578636723187707</v>
      </c>
      <c r="CJ80" s="2">
        <v>29.914912530078105</v>
      </c>
      <c r="CK80" s="2">
        <v>44.612719215812426</v>
      </c>
      <c r="CL80" s="2">
        <v>41.721150987175946</v>
      </c>
      <c r="CM80" s="2">
        <v>45.612825768036856</v>
      </c>
      <c r="CN80" s="2">
        <v>36.977025942445657</v>
      </c>
      <c r="CO80" s="2">
        <v>36.710507445977498</v>
      </c>
      <c r="CP80" s="2">
        <v>29.342336354067889</v>
      </c>
      <c r="CQ80" s="2">
        <v>40.905211124939932</v>
      </c>
      <c r="CR80" s="2">
        <v>45.121820426657919</v>
      </c>
      <c r="CS80" s="2">
        <v>52.367053193687752</v>
      </c>
      <c r="CT80" s="2">
        <v>46.909812126877327</v>
      </c>
      <c r="CU80" s="2">
        <v>35.270074856508302</v>
      </c>
      <c r="CV80" s="2">
        <v>40.830331989119813</v>
      </c>
      <c r="CW80" s="2">
        <v>38.763000557164602</v>
      </c>
      <c r="CX80" s="2">
        <v>39.287567770894391</v>
      </c>
      <c r="CY80" s="2">
        <v>33.126651517505572</v>
      </c>
      <c r="CZ80" s="2">
        <v>0.34420714293931676</v>
      </c>
      <c r="DA80" s="2">
        <v>-34.196628905756349</v>
      </c>
      <c r="DB80" s="2">
        <v>-54.761428157689778</v>
      </c>
      <c r="DC80" s="2">
        <v>-59.120394061967446</v>
      </c>
      <c r="DD80" s="2">
        <v>-78.813850627448375</v>
      </c>
      <c r="DE80" s="2">
        <v>-85.308068600625319</v>
      </c>
      <c r="DF80" s="2">
        <v>-100.92438964552122</v>
      </c>
      <c r="DG80" s="2">
        <v>-106.18327105867262</v>
      </c>
      <c r="DH80" s="2">
        <v>-114.30336499200901</v>
      </c>
      <c r="DI80" s="2">
        <v>-121.89935814674271</v>
      </c>
      <c r="DJ80" s="2">
        <v>-126.71744840502086</v>
      </c>
      <c r="DK80" s="2">
        <v>-133.66036658074032</v>
      </c>
      <c r="DL80" s="2">
        <v>-126.78061518907232</v>
      </c>
      <c r="DM80" s="2">
        <v>-122.05806461443485</v>
      </c>
      <c r="DN80" s="2">
        <v>-101.19954764562243</v>
      </c>
      <c r="DO80" s="2">
        <v>-75.970975536701218</v>
      </c>
      <c r="DP80" s="2">
        <v>-47.369994665704063</v>
      </c>
      <c r="DQ80" s="2">
        <v>-29.040320309049228</v>
      </c>
      <c r="DR80" s="2">
        <v>14.793085338705929</v>
      </c>
      <c r="DS80" s="2">
        <v>17.549450369678894</v>
      </c>
      <c r="DT80" s="2">
        <v>19.739449249308311</v>
      </c>
      <c r="DU80" s="2">
        <v>26.757089285438521</v>
      </c>
      <c r="DV80" s="2">
        <v>30.576662639145532</v>
      </c>
      <c r="DW80" s="2">
        <v>26.270775274275714</v>
      </c>
      <c r="DX80" s="2">
        <v>29.176414534905149</v>
      </c>
      <c r="DY80" s="2">
        <v>30.150659121684004</v>
      </c>
      <c r="DZ80" s="2">
        <v>28.469201933051565</v>
      </c>
      <c r="EA80" s="2">
        <v>26.469299165156645</v>
      </c>
      <c r="EB80" s="2">
        <v>24.538318401428501</v>
      </c>
      <c r="EC80" s="2">
        <v>19.977676322176034</v>
      </c>
      <c r="ED80" s="2">
        <v>13.85286404662263</v>
      </c>
      <c r="EE80" s="2">
        <v>8.2357220446014932</v>
      </c>
      <c r="EF80" s="2">
        <v>6.2907134520513281</v>
      </c>
      <c r="EG80" s="2">
        <v>8.3695982061444134</v>
      </c>
      <c r="EH80" s="2">
        <v>14.424997382437962</v>
      </c>
      <c r="EI80" s="2">
        <v>22.407649783857469</v>
      </c>
      <c r="EJ80" s="2">
        <v>34.098090658876416</v>
      </c>
      <c r="EK80" s="2">
        <v>42.114271870868265</v>
      </c>
      <c r="EL80" s="2">
        <v>55.2588622081228</v>
      </c>
      <c r="EM80" s="2">
        <v>52.858206871116472</v>
      </c>
      <c r="EN80" s="2">
        <v>43.817490048279211</v>
      </c>
      <c r="EO80" s="2">
        <v>21.587937872342799</v>
      </c>
      <c r="EP80" s="2">
        <v>-1.9965687222003181</v>
      </c>
      <c r="EQ80" s="2">
        <v>-34.503576155841756</v>
      </c>
      <c r="ER80" s="2">
        <v>-79.219807431195392</v>
      </c>
      <c r="ES80" s="2">
        <v>-107.16411239361474</v>
      </c>
      <c r="ET80" s="2">
        <v>-130.13064210519147</v>
      </c>
      <c r="EU80" s="2">
        <v>-140.15655797413663</v>
      </c>
      <c r="EV80" s="2">
        <v>-128.4496338066995</v>
      </c>
      <c r="EW80" s="2">
        <v>-107.63025303642154</v>
      </c>
      <c r="EX80" s="2">
        <v>-77.094198542206144</v>
      </c>
      <c r="EY80" s="2">
        <v>-48.670925079397932</v>
      </c>
      <c r="EZ80" s="2">
        <v>-16.95708854828899</v>
      </c>
      <c r="FA80" s="2">
        <v>14.196185530412027</v>
      </c>
      <c r="FB80" s="2">
        <v>29.77927097242868</v>
      </c>
      <c r="FC80" s="2">
        <v>37.858773310699107</v>
      </c>
      <c r="FD80" s="2">
        <v>44.37748598882316</v>
      </c>
      <c r="FE80" s="2">
        <v>41.742468208065681</v>
      </c>
      <c r="FF80" s="2">
        <v>37.255515123373229</v>
      </c>
      <c r="FG80" s="2">
        <v>31.074733434604038</v>
      </c>
      <c r="FH80" s="2">
        <v>22.439148936050735</v>
      </c>
      <c r="FI80" s="2">
        <v>14.998936024720068</v>
      </c>
      <c r="FJ80" s="2">
        <v>8.0459332936547394</v>
      </c>
      <c r="FK80" s="2">
        <v>3.8418848440103184</v>
      </c>
      <c r="FL80" s="2">
        <v>0.93987239246020238</v>
      </c>
      <c r="FM80" s="2">
        <v>-0.74470143971203484</v>
      </c>
      <c r="FN80" s="2">
        <v>-1.2241819971800538</v>
      </c>
      <c r="FO80" s="2">
        <v>3.9593315846472521E-2</v>
      </c>
      <c r="FP80" s="2">
        <v>1.0386208480072563</v>
      </c>
      <c r="FQ80" s="2">
        <v>1.9175630725869945</v>
      </c>
      <c r="FR80" s="2">
        <v>2.5686460950465615</v>
      </c>
      <c r="FS80" s="2">
        <v>2.4270440889240854</v>
      </c>
      <c r="FT80" s="2">
        <v>2.7293069114928299</v>
      </c>
      <c r="FU80" s="2">
        <v>2.1690892887832982</v>
      </c>
      <c r="FV80" s="2">
        <v>1.617907999109323</v>
      </c>
      <c r="FW80" s="2">
        <v>1.0741699685148047</v>
      </c>
      <c r="FX80" s="2">
        <v>0.53571547231134331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</row>
    <row r="81" spans="1:200">
      <c r="A81" s="2">
        <v>-3.7682150201949896E-16</v>
      </c>
      <c r="B81" s="2">
        <v>-1.8086996173286254E-14</v>
      </c>
      <c r="C81" s="2">
        <v>-5.2546171400240983E-14</v>
      </c>
      <c r="D81" s="2">
        <v>-2.6346732612089016E-14</v>
      </c>
      <c r="E81" s="2">
        <v>4.9066542209740983E-15</v>
      </c>
      <c r="F81" s="2">
        <v>1.9524430793319597E-14</v>
      </c>
      <c r="G81" s="2">
        <v>-9.4383931227691047E-14</v>
      </c>
      <c r="H81" s="2">
        <v>2.2369368134939802E-14</v>
      </c>
      <c r="I81" s="2">
        <v>7.4416682684650251E-14</v>
      </c>
      <c r="J81" s="2">
        <v>-4.2215698831972306E-14</v>
      </c>
      <c r="K81" s="2">
        <v>-1.0286526408204734E-13</v>
      </c>
      <c r="L81" s="2">
        <v>-1.865602535252025E-14</v>
      </c>
      <c r="M81" s="2">
        <v>1.4495528522912404E-14</v>
      </c>
      <c r="N81" s="2">
        <v>-3.3011219220529118E-14</v>
      </c>
      <c r="O81" s="2">
        <v>-8.3457752017071473E-14</v>
      </c>
      <c r="P81" s="2">
        <v>1.2803129096612098E-14</v>
      </c>
      <c r="Q81" s="2">
        <v>5.128643783403339E-15</v>
      </c>
      <c r="R81" s="2">
        <v>1.6907038014880872E-15</v>
      </c>
      <c r="S81" s="2">
        <v>1.1596970843919303E-15</v>
      </c>
      <c r="T81" s="2">
        <v>-3.8930561945680015E-16</v>
      </c>
      <c r="U81" s="2">
        <v>4.6751436135788726E-17</v>
      </c>
      <c r="V81" s="2">
        <v>0.95581183532905056</v>
      </c>
      <c r="W81" s="2">
        <v>1.9114373456364795</v>
      </c>
      <c r="X81" s="2">
        <v>2.8665181121776393</v>
      </c>
      <c r="Y81" s="2">
        <v>3.820355760742812</v>
      </c>
      <c r="Z81" s="2">
        <v>4.7717524837648497</v>
      </c>
      <c r="AA81" s="2">
        <v>3.7608932976826788</v>
      </c>
      <c r="AB81" s="2">
        <v>2.4988988919778743</v>
      </c>
      <c r="AC81" s="2">
        <v>-1.3368504118807759E-2</v>
      </c>
      <c r="AD81" s="2">
        <v>-2.6362940142246183</v>
      </c>
      <c r="AE81" s="2">
        <v>-5.1335346258279273</v>
      </c>
      <c r="AF81" s="2">
        <v>-6.6739876612348956</v>
      </c>
      <c r="AG81" s="2">
        <v>-5.6400019838919446</v>
      </c>
      <c r="AH81" s="2">
        <v>-2.3808562508671924</v>
      </c>
      <c r="AI81" s="2">
        <v>2.9227325186879476</v>
      </c>
      <c r="AJ81" s="2">
        <v>10.660845456299924</v>
      </c>
      <c r="AK81" s="2">
        <v>19.582305716799802</v>
      </c>
      <c r="AL81" s="2">
        <v>29.469816635903797</v>
      </c>
      <c r="AM81" s="2">
        <v>39.684144590122798</v>
      </c>
      <c r="AN81" s="2">
        <v>45.842616845863255</v>
      </c>
      <c r="AO81" s="2">
        <v>47.941686966272691</v>
      </c>
      <c r="AP81" s="2">
        <v>44.136564122004842</v>
      </c>
      <c r="AQ81" s="2">
        <v>34.131793337685593</v>
      </c>
      <c r="AR81" s="2">
        <v>18.267239438636771</v>
      </c>
      <c r="AS81" s="2">
        <v>-7.7252160704596404</v>
      </c>
      <c r="AT81" s="2">
        <v>-39.684328485565288</v>
      </c>
      <c r="AU81" s="2">
        <v>-73.661228588136311</v>
      </c>
      <c r="AV81" s="2">
        <v>-103.68575521245428</v>
      </c>
      <c r="AW81" s="2">
        <v>-126.62612819600361</v>
      </c>
      <c r="AX81" s="2">
        <v>-140.47039956205339</v>
      </c>
      <c r="AY81" s="2">
        <v>-139.8451466812669</v>
      </c>
      <c r="AZ81" s="2">
        <v>-123.46206565103299</v>
      </c>
      <c r="BA81" s="2">
        <v>-92.667306282760805</v>
      </c>
      <c r="BB81" s="2">
        <v>-53.057445171970684</v>
      </c>
      <c r="BC81" s="2">
        <v>-13.039147809498216</v>
      </c>
      <c r="BD81" s="2">
        <v>17.658137855381653</v>
      </c>
      <c r="BE81" s="2">
        <v>40.340554275967236</v>
      </c>
      <c r="BF81" s="2">
        <v>52.652193027181696</v>
      </c>
      <c r="BG81" s="2">
        <v>54.718591171637527</v>
      </c>
      <c r="BH81" s="2">
        <v>48.468738418918619</v>
      </c>
      <c r="BI81" s="2">
        <v>35.397556972727301</v>
      </c>
      <c r="BJ81" s="2">
        <v>21.580257934041654</v>
      </c>
      <c r="BK81" s="2">
        <v>15.214128365318791</v>
      </c>
      <c r="BL81" s="2">
        <v>10.182607229608147</v>
      </c>
      <c r="BM81" s="2">
        <v>8.8099351597362006</v>
      </c>
      <c r="BN81" s="2">
        <v>11.651024533443936</v>
      </c>
      <c r="BO81" s="2">
        <v>15.76596634458747</v>
      </c>
      <c r="BP81" s="2">
        <v>21.505439564081989</v>
      </c>
      <c r="BQ81" s="2">
        <v>27.196883125533027</v>
      </c>
      <c r="BR81" s="2">
        <v>31.424512938488018</v>
      </c>
      <c r="BS81" s="2">
        <v>31.473142067226174</v>
      </c>
      <c r="BT81" s="2">
        <v>30.579994098749086</v>
      </c>
      <c r="BU81" s="2">
        <v>25.642862948340255</v>
      </c>
      <c r="BV81" s="2">
        <v>23.784165490866524</v>
      </c>
      <c r="BW81" s="2">
        <v>26.229144945803441</v>
      </c>
      <c r="BX81" s="2">
        <v>23.489430234694112</v>
      </c>
      <c r="BY81" s="2">
        <v>19.519217664558276</v>
      </c>
      <c r="BZ81" s="2">
        <v>14.562363696305978</v>
      </c>
      <c r="CA81" s="2">
        <v>13.977634348839491</v>
      </c>
      <c r="CB81" s="2">
        <v>12.730443942374045</v>
      </c>
      <c r="CC81" s="2">
        <v>28.826587466270134</v>
      </c>
      <c r="CD81" s="2">
        <v>34.725519672570883</v>
      </c>
      <c r="CE81" s="2">
        <v>26.967034869177173</v>
      </c>
      <c r="CF81" s="2">
        <v>20.745555281832893</v>
      </c>
      <c r="CG81" s="2">
        <v>17.394529179652444</v>
      </c>
      <c r="CH81" s="2">
        <v>23.03646032983978</v>
      </c>
      <c r="CI81" s="2">
        <v>30.253315673612331</v>
      </c>
      <c r="CJ81" s="2">
        <v>34.432949748353273</v>
      </c>
      <c r="CK81" s="2">
        <v>45.649881576006742</v>
      </c>
      <c r="CL81" s="2">
        <v>43.018082879315642</v>
      </c>
      <c r="CM81" s="2">
        <v>45.744599189329719</v>
      </c>
      <c r="CN81" s="2">
        <v>27.71642739256497</v>
      </c>
      <c r="CO81" s="2">
        <v>24.963319022704312</v>
      </c>
      <c r="CP81" s="2">
        <v>7.2780867525056196</v>
      </c>
      <c r="CQ81" s="2">
        <v>21.30603697498178</v>
      </c>
      <c r="CR81" s="2">
        <v>33.077943084205359</v>
      </c>
      <c r="CS81" s="2">
        <v>44.547501264334549</v>
      </c>
      <c r="CT81" s="2">
        <v>45.431108507905719</v>
      </c>
      <c r="CU81" s="2">
        <v>36.003074239463785</v>
      </c>
      <c r="CV81" s="2">
        <v>42.679245516349994</v>
      </c>
      <c r="CW81" s="2">
        <v>40.920664624445443</v>
      </c>
      <c r="CX81" s="2">
        <v>40.791417792417974</v>
      </c>
      <c r="CY81" s="2">
        <v>39.88135088876566</v>
      </c>
      <c r="CZ81" s="2">
        <v>15.532722760663564</v>
      </c>
      <c r="DA81" s="2">
        <v>-16.639946847582781</v>
      </c>
      <c r="DB81" s="2">
        <v>-36.921570600083264</v>
      </c>
      <c r="DC81" s="2">
        <v>-41.319761629810102</v>
      </c>
      <c r="DD81" s="2">
        <v>-61.066069283482271</v>
      </c>
      <c r="DE81" s="2">
        <v>-66.498700374781848</v>
      </c>
      <c r="DF81" s="2">
        <v>-82.055176044577323</v>
      </c>
      <c r="DG81" s="2">
        <v>-87.026093529877343</v>
      </c>
      <c r="DH81" s="2">
        <v>-94.793896257101565</v>
      </c>
      <c r="DI81" s="2">
        <v>-103.26157021226526</v>
      </c>
      <c r="DJ81" s="2">
        <v>-109.8969808755659</v>
      </c>
      <c r="DK81" s="2">
        <v>-119.92287669878918</v>
      </c>
      <c r="DL81" s="2">
        <v>-115.4912016021449</v>
      </c>
      <c r="DM81" s="2">
        <v>-112.96799606660962</v>
      </c>
      <c r="DN81" s="2">
        <v>-78.604229018025606</v>
      </c>
      <c r="DO81" s="2">
        <v>-57.661019993997854</v>
      </c>
      <c r="DP81" s="2">
        <v>-31.886777051324749</v>
      </c>
      <c r="DQ81" s="2">
        <v>-16.288542973158677</v>
      </c>
      <c r="DR81" s="2">
        <v>12.472340247530029</v>
      </c>
      <c r="DS81" s="2">
        <v>14.327938347942236</v>
      </c>
      <c r="DT81" s="2">
        <v>15.575128754407435</v>
      </c>
      <c r="DU81" s="2">
        <v>22.653942239214857</v>
      </c>
      <c r="DV81" s="2">
        <v>27.562960357625464</v>
      </c>
      <c r="DW81" s="2">
        <v>28.363653843487157</v>
      </c>
      <c r="DX81" s="2">
        <v>31.998960729870426</v>
      </c>
      <c r="DY81" s="2">
        <v>33.58653314043719</v>
      </c>
      <c r="DZ81" s="2">
        <v>32.645477630500039</v>
      </c>
      <c r="EA81" s="2">
        <v>31.803545180230326</v>
      </c>
      <c r="EB81" s="2">
        <v>30.972488610712837</v>
      </c>
      <c r="EC81" s="2">
        <v>27.564675332090864</v>
      </c>
      <c r="ED81" s="2">
        <v>22.239288309558798</v>
      </c>
      <c r="EE81" s="2">
        <v>16.26273092174015</v>
      </c>
      <c r="EF81" s="2">
        <v>11.582346866849518</v>
      </c>
      <c r="EG81" s="2">
        <v>9.5849446837562766</v>
      </c>
      <c r="EH81" s="2">
        <v>10.471717221271952</v>
      </c>
      <c r="EI81" s="2">
        <v>13.393830563930715</v>
      </c>
      <c r="EJ81" s="2">
        <v>23.611452697976233</v>
      </c>
      <c r="EK81" s="2">
        <v>32.257093580079228</v>
      </c>
      <c r="EL81" s="2">
        <v>50.539918750264491</v>
      </c>
      <c r="EM81" s="2">
        <v>54.213473178679088</v>
      </c>
      <c r="EN81" s="2">
        <v>54.429587970837346</v>
      </c>
      <c r="EO81" s="2">
        <v>43.366116603417723</v>
      </c>
      <c r="EP81" s="2">
        <v>25.41181756825819</v>
      </c>
      <c r="EQ81" s="2">
        <v>-2.8277138992360227</v>
      </c>
      <c r="ER81" s="2">
        <v>-48.641639582271239</v>
      </c>
      <c r="ES81" s="2">
        <v>-81.982317801992039</v>
      </c>
      <c r="ET81" s="2">
        <v>-114.89422444232174</v>
      </c>
      <c r="EU81" s="2">
        <v>-139.8451466812669</v>
      </c>
      <c r="EV81" s="2">
        <v>-138.31327898465534</v>
      </c>
      <c r="EW81" s="2">
        <v>-126.41894056398782</v>
      </c>
      <c r="EX81" s="2">
        <v>-103.68575521245428</v>
      </c>
      <c r="EY81" s="2">
        <v>-76.588345368104285</v>
      </c>
      <c r="EZ81" s="2">
        <v>-43.790584005348592</v>
      </c>
      <c r="FA81" s="2">
        <v>-7.7252160704596404</v>
      </c>
      <c r="FB81" s="2">
        <v>14.09896523410641</v>
      </c>
      <c r="FC81" s="2">
        <v>30.181471675981101</v>
      </c>
      <c r="FD81" s="2">
        <v>44.136564122004842</v>
      </c>
      <c r="FE81" s="2">
        <v>45.460338532286627</v>
      </c>
      <c r="FF81" s="2">
        <v>44.288553558524995</v>
      </c>
      <c r="FG81" s="2">
        <v>39.684144590122798</v>
      </c>
      <c r="FH81" s="2">
        <v>30.108275955778375</v>
      </c>
      <c r="FI81" s="2">
        <v>20.896925591978256</v>
      </c>
      <c r="FJ81" s="2">
        <v>10.660845456299924</v>
      </c>
      <c r="FK81" s="2">
        <v>4.2555685671544365</v>
      </c>
      <c r="FL81" s="2">
        <v>-1.2481086771898695</v>
      </c>
      <c r="FM81" s="2">
        <v>-5.6400019838919446</v>
      </c>
      <c r="FN81" s="2">
        <v>-6.6739876612348956</v>
      </c>
      <c r="FO81" s="2">
        <v>-5.1335346258279273</v>
      </c>
      <c r="FP81" s="2">
        <v>-2.6362940142246183</v>
      </c>
      <c r="FQ81" s="2">
        <v>-1.3368504118807759E-2</v>
      </c>
      <c r="FR81" s="2">
        <v>2.4988988919778743</v>
      </c>
      <c r="FS81" s="2">
        <v>3.7608932976826788</v>
      </c>
      <c r="FT81" s="2">
        <v>4.7717524837648497</v>
      </c>
      <c r="FU81" s="2">
        <v>3.820355760742812</v>
      </c>
      <c r="FV81" s="2">
        <v>2.8665181121776393</v>
      </c>
      <c r="FW81" s="2">
        <v>1.9114373456364768</v>
      </c>
      <c r="FX81" s="2">
        <v>0.95581183532905056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</row>
    <row r="82" spans="1:200">
      <c r="A82" s="2">
        <v>2.0061962893804959E-16</v>
      </c>
      <c r="B82" s="2">
        <v>2.1367375195204758E-14</v>
      </c>
      <c r="C82" s="2">
        <v>-9.7813945698613203E-14</v>
      </c>
      <c r="D82" s="2">
        <v>-1.577679815521575E-14</v>
      </c>
      <c r="E82" s="2">
        <v>-3.8901847088052824E-15</v>
      </c>
      <c r="F82" s="2">
        <v>2.1562130667684177E-14</v>
      </c>
      <c r="G82" s="2">
        <v>-6.7205608809325024E-14</v>
      </c>
      <c r="H82" s="2">
        <v>3.0079561206223122E-14</v>
      </c>
      <c r="I82" s="2">
        <v>5.5672289691933511E-14</v>
      </c>
      <c r="J82" s="2">
        <v>-4.9002188991157219E-14</v>
      </c>
      <c r="K82" s="2">
        <v>-9.7612001714234714E-14</v>
      </c>
      <c r="L82" s="2">
        <v>-2.9012501738833655E-14</v>
      </c>
      <c r="M82" s="2">
        <v>1.5052646117678931E-14</v>
      </c>
      <c r="N82" s="2">
        <v>-4.7239918186278873E-14</v>
      </c>
      <c r="O82" s="2">
        <v>-8.2201922456036312E-14</v>
      </c>
      <c r="P82" s="2">
        <v>1.4553257057467317E-14</v>
      </c>
      <c r="Q82" s="2">
        <v>-2.3721114955662912E-15</v>
      </c>
      <c r="R82" s="2">
        <v>1.1198231755446964E-15</v>
      </c>
      <c r="S82" s="2">
        <v>8.9889830891415188E-16</v>
      </c>
      <c r="T82" s="2">
        <v>-2.5779099050271055E-16</v>
      </c>
      <c r="U82" s="2">
        <v>1.5975789330531629E-16</v>
      </c>
      <c r="V82" s="2">
        <v>1.5065877708551592</v>
      </c>
      <c r="W82" s="2">
        <v>3.0079905105751248</v>
      </c>
      <c r="X82" s="2">
        <v>4.4989195098071111</v>
      </c>
      <c r="Y82" s="2">
        <v>5.9738820149913678</v>
      </c>
      <c r="Z82" s="2">
        <v>7.4270874179529116</v>
      </c>
      <c r="AA82" s="2">
        <v>6.2293449249056856</v>
      </c>
      <c r="AB82" s="2">
        <v>4.4325315091602437</v>
      </c>
      <c r="AC82" s="2">
        <v>1.1046660577597738</v>
      </c>
      <c r="AD82" s="2">
        <v>-2.125372661683536</v>
      </c>
      <c r="AE82" s="2">
        <v>-5.0548809044747021</v>
      </c>
      <c r="AF82" s="2">
        <v>-5.4352790893352401</v>
      </c>
      <c r="AG82" s="2">
        <v>-2.7780200856667303</v>
      </c>
      <c r="AH82" s="2">
        <v>2.5755969921833755</v>
      </c>
      <c r="AI82" s="2">
        <v>9.9750901223741462</v>
      </c>
      <c r="AJ82" s="2">
        <v>19.402252557269843</v>
      </c>
      <c r="AK82" s="2">
        <v>29.218823006432967</v>
      </c>
      <c r="AL82" s="2">
        <v>38.808620899338912</v>
      </c>
      <c r="AM82" s="2">
        <v>45.879334685664283</v>
      </c>
      <c r="AN82" s="2">
        <v>47.427626043051404</v>
      </c>
      <c r="AO82" s="2">
        <v>43.558862815708039</v>
      </c>
      <c r="AP82" s="2">
        <v>32.959325408621254</v>
      </c>
      <c r="AQ82" s="2">
        <v>16.435471066863936</v>
      </c>
      <c r="AR82" s="2">
        <v>-6.7982426218850893</v>
      </c>
      <c r="AS82" s="2">
        <v>-36.994656307777817</v>
      </c>
      <c r="AT82" s="2">
        <v>-69.645067783402425</v>
      </c>
      <c r="AU82" s="2">
        <v>-100.48174868899413</v>
      </c>
      <c r="AV82" s="2">
        <v>-123.79318341956328</v>
      </c>
      <c r="AW82" s="2">
        <v>-137.56256897600423</v>
      </c>
      <c r="AX82" s="2">
        <v>-140.87148552766411</v>
      </c>
      <c r="AY82" s="2">
        <v>-127.44531009848146</v>
      </c>
      <c r="AZ82" s="2">
        <v>-101.09594110309007</v>
      </c>
      <c r="BA82" s="2">
        <v>-62.854888510047623</v>
      </c>
      <c r="BB82" s="2">
        <v>-21.008331949102949</v>
      </c>
      <c r="BC82" s="2">
        <v>16.650005386746457</v>
      </c>
      <c r="BD82" s="2">
        <v>42.072284372106736</v>
      </c>
      <c r="BE82" s="2">
        <v>56.585773210776175</v>
      </c>
      <c r="BF82" s="2">
        <v>60.052848815228323</v>
      </c>
      <c r="BG82" s="2">
        <v>53.995567980405752</v>
      </c>
      <c r="BH82" s="2">
        <v>41.87956028576501</v>
      </c>
      <c r="BI82" s="2">
        <v>26.351385477025374</v>
      </c>
      <c r="BJ82" s="2">
        <v>12.448359191703229</v>
      </c>
      <c r="BK82" s="2">
        <v>7.778896731490283</v>
      </c>
      <c r="BL82" s="2">
        <v>6.3886902396459035</v>
      </c>
      <c r="BM82" s="2">
        <v>9.1975888524771783</v>
      </c>
      <c r="BN82" s="2">
        <v>16.067115501905455</v>
      </c>
      <c r="BO82" s="2">
        <v>22.358996455946997</v>
      </c>
      <c r="BP82" s="2">
        <v>28.020126064247407</v>
      </c>
      <c r="BQ82" s="2">
        <v>33.3058342678139</v>
      </c>
      <c r="BR82" s="2">
        <v>36.466613843462483</v>
      </c>
      <c r="BS82" s="2">
        <v>29.357157070539937</v>
      </c>
      <c r="BT82" s="2">
        <v>24.288250244754526</v>
      </c>
      <c r="BU82" s="2">
        <v>17.355970142345086</v>
      </c>
      <c r="BV82" s="2">
        <v>14.41310580473186</v>
      </c>
      <c r="BW82" s="2">
        <v>16.420970917403377</v>
      </c>
      <c r="BX82" s="2">
        <v>16.248025852812027</v>
      </c>
      <c r="BY82" s="2">
        <v>18.814548358664425</v>
      </c>
      <c r="BZ82" s="2">
        <v>14.181195609496447</v>
      </c>
      <c r="CA82" s="2">
        <v>14.087017434808031</v>
      </c>
      <c r="CB82" s="2">
        <v>13.552162939069802</v>
      </c>
      <c r="CC82" s="2">
        <v>33.185659061521861</v>
      </c>
      <c r="CD82" s="2">
        <v>38.96982853977125</v>
      </c>
      <c r="CE82" s="2">
        <v>33.154803350319725</v>
      </c>
      <c r="CF82" s="2">
        <v>26.911662965246741</v>
      </c>
      <c r="CG82" s="2">
        <v>24.23278643209245</v>
      </c>
      <c r="CH82" s="2">
        <v>29.832212722989816</v>
      </c>
      <c r="CI82" s="2">
        <v>34.594041265832637</v>
      </c>
      <c r="CJ82" s="2">
        <v>36.307703000765919</v>
      </c>
      <c r="CK82" s="2">
        <v>44.078851682478934</v>
      </c>
      <c r="CL82" s="2">
        <v>42.244412950374276</v>
      </c>
      <c r="CM82" s="2">
        <v>44.118602191783751</v>
      </c>
      <c r="CN82" s="2">
        <v>21.656066372178049</v>
      </c>
      <c r="CO82" s="2">
        <v>17.719565625546593</v>
      </c>
      <c r="CP82" s="2">
        <v>-8.0704509511076168</v>
      </c>
      <c r="CQ82" s="2">
        <v>7.2052054804364243</v>
      </c>
      <c r="CR82" s="2">
        <v>25.398818406655643</v>
      </c>
      <c r="CS82" s="2">
        <v>39.841813433576228</v>
      </c>
      <c r="CT82" s="2">
        <v>45.979908164120651</v>
      </c>
      <c r="CU82" s="2">
        <v>38.888723292628129</v>
      </c>
      <c r="CV82" s="2">
        <v>46.488286033897509</v>
      </c>
      <c r="CW82" s="2">
        <v>45.049689489776291</v>
      </c>
      <c r="CX82" s="2">
        <v>44.559140829642438</v>
      </c>
      <c r="CY82" s="2">
        <v>48.503084662175326</v>
      </c>
      <c r="CZ82" s="2">
        <v>35.236325010613228</v>
      </c>
      <c r="DA82" s="2">
        <v>9.2742253961384495</v>
      </c>
      <c r="DB82" s="2">
        <v>-8.2324083052040731</v>
      </c>
      <c r="DC82" s="2">
        <v>-12.087408204092775</v>
      </c>
      <c r="DD82" s="2">
        <v>-30.329653429631989</v>
      </c>
      <c r="DE82" s="2">
        <v>-34.435909689484241</v>
      </c>
      <c r="DF82" s="2">
        <v>-48.509202610398425</v>
      </c>
      <c r="DG82" s="2">
        <v>-53.512857566829915</v>
      </c>
      <c r="DH82" s="2">
        <v>-60.426821935511462</v>
      </c>
      <c r="DI82" s="2">
        <v>-69.750204049014712</v>
      </c>
      <c r="DJ82" s="2">
        <v>-78.217267663858934</v>
      </c>
      <c r="DK82" s="2">
        <v>-91.317479171096636</v>
      </c>
      <c r="DL82" s="2">
        <v>-90.833950350513291</v>
      </c>
      <c r="DM82" s="2">
        <v>-91.435339955252488</v>
      </c>
      <c r="DN82" s="2">
        <v>-48.262249119294523</v>
      </c>
      <c r="DO82" s="2">
        <v>-39.746494174204592</v>
      </c>
      <c r="DP82" s="2">
        <v>-22.019858054631218</v>
      </c>
      <c r="DQ82" s="2">
        <v>-11.975925876235912</v>
      </c>
      <c r="DR82" s="2">
        <v>0.16302492203138774</v>
      </c>
      <c r="DS82" s="2">
        <v>1.1513631666505146</v>
      </c>
      <c r="DT82" s="2">
        <v>1.6862176623885079</v>
      </c>
      <c r="DU82" s="2">
        <v>9.6858988315604773</v>
      </c>
      <c r="DV82" s="2">
        <v>17.319618017693763</v>
      </c>
      <c r="DW82" s="2">
        <v>28.392437037444779</v>
      </c>
      <c r="DX82" s="2">
        <v>33.06980033622925</v>
      </c>
      <c r="DY82" s="2">
        <v>35.544008696982225</v>
      </c>
      <c r="DZ82" s="2">
        <v>35.445020516711061</v>
      </c>
      <c r="EA82" s="2">
        <v>35.629006283057336</v>
      </c>
      <c r="EB82" s="2">
        <v>35.645941414534057</v>
      </c>
      <c r="EC82" s="2">
        <v>33.342887038162246</v>
      </c>
      <c r="ED82" s="2">
        <v>29.006487571081458</v>
      </c>
      <c r="EE82" s="2">
        <v>23.817633435455516</v>
      </c>
      <c r="EF82" s="2">
        <v>17.603103860036747</v>
      </c>
      <c r="EG82" s="2">
        <v>12.480351062912352</v>
      </c>
      <c r="EH82" s="2">
        <v>8.8349331541285352</v>
      </c>
      <c r="EI82" s="2">
        <v>7.0021305209546414</v>
      </c>
      <c r="EJ82" s="2">
        <v>14.414863865152835</v>
      </c>
      <c r="EK82" s="2">
        <v>22.346198234165509</v>
      </c>
      <c r="EL82" s="2">
        <v>42.662210721126073</v>
      </c>
      <c r="EM82" s="2">
        <v>50.533686242435728</v>
      </c>
      <c r="EN82" s="2">
        <v>58.381608479396391</v>
      </c>
      <c r="EO82" s="2">
        <v>58.254451947077364</v>
      </c>
      <c r="EP82" s="2">
        <v>46.989982646526279</v>
      </c>
      <c r="EQ82" s="2">
        <v>25.671329834840499</v>
      </c>
      <c r="ER82" s="2">
        <v>-16.247992313365806</v>
      </c>
      <c r="ES82" s="2">
        <v>-51.218815548605633</v>
      </c>
      <c r="ET82" s="2">
        <v>-90.319440029539336</v>
      </c>
      <c r="EU82" s="2">
        <v>-127.44531009848146</v>
      </c>
      <c r="EV82" s="2">
        <v>-136.56590434855698</v>
      </c>
      <c r="EW82" s="2">
        <v>-135.1884662562446</v>
      </c>
      <c r="EX82" s="2">
        <v>-123.79318341956328</v>
      </c>
      <c r="EY82" s="2">
        <v>-101.80246030954338</v>
      </c>
      <c r="EZ82" s="2">
        <v>-72.798627015924922</v>
      </c>
      <c r="FA82" s="2">
        <v>-36.994656307777817</v>
      </c>
      <c r="FB82" s="2">
        <v>-11.250783386755508</v>
      </c>
      <c r="FC82" s="2">
        <v>11.707724732463049</v>
      </c>
      <c r="FD82" s="2">
        <v>32.959325408621254</v>
      </c>
      <c r="FE82" s="2">
        <v>39.896170718255391</v>
      </c>
      <c r="FF82" s="2">
        <v>44.747229237011396</v>
      </c>
      <c r="FG82" s="2">
        <v>45.879334685664283</v>
      </c>
      <c r="FH82" s="2">
        <v>38.818304278453532</v>
      </c>
      <c r="FI82" s="2">
        <v>30.301805393313341</v>
      </c>
      <c r="FJ82" s="2">
        <v>19.402252557269843</v>
      </c>
      <c r="FK82" s="2">
        <v>11.398052630585319</v>
      </c>
      <c r="FL82" s="2">
        <v>3.8818617477949715</v>
      </c>
      <c r="FM82" s="2">
        <v>-2.7780200856667303</v>
      </c>
      <c r="FN82" s="2">
        <v>-5.4352790893352401</v>
      </c>
      <c r="FO82" s="2">
        <v>-5.0548809044747021</v>
      </c>
      <c r="FP82" s="2">
        <v>-2.1253726616835289</v>
      </c>
      <c r="FQ82" s="2">
        <v>1.1046660577597738</v>
      </c>
      <c r="FR82" s="2">
        <v>4.4325315091602437</v>
      </c>
      <c r="FS82" s="2">
        <v>6.2293449249056856</v>
      </c>
      <c r="FT82" s="2">
        <v>7.4270874179529116</v>
      </c>
      <c r="FU82" s="2">
        <v>5.9738820149913678</v>
      </c>
      <c r="FV82" s="2">
        <v>4.4989195098071111</v>
      </c>
      <c r="FW82" s="2">
        <v>3.007990510575123</v>
      </c>
      <c r="FX82" s="2">
        <v>1.5065877708551592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</row>
    <row r="83" spans="1:200">
      <c r="A83" s="2">
        <v>1.0506458839225189E-15</v>
      </c>
      <c r="B83" s="2">
        <v>7.3595881846334067E-14</v>
      </c>
      <c r="C83" s="2">
        <v>-1.6350870868775414E-13</v>
      </c>
      <c r="D83" s="2">
        <v>-7.0436419708100843E-15</v>
      </c>
      <c r="E83" s="2">
        <v>-1.3371474813370967E-14</v>
      </c>
      <c r="F83" s="2">
        <v>2.2918988446490568E-14</v>
      </c>
      <c r="G83" s="2">
        <v>-2.8254357921978107E-14</v>
      </c>
      <c r="H83" s="2">
        <v>2.9741665635216705E-14</v>
      </c>
      <c r="I83" s="2">
        <v>3.629827410613167E-14</v>
      </c>
      <c r="J83" s="2">
        <v>-4.3337865970926469E-14</v>
      </c>
      <c r="K83" s="2">
        <v>-6.9531594695159816E-14</v>
      </c>
      <c r="L83" s="2">
        <v>-3.1485987271371335E-14</v>
      </c>
      <c r="M83" s="2">
        <v>1.9564362852507226E-14</v>
      </c>
      <c r="N83" s="2">
        <v>-5.3845075461494354E-14</v>
      </c>
      <c r="O83" s="2">
        <v>-7.4682564060717762E-14</v>
      </c>
      <c r="P83" s="2">
        <v>1.0844252501700802E-14</v>
      </c>
      <c r="Q83" s="2">
        <v>-7.596780953914059E-15</v>
      </c>
      <c r="R83" s="2">
        <v>3.9381628846381688E-16</v>
      </c>
      <c r="S83" s="2">
        <v>4.1940409365445294E-16</v>
      </c>
      <c r="T83" s="2">
        <v>-8.902983295306813E-17</v>
      </c>
      <c r="U83" s="2">
        <v>2.0955234765793838E-16</v>
      </c>
      <c r="V83" s="2">
        <v>2.3890245037047437</v>
      </c>
      <c r="W83" s="2">
        <v>4.7636179266626302</v>
      </c>
      <c r="X83" s="2">
        <v>7.1093845865318075</v>
      </c>
      <c r="Y83" s="2">
        <v>9.4120007857818315</v>
      </c>
      <c r="Z83" s="2">
        <v>11.657253737137083</v>
      </c>
      <c r="AA83" s="2">
        <v>10.69444381192686</v>
      </c>
      <c r="AB83" s="2">
        <v>8.3443994206457113</v>
      </c>
      <c r="AC83" s="2">
        <v>4.6292390010071509</v>
      </c>
      <c r="AD83" s="2">
        <v>1.2019140615810997</v>
      </c>
      <c r="AE83" s="2">
        <v>-1.8398116797008264</v>
      </c>
      <c r="AF83" s="2">
        <v>-0.78462877454049185</v>
      </c>
      <c r="AG83" s="2">
        <v>2.9928206603679008</v>
      </c>
      <c r="AH83" s="2">
        <v>9.0584308389504855</v>
      </c>
      <c r="AI83" s="2">
        <v>16.588297728214108</v>
      </c>
      <c r="AJ83" s="2">
        <v>25.149961204187456</v>
      </c>
      <c r="AK83" s="2">
        <v>33.157631568627792</v>
      </c>
      <c r="AL83" s="2">
        <v>39.842557477173195</v>
      </c>
      <c r="AM83" s="2">
        <v>40.847834521950666</v>
      </c>
      <c r="AN83" s="2">
        <v>36.257730610516958</v>
      </c>
      <c r="AO83" s="2">
        <v>26.315751557730827</v>
      </c>
      <c r="AP83" s="2">
        <v>10.46034049791346</v>
      </c>
      <c r="AQ83" s="2">
        <v>-9.5626631879396715</v>
      </c>
      <c r="AR83" s="2">
        <v>-35.342405185538318</v>
      </c>
      <c r="AS83" s="2">
        <v>-63.734863804442313</v>
      </c>
      <c r="AT83" s="2">
        <v>-90.700902392382687</v>
      </c>
      <c r="AU83" s="2">
        <v>-112.87943676526021</v>
      </c>
      <c r="AV83" s="2">
        <v>-125.96793677405709</v>
      </c>
      <c r="AW83" s="2">
        <v>-129.16081270436007</v>
      </c>
      <c r="AX83" s="2">
        <v>-122.84232757012397</v>
      </c>
      <c r="AY83" s="2">
        <v>-100.6778129861456</v>
      </c>
      <c r="AZ83" s="2">
        <v>-70.555439116420146</v>
      </c>
      <c r="BA83" s="2">
        <v>-33.057857437180694</v>
      </c>
      <c r="BB83" s="2">
        <v>3.3173972169006305</v>
      </c>
      <c r="BC83" s="2">
        <v>32.921431445109121</v>
      </c>
      <c r="BD83" s="2">
        <v>50.664909558641568</v>
      </c>
      <c r="BE83" s="2">
        <v>57.272691939514573</v>
      </c>
      <c r="BF83" s="2">
        <v>54.769716204295705</v>
      </c>
      <c r="BG83" s="2">
        <v>45.325343774402334</v>
      </c>
      <c r="BH83" s="2">
        <v>32.761914251379665</v>
      </c>
      <c r="BI83" s="2">
        <v>19.872618268515232</v>
      </c>
      <c r="BJ83" s="2">
        <v>9.3250863304386638</v>
      </c>
      <c r="BK83" s="2">
        <v>7.5283335781976577</v>
      </c>
      <c r="BL83" s="2">
        <v>9.2211620250171222</v>
      </c>
      <c r="BM83" s="2">
        <v>14.281791281325408</v>
      </c>
      <c r="BN83" s="2">
        <v>22.124996870910543</v>
      </c>
      <c r="BO83" s="2">
        <v>27.318043117145695</v>
      </c>
      <c r="BP83" s="2">
        <v>30.374645634059618</v>
      </c>
      <c r="BQ83" s="2">
        <v>34.227642105255669</v>
      </c>
      <c r="BR83" s="2">
        <v>36.150508057662435</v>
      </c>
      <c r="BS83" s="2">
        <v>24.267802580835045</v>
      </c>
      <c r="BT83" s="2">
        <v>16.749022186387432</v>
      </c>
      <c r="BU83" s="2">
        <v>9.9095082005301638</v>
      </c>
      <c r="BV83" s="2">
        <v>6.5939139251156718</v>
      </c>
      <c r="BW83" s="2">
        <v>7.8419143055777329</v>
      </c>
      <c r="BX83" s="2">
        <v>10.088721898900019</v>
      </c>
      <c r="BY83" s="2">
        <v>18.019628038987403</v>
      </c>
      <c r="BZ83" s="2">
        <v>14.316575078021678</v>
      </c>
      <c r="CA83" s="2">
        <v>14.808042523846281</v>
      </c>
      <c r="CB83" s="2">
        <v>15.198901022875642</v>
      </c>
      <c r="CC83" s="2">
        <v>33.690464094961463</v>
      </c>
      <c r="CD83" s="2">
        <v>38.93908203197492</v>
      </c>
      <c r="CE83" s="2">
        <v>35.940257008431374</v>
      </c>
      <c r="CF83" s="2">
        <v>31.291831627474792</v>
      </c>
      <c r="CG83" s="2">
        <v>30.096672020850914</v>
      </c>
      <c r="CH83" s="2">
        <v>36.189233364662122</v>
      </c>
      <c r="CI83" s="2">
        <v>39.631358120024075</v>
      </c>
      <c r="CJ83" s="2">
        <v>39.819843060426834</v>
      </c>
      <c r="CK83" s="2">
        <v>44.331739448537796</v>
      </c>
      <c r="CL83" s="2">
        <v>43.018923306238584</v>
      </c>
      <c r="CM83" s="2">
        <v>43.662241702545529</v>
      </c>
      <c r="CN83" s="2">
        <v>23.975233234615867</v>
      </c>
      <c r="CO83" s="2">
        <v>20.50346250565093</v>
      </c>
      <c r="CP83" s="2">
        <v>-8.8853356670353776</v>
      </c>
      <c r="CQ83" s="2">
        <v>3.6029671814239688</v>
      </c>
      <c r="CR83" s="2">
        <v>21.748794439731746</v>
      </c>
      <c r="CS83" s="2">
        <v>34.714887638569017</v>
      </c>
      <c r="CT83" s="2">
        <v>41.853545241774405</v>
      </c>
      <c r="CU83" s="2">
        <v>35.857599159041087</v>
      </c>
      <c r="CV83" s="2">
        <v>42.491307008943465</v>
      </c>
      <c r="CW83" s="2">
        <v>41.500694000567634</v>
      </c>
      <c r="CX83" s="2">
        <v>40.192946134748162</v>
      </c>
      <c r="CY83" s="2">
        <v>48.219717778016353</v>
      </c>
      <c r="CZ83" s="2">
        <v>49.258353592529694</v>
      </c>
      <c r="DA83" s="2">
        <v>35.504276711507096</v>
      </c>
      <c r="DB83" s="2">
        <v>24.887219708743014</v>
      </c>
      <c r="DC83" s="2">
        <v>22.76976735715645</v>
      </c>
      <c r="DD83" s="2">
        <v>10.068865699921092</v>
      </c>
      <c r="DE83" s="2">
        <v>9.0495888299365159</v>
      </c>
      <c r="DF83" s="2">
        <v>-0.62862863928960522</v>
      </c>
      <c r="DG83" s="2">
        <v>-4.4518206106242291</v>
      </c>
      <c r="DH83" s="2">
        <v>-8.868504951873037</v>
      </c>
      <c r="DI83" s="2">
        <v>-16.753860887769839</v>
      </c>
      <c r="DJ83" s="2">
        <v>-24.686267257939353</v>
      </c>
      <c r="DK83" s="2">
        <v>-37.317102244194075</v>
      </c>
      <c r="DL83" s="2">
        <v>-40.022422432280983</v>
      </c>
      <c r="DM83" s="2">
        <v>-42.381188722263637</v>
      </c>
      <c r="DN83" s="2">
        <v>-0.52410267938128818</v>
      </c>
      <c r="DO83" s="2">
        <v>-8.9420748700848751</v>
      </c>
      <c r="DP83" s="2">
        <v>-5.2892064736234161</v>
      </c>
      <c r="DQ83" s="2">
        <v>-4.0822640699091757</v>
      </c>
      <c r="DR83" s="2">
        <v>-11.263921329494856</v>
      </c>
      <c r="DS83" s="2">
        <v>-11.487936596915523</v>
      </c>
      <c r="DT83" s="2">
        <v>-11.878795095945039</v>
      </c>
      <c r="DU83" s="2">
        <v>-3.590759786142141</v>
      </c>
      <c r="DV83" s="2">
        <v>6.0944650600009522</v>
      </c>
      <c r="DW83" s="2">
        <v>26.707886658448807</v>
      </c>
      <c r="DX83" s="2">
        <v>31.504905872106832</v>
      </c>
      <c r="DY83" s="2">
        <v>34.295733999277871</v>
      </c>
      <c r="DZ83" s="2">
        <v>34.270745053714933</v>
      </c>
      <c r="EA83" s="2">
        <v>34.663651750280366</v>
      </c>
      <c r="EB83" s="2">
        <v>34.871620344444203</v>
      </c>
      <c r="EC83" s="2">
        <v>33.68836512878228</v>
      </c>
      <c r="ED83" s="2">
        <v>31.020206689203647</v>
      </c>
      <c r="EE83" s="2">
        <v>28.868944191036057</v>
      </c>
      <c r="EF83" s="2">
        <v>24.272586009724666</v>
      </c>
      <c r="EG83" s="2">
        <v>19.228830293914285</v>
      </c>
      <c r="EH83" s="2">
        <v>13.579731229457213</v>
      </c>
      <c r="EI83" s="2">
        <v>8.0789291946770341</v>
      </c>
      <c r="EJ83" s="2">
        <v>11.917153046510679</v>
      </c>
      <c r="EK83" s="2">
        <v>16.590734553430437</v>
      </c>
      <c r="EL83" s="2">
        <v>32.910008819024405</v>
      </c>
      <c r="EM83" s="2">
        <v>41.013707576458742</v>
      </c>
      <c r="EN83" s="2">
        <v>51.447524278432645</v>
      </c>
      <c r="EO83" s="2">
        <v>57.705184768149572</v>
      </c>
      <c r="EP83" s="2">
        <v>52.615683879606756</v>
      </c>
      <c r="EQ83" s="2">
        <v>39.671591950385483</v>
      </c>
      <c r="ER83" s="2">
        <v>7.5704194049499636</v>
      </c>
      <c r="ES83" s="2">
        <v>-22.667984664067255</v>
      </c>
      <c r="ET83" s="2">
        <v>-59.891974100330302</v>
      </c>
      <c r="EU83" s="2">
        <v>-100.6778129861456</v>
      </c>
      <c r="EV83" s="2">
        <v>-117.40488389341539</v>
      </c>
      <c r="EW83" s="2">
        <v>-125.18933355701755</v>
      </c>
      <c r="EX83" s="2">
        <v>-125.96793677405709</v>
      </c>
      <c r="EY83" s="2">
        <v>-112.34075482245628</v>
      </c>
      <c r="EZ83" s="2">
        <v>-92.148883771925952</v>
      </c>
      <c r="FA83" s="2">
        <v>-63.734863804442313</v>
      </c>
      <c r="FB83" s="2">
        <v>-39.017270342430344</v>
      </c>
      <c r="FC83" s="2">
        <v>-13.914790613215445</v>
      </c>
      <c r="FD83" s="2">
        <v>10.46034049791346</v>
      </c>
      <c r="FE83" s="2">
        <v>22.332694327822658</v>
      </c>
      <c r="FF83" s="2">
        <v>33.034585807331368</v>
      </c>
      <c r="FG83" s="2">
        <v>40.847834521950666</v>
      </c>
      <c r="FH83" s="2">
        <v>39.119171226584356</v>
      </c>
      <c r="FI83" s="2">
        <v>33.64423720552567</v>
      </c>
      <c r="FJ83" s="2">
        <v>25.149961204187456</v>
      </c>
      <c r="FK83" s="2">
        <v>17.632948514351792</v>
      </c>
      <c r="FL83" s="2">
        <v>10.100727364412226</v>
      </c>
      <c r="FM83" s="2">
        <v>2.9928206603679008</v>
      </c>
      <c r="FN83" s="2">
        <v>-0.78462877454049185</v>
      </c>
      <c r="FO83" s="2">
        <v>-1.8398116797008264</v>
      </c>
      <c r="FP83" s="2">
        <v>1.2019140615811104</v>
      </c>
      <c r="FQ83" s="2">
        <v>4.6292390010071509</v>
      </c>
      <c r="FR83" s="2">
        <v>8.3443994206457113</v>
      </c>
      <c r="FS83" s="2">
        <v>10.69444381192686</v>
      </c>
      <c r="FT83" s="2">
        <v>11.657253737137083</v>
      </c>
      <c r="FU83" s="2">
        <v>9.4120007857818315</v>
      </c>
      <c r="FV83" s="2">
        <v>7.1093845865318075</v>
      </c>
      <c r="FW83" s="2">
        <v>4.7636179266626293</v>
      </c>
      <c r="FX83" s="2">
        <v>2.3890245037047437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</row>
    <row r="84" spans="1:200">
      <c r="A84" s="2">
        <v>2.4613069634207339E-15</v>
      </c>
      <c r="B84" s="2">
        <v>1.3776348778963769E-13</v>
      </c>
      <c r="C84" s="2">
        <v>-2.6484017444276391E-13</v>
      </c>
      <c r="D84" s="2">
        <v>1.0696769647344291E-14</v>
      </c>
      <c r="E84" s="2">
        <v>-2.3152357383780713E-14</v>
      </c>
      <c r="F84" s="2">
        <v>1.8679048479702173E-14</v>
      </c>
      <c r="G84" s="2">
        <v>1.6648393336279845E-14</v>
      </c>
      <c r="H84" s="2">
        <v>2.4185248080664542E-14</v>
      </c>
      <c r="I84" s="2">
        <v>5.000216332518506E-15</v>
      </c>
      <c r="J84" s="2">
        <v>-2.6552762860835725E-14</v>
      </c>
      <c r="K84" s="2">
        <v>-1.9250192473409089E-14</v>
      </c>
      <c r="L84" s="2">
        <v>-2.9161455499889369E-14</v>
      </c>
      <c r="M84" s="2">
        <v>2.4077927844404675E-14</v>
      </c>
      <c r="N84" s="2">
        <v>-6.0451626213811618E-14</v>
      </c>
      <c r="O84" s="2">
        <v>-6.0787638979986777E-14</v>
      </c>
      <c r="P84" s="2">
        <v>2.8307419761794819E-15</v>
      </c>
      <c r="Q84" s="2">
        <v>-1.5175354587547075E-14</v>
      </c>
      <c r="R84" s="2">
        <v>-4.7394105776912628E-16</v>
      </c>
      <c r="S84" s="2">
        <v>-2.4276229679288811E-16</v>
      </c>
      <c r="T84" s="2">
        <v>1.1260612711868185E-16</v>
      </c>
      <c r="U84" s="2">
        <v>2.7369011832523182E-16</v>
      </c>
      <c r="V84" s="2">
        <v>3.3327105948237126</v>
      </c>
      <c r="W84" s="2">
        <v>6.6416625302829075</v>
      </c>
      <c r="X84" s="2">
        <v>9.9032852543233325</v>
      </c>
      <c r="Y84" s="2">
        <v>13.094383139901613</v>
      </c>
      <c r="Z84" s="2">
        <v>16.192319724987925</v>
      </c>
      <c r="AA84" s="2">
        <v>15.25597055990163</v>
      </c>
      <c r="AB84" s="2">
        <v>11.507152609467592</v>
      </c>
      <c r="AC84" s="2">
        <v>6.8159172284506262</v>
      </c>
      <c r="AD84" s="2">
        <v>2.6921401807835004</v>
      </c>
      <c r="AE84" s="2">
        <v>-0.81421876641222113</v>
      </c>
      <c r="AF84" s="2">
        <v>1.3608556498364859</v>
      </c>
      <c r="AG84" s="2">
        <v>5.8477102363714017</v>
      </c>
      <c r="AH84" s="2">
        <v>12.516915115419675</v>
      </c>
      <c r="AI84" s="2">
        <v>20.070354711801663</v>
      </c>
      <c r="AJ84" s="2">
        <v>27.628501745782096</v>
      </c>
      <c r="AK84" s="2">
        <v>33.693523655719709</v>
      </c>
      <c r="AL84" s="2">
        <v>37.314225403620853</v>
      </c>
      <c r="AM84" s="2">
        <v>32.254528190788825</v>
      </c>
      <c r="AN84" s="2">
        <v>21.713380425152323</v>
      </c>
      <c r="AO84" s="2">
        <v>5.8512656930287044</v>
      </c>
      <c r="AP84" s="2">
        <v>-14.963603673115632</v>
      </c>
      <c r="AQ84" s="2">
        <v>-37.967722025289532</v>
      </c>
      <c r="AR84" s="2">
        <v>-65.41241611667887</v>
      </c>
      <c r="AS84" s="2">
        <v>-89.932653652667</v>
      </c>
      <c r="AT84" s="2">
        <v>-108.34714687022982</v>
      </c>
      <c r="AU84" s="2">
        <v>-118.70897824490609</v>
      </c>
      <c r="AV84" s="2">
        <v>-118.88028727662692</v>
      </c>
      <c r="AW84" s="2">
        <v>-109.50968327030954</v>
      </c>
      <c r="AX84" s="2">
        <v>-92.673097130199096</v>
      </c>
      <c r="AY84" s="2">
        <v>-62.434423209317188</v>
      </c>
      <c r="AZ84" s="2">
        <v>-31.261193037030118</v>
      </c>
      <c r="BA84" s="2">
        <v>0.717454743842179</v>
      </c>
      <c r="BB84" s="2">
        <v>25.893824637794118</v>
      </c>
      <c r="BC84" s="2">
        <v>42.16555878260283</v>
      </c>
      <c r="BD84" s="2">
        <v>48.926183493193363</v>
      </c>
      <c r="BE84" s="2">
        <v>45.702711079515254</v>
      </c>
      <c r="BF84" s="2">
        <v>37.414317693146415</v>
      </c>
      <c r="BG84" s="2">
        <v>26.694422795630516</v>
      </c>
      <c r="BH84" s="2">
        <v>17.27465356312905</v>
      </c>
      <c r="BI84" s="2">
        <v>11.586475071721416</v>
      </c>
      <c r="BJ84" s="2">
        <v>8.3195186340193885</v>
      </c>
      <c r="BK84" s="2">
        <v>12.130677484630992</v>
      </c>
      <c r="BL84" s="2">
        <v>18.760843885598835</v>
      </c>
      <c r="BM84" s="2">
        <v>26.546378800157875</v>
      </c>
      <c r="BN84" s="2">
        <v>34.278380852507226</v>
      </c>
      <c r="BO84" s="2">
        <v>36.080271322900899</v>
      </c>
      <c r="BP84" s="2">
        <v>33.833325845477603</v>
      </c>
      <c r="BQ84" s="2">
        <v>33.871717110465887</v>
      </c>
      <c r="BR84" s="2">
        <v>32.515707394656189</v>
      </c>
      <c r="BS84" s="2">
        <v>15.362056760643139</v>
      </c>
      <c r="BT84" s="2">
        <v>5.1737320401223403</v>
      </c>
      <c r="BU84" s="2">
        <v>-1.2855734849311684</v>
      </c>
      <c r="BV84" s="2">
        <v>-5.0583977347720577</v>
      </c>
      <c r="BW84" s="2">
        <v>-5.053012949320685</v>
      </c>
      <c r="BX84" s="2">
        <v>-0.49114479806017108</v>
      </c>
      <c r="BY84" s="2">
        <v>12.847463243296083</v>
      </c>
      <c r="BZ84" s="2">
        <v>10.969795870238777</v>
      </c>
      <c r="CA84" s="2">
        <v>12.400772227361811</v>
      </c>
      <c r="CB84" s="2">
        <v>14.186051435752258</v>
      </c>
      <c r="CC84" s="2">
        <v>26.585914330908633</v>
      </c>
      <c r="CD84" s="2">
        <v>29.757680125617018</v>
      </c>
      <c r="CE84" s="2">
        <v>30.332061553933528</v>
      </c>
      <c r="CF84" s="2">
        <v>27.946021687130791</v>
      </c>
      <c r="CG84" s="2">
        <v>29.064596966451404</v>
      </c>
      <c r="CH84" s="2">
        <v>37.029647893964892</v>
      </c>
      <c r="CI84" s="2">
        <v>39.808278522214508</v>
      </c>
      <c r="CJ84" s="2">
        <v>38.547456861612432</v>
      </c>
      <c r="CK84" s="2">
        <v>39.188325896875078</v>
      </c>
      <c r="CL84" s="2">
        <v>38.82963770789204</v>
      </c>
      <c r="CM84" s="2">
        <v>38.342442026761816</v>
      </c>
      <c r="CN84" s="2">
        <v>29.803355526964946</v>
      </c>
      <c r="CO84" s="2">
        <v>29.173659578133801</v>
      </c>
      <c r="CP84" s="2">
        <v>1.7974008431135076</v>
      </c>
      <c r="CQ84" s="2">
        <v>11.850674313526158</v>
      </c>
      <c r="CR84" s="2">
        <v>28.731669432844086</v>
      </c>
      <c r="CS84" s="2">
        <v>38.980658004449758</v>
      </c>
      <c r="CT84" s="2">
        <v>45.674023019918771</v>
      </c>
      <c r="CU84" s="2">
        <v>39.262382611831697</v>
      </c>
      <c r="CV84" s="2">
        <v>43.357931450747721</v>
      </c>
      <c r="CW84" s="2">
        <v>42.843980957465192</v>
      </c>
      <c r="CX84" s="2">
        <v>40.078270230948391</v>
      </c>
      <c r="CY84" s="2">
        <v>52.53531021437437</v>
      </c>
      <c r="CZ84" s="2">
        <v>72.138438684432785</v>
      </c>
      <c r="DA84" s="2">
        <v>76.678507287300604</v>
      </c>
      <c r="DB84" s="2">
        <v>76.867550194730512</v>
      </c>
      <c r="DC84" s="2">
        <v>77.437633581927628</v>
      </c>
      <c r="DD84" s="2">
        <v>74.231414543967972</v>
      </c>
      <c r="DE84" s="2">
        <v>77.975745016947002</v>
      </c>
      <c r="DF84" s="2">
        <v>75.452376334964285</v>
      </c>
      <c r="DG84" s="2">
        <v>73.669724379802787</v>
      </c>
      <c r="DH84" s="2">
        <v>73.079023021861019</v>
      </c>
      <c r="DI84" s="2">
        <v>67.954010474313165</v>
      </c>
      <c r="DJ84" s="2">
        <v>61.392100683966191</v>
      </c>
      <c r="DK84" s="2">
        <v>49.553565793796601</v>
      </c>
      <c r="DL84" s="2">
        <v>40.855648948004713</v>
      </c>
      <c r="DM84" s="2">
        <v>32.975090213700284</v>
      </c>
      <c r="DN84" s="2">
        <v>64.901640446606052</v>
      </c>
      <c r="DO84" s="2">
        <v>33.879782338706441</v>
      </c>
      <c r="DP84" s="2">
        <v>16.755944042038511</v>
      </c>
      <c r="DQ84" s="2">
        <v>5.7000593034159035</v>
      </c>
      <c r="DR84" s="2">
        <v>-25.979521692367079</v>
      </c>
      <c r="DS84" s="2">
        <v>-27.984917291894092</v>
      </c>
      <c r="DT84" s="2">
        <v>-29.770196500284527</v>
      </c>
      <c r="DU84" s="2">
        <v>-22.166149158637239</v>
      </c>
      <c r="DV84" s="2">
        <v>-11.131706370612726</v>
      </c>
      <c r="DW84" s="2">
        <v>19.207184912948009</v>
      </c>
      <c r="DX84" s="2">
        <v>23.630947826940627</v>
      </c>
      <c r="DY84" s="2">
        <v>26.673392414194193</v>
      </c>
      <c r="DZ84" s="2">
        <v>27.042127203061071</v>
      </c>
      <c r="EA84" s="2">
        <v>28.390337974282566</v>
      </c>
      <c r="EB84" s="2">
        <v>29.930594533755588</v>
      </c>
      <c r="EC84" s="2">
        <v>31.853168861080412</v>
      </c>
      <c r="ED84" s="2">
        <v>33.264757676288582</v>
      </c>
      <c r="EE84" s="2">
        <v>37.043773497267466</v>
      </c>
      <c r="EF84" s="2">
        <v>36.67645013057853</v>
      </c>
      <c r="EG84" s="2">
        <v>33.37010509837036</v>
      </c>
      <c r="EH84" s="2">
        <v>25.855881760017891</v>
      </c>
      <c r="EI84" s="2">
        <v>14.9449607818387</v>
      </c>
      <c r="EJ84" s="2">
        <v>12.513410065002255</v>
      </c>
      <c r="EK84" s="2">
        <v>10.364493511757725</v>
      </c>
      <c r="EL84" s="2">
        <v>17.081524071160299</v>
      </c>
      <c r="EM84" s="2">
        <v>22.409515096077048</v>
      </c>
      <c r="EN84" s="2">
        <v>32.778586964347213</v>
      </c>
      <c r="EO84" s="2">
        <v>44.510496757014245</v>
      </c>
      <c r="EP84" s="2">
        <v>46.844290302775519</v>
      </c>
      <c r="EQ84" s="2">
        <v>45.320107074460687</v>
      </c>
      <c r="ER84" s="2">
        <v>28.933758239344755</v>
      </c>
      <c r="ES84" s="2">
        <v>8.2744308548648746</v>
      </c>
      <c r="ET84" s="2">
        <v>-22.031563074455892</v>
      </c>
      <c r="EU84" s="2">
        <v>-62.434423209317188</v>
      </c>
      <c r="EV84" s="2">
        <v>-86.505366165629596</v>
      </c>
      <c r="EW84" s="2">
        <v>-104.16133830008135</v>
      </c>
      <c r="EX84" s="2">
        <v>-118.88028727662692</v>
      </c>
      <c r="EY84" s="2">
        <v>-116.3760714939456</v>
      </c>
      <c r="EZ84" s="2">
        <v>-108.14863622579733</v>
      </c>
      <c r="FA84" s="2">
        <v>-89.932653652667</v>
      </c>
      <c r="FB84" s="2">
        <v>-68.393439667791725</v>
      </c>
      <c r="FC84" s="2">
        <v>-41.953015070200287</v>
      </c>
      <c r="FD84" s="2">
        <v>-14.963603673115632</v>
      </c>
      <c r="FE84" s="2">
        <v>1.6467889245100551</v>
      </c>
      <c r="FF84" s="2">
        <v>18.084836425117473</v>
      </c>
      <c r="FG84" s="2">
        <v>32.254528190788825</v>
      </c>
      <c r="FH84" s="2">
        <v>36.022881305063557</v>
      </c>
      <c r="FI84" s="2">
        <v>33.741755919515931</v>
      </c>
      <c r="FJ84" s="2">
        <v>27.628501745782096</v>
      </c>
      <c r="FK84" s="2">
        <v>20.926368559481919</v>
      </c>
      <c r="FL84" s="2">
        <v>13.500022339337017</v>
      </c>
      <c r="FM84" s="2">
        <v>5.8477102363714017</v>
      </c>
      <c r="FN84" s="2">
        <v>1.3608556498364859</v>
      </c>
      <c r="FO84" s="2">
        <v>-0.81421876641222113</v>
      </c>
      <c r="FP84" s="2">
        <v>2.6921401807835164</v>
      </c>
      <c r="FQ84" s="2">
        <v>6.8159172284506262</v>
      </c>
      <c r="FR84" s="2">
        <v>11.507152609467592</v>
      </c>
      <c r="FS84" s="2">
        <v>15.25597055990163</v>
      </c>
      <c r="FT84" s="2">
        <v>16.192319724987925</v>
      </c>
      <c r="FU84" s="2">
        <v>13.094383139901613</v>
      </c>
      <c r="FV84" s="2">
        <v>9.9032852543233325</v>
      </c>
      <c r="FW84" s="2">
        <v>6.6416625302829075</v>
      </c>
      <c r="FX84" s="2">
        <v>3.3327105948237126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</row>
    <row r="85" spans="1:200">
      <c r="A85" s="2">
        <v>-1.4187721621578464E-15</v>
      </c>
      <c r="B85" s="2">
        <v>3.7772063961110717E-14</v>
      </c>
      <c r="C85" s="2">
        <v>-4.1165791315361146E-13</v>
      </c>
      <c r="D85" s="2">
        <v>1.0296393930297316E-13</v>
      </c>
      <c r="E85" s="2">
        <v>-2.3342528208011713E-14</v>
      </c>
      <c r="F85" s="2">
        <v>6.4664155330183237E-14</v>
      </c>
      <c r="G85" s="2">
        <v>4.0460958574077106E-14</v>
      </c>
      <c r="H85" s="2">
        <v>-8.8179651929565174E-15</v>
      </c>
      <c r="I85" s="2">
        <v>1.4906065951173454E-13</v>
      </c>
      <c r="J85" s="2">
        <v>-1.1679346131607347E-14</v>
      </c>
      <c r="K85" s="2">
        <v>-3.1531242608979291E-14</v>
      </c>
      <c r="L85" s="2">
        <v>-9.0495902194511764E-15</v>
      </c>
      <c r="M85" s="2">
        <v>6.7261210072629318E-14</v>
      </c>
      <c r="N85" s="2">
        <v>-4.0690121990574316E-14</v>
      </c>
      <c r="O85" s="2">
        <v>-1.0570110170475819E-13</v>
      </c>
      <c r="P85" s="2">
        <v>-1.3291004611340978E-14</v>
      </c>
      <c r="Q85" s="2">
        <v>2.2306367411948625E-15</v>
      </c>
      <c r="R85" s="2">
        <v>4.3606897921408824E-16</v>
      </c>
      <c r="S85" s="2">
        <v>-2.4373622201872166E-16</v>
      </c>
      <c r="T85" s="2">
        <v>-1.0048127785661277E-16</v>
      </c>
      <c r="U85" s="2">
        <v>-2.5311887764259995E-17</v>
      </c>
      <c r="V85" s="2">
        <v>4.4374172415179221E-2</v>
      </c>
      <c r="W85" s="2">
        <v>3.8519219136037779E-2</v>
      </c>
      <c r="X85" s="2">
        <v>-6.7226283293545352E-2</v>
      </c>
      <c r="Y85" s="2">
        <v>-0.32139381289818725</v>
      </c>
      <c r="Z85" s="2">
        <v>-0.77083352638171754</v>
      </c>
      <c r="AA85" s="2">
        <v>2.409017978879338</v>
      </c>
      <c r="AB85" s="2">
        <v>2.5970575775903382</v>
      </c>
      <c r="AC85" s="2">
        <v>1.899665544798907</v>
      </c>
      <c r="AD85" s="2">
        <v>1.2611121185970438</v>
      </c>
      <c r="AE85" s="2">
        <v>-0.30768982925398969</v>
      </c>
      <c r="AF85" s="2">
        <v>9.0031017461471539</v>
      </c>
      <c r="AG85" s="2">
        <v>18.979985426175553</v>
      </c>
      <c r="AH85" s="2">
        <v>25.408947318085978</v>
      </c>
      <c r="AI85" s="2">
        <v>31.163001803623441</v>
      </c>
      <c r="AJ85" s="2">
        <v>35.527028484052465</v>
      </c>
      <c r="AK85" s="2">
        <v>37.765821861532167</v>
      </c>
      <c r="AL85" s="2">
        <v>39.226850119658963</v>
      </c>
      <c r="AM85" s="2">
        <v>20.65883297753938</v>
      </c>
      <c r="AN85" s="2">
        <v>-1.2506525464930121</v>
      </c>
      <c r="AO85" s="2">
        <v>-26.097998103910406</v>
      </c>
      <c r="AP85" s="2">
        <v>-53.426939015835842</v>
      </c>
      <c r="AQ85" s="2">
        <v>-81.100465818556259</v>
      </c>
      <c r="AR85" s="2">
        <v>-95.934189406593049</v>
      </c>
      <c r="AS85" s="2">
        <v>-110.8847850645936</v>
      </c>
      <c r="AT85" s="2">
        <v>-123.39391828375892</v>
      </c>
      <c r="AU85" s="2">
        <v>-134.73392798722114</v>
      </c>
      <c r="AV85" s="2">
        <v>-142.07033734023145</v>
      </c>
      <c r="AW85" s="2">
        <v>-144.92084282308838</v>
      </c>
      <c r="AX85" s="2">
        <v>-145.29577627821425</v>
      </c>
      <c r="AY85" s="2">
        <v>-140.45445967528738</v>
      </c>
      <c r="AZ85" s="2">
        <v>-133.59977767563848</v>
      </c>
      <c r="BA85" s="2">
        <v>-136.84345528813543</v>
      </c>
      <c r="BB85" s="2">
        <v>-138.14556415865198</v>
      </c>
      <c r="BC85" s="2">
        <v>-139.00673317844689</v>
      </c>
      <c r="BD85" s="2">
        <v>-139.08051607830828</v>
      </c>
      <c r="BE85" s="2">
        <v>-133.88907100656354</v>
      </c>
      <c r="BF85" s="2">
        <v>-129.95754152501755</v>
      </c>
      <c r="BG85" s="2">
        <v>-128.88272101272233</v>
      </c>
      <c r="BH85" s="2">
        <v>-129.88468773320326</v>
      </c>
      <c r="BI85" s="2">
        <v>-133.11664686657343</v>
      </c>
      <c r="BJ85" s="2">
        <v>-136.77971043927823</v>
      </c>
      <c r="BK85" s="2">
        <v>-140.62799239948399</v>
      </c>
      <c r="BL85" s="2">
        <v>-142.92549322513833</v>
      </c>
      <c r="BM85" s="2">
        <v>-144.16039638573108</v>
      </c>
      <c r="BN85" s="2">
        <v>-142.49094438676713</v>
      </c>
      <c r="BO85" s="2">
        <v>-145.0629929259045</v>
      </c>
      <c r="BP85" s="2">
        <v>-142.32726920560856</v>
      </c>
      <c r="BQ85" s="2">
        <v>-127.44482371000386</v>
      </c>
      <c r="BR85" s="2">
        <v>-109.63472307488982</v>
      </c>
      <c r="BS85" s="2">
        <v>-95.475332037896749</v>
      </c>
      <c r="BT85" s="2">
        <v>-77.398315402601597</v>
      </c>
      <c r="BU85" s="2">
        <v>-57.744664975922987</v>
      </c>
      <c r="BV85" s="2">
        <v>-51.265116547677671</v>
      </c>
      <c r="BW85" s="2">
        <v>-35.004271955776048</v>
      </c>
      <c r="BX85" s="2">
        <v>-18.315063241035187</v>
      </c>
      <c r="BY85" s="2">
        <v>0.73926372697531662</v>
      </c>
      <c r="BZ85" s="2">
        <v>13.546208339769912</v>
      </c>
      <c r="CA85" s="2">
        <v>18.301542419218922</v>
      </c>
      <c r="CB85" s="2">
        <v>22.539862621079223</v>
      </c>
      <c r="CC85" s="2">
        <v>29.863849725562226</v>
      </c>
      <c r="CD85" s="2">
        <v>35.427523148579581</v>
      </c>
      <c r="CE85" s="2">
        <v>36.158784311513749</v>
      </c>
      <c r="CF85" s="2">
        <v>35.346019356642984</v>
      </c>
      <c r="CG85" s="2">
        <v>35.848084954000491</v>
      </c>
      <c r="CH85" s="2">
        <v>30.177126522480851</v>
      </c>
      <c r="CI85" s="2">
        <v>25.41004671842115</v>
      </c>
      <c r="CJ85" s="2">
        <v>22.776929806746445</v>
      </c>
      <c r="CK85" s="2">
        <v>22.724539193110253</v>
      </c>
      <c r="CL85" s="2">
        <v>19.695406653240255</v>
      </c>
      <c r="CM85" s="2">
        <v>16.561975075436557</v>
      </c>
      <c r="CN85" s="2">
        <v>21.434616460087156</v>
      </c>
      <c r="CO85" s="2">
        <v>32.483717937954708</v>
      </c>
      <c r="CP85" s="2">
        <v>26.046630295771294</v>
      </c>
      <c r="CQ85" s="2">
        <v>36.02119702994225</v>
      </c>
      <c r="CR85" s="2">
        <v>41.073412769520466</v>
      </c>
      <c r="CS85" s="2">
        <v>44.794674536600439</v>
      </c>
      <c r="CT85" s="2">
        <v>48.322942647234882</v>
      </c>
      <c r="CU85" s="2">
        <v>59.872822834418749</v>
      </c>
      <c r="CV85" s="2">
        <v>62.67820551086033</v>
      </c>
      <c r="CW85" s="2">
        <v>62.076587277759337</v>
      </c>
      <c r="CX85" s="2">
        <v>59.055311208080717</v>
      </c>
      <c r="CY85" s="2">
        <v>60.873463418696559</v>
      </c>
      <c r="CZ85" s="2">
        <v>68.051968580302002</v>
      </c>
      <c r="DA85" s="2">
        <v>66.454415954753316</v>
      </c>
      <c r="DB85" s="2">
        <v>65.016369982526626</v>
      </c>
      <c r="DC85" s="2">
        <v>66.878891653485994</v>
      </c>
      <c r="DD85" s="2">
        <v>59.569020518804621</v>
      </c>
      <c r="DE85" s="2">
        <v>65.053611502171961</v>
      </c>
      <c r="DF85" s="2">
        <v>61.198740366005055</v>
      </c>
      <c r="DG85" s="2">
        <v>58.632810123295101</v>
      </c>
      <c r="DH85" s="2">
        <v>63.03168525795023</v>
      </c>
      <c r="DI85" s="2">
        <v>62.717211700533404</v>
      </c>
      <c r="DJ85" s="2">
        <v>62.570677206623984</v>
      </c>
      <c r="DK85" s="2">
        <v>56.58798050135772</v>
      </c>
      <c r="DL85" s="2">
        <v>54.937709083048517</v>
      </c>
      <c r="DM85" s="2">
        <v>47.104563974330702</v>
      </c>
      <c r="DN85" s="2">
        <v>53.540373263293823</v>
      </c>
      <c r="DO85" s="2">
        <v>35.470756989562588</v>
      </c>
      <c r="DP85" s="2">
        <v>27.871620774579842</v>
      </c>
      <c r="DQ85" s="2">
        <v>25.212215382749587</v>
      </c>
      <c r="DR85" s="2">
        <v>19.339721327889961</v>
      </c>
      <c r="DS85" s="2">
        <v>15.627392462536525</v>
      </c>
      <c r="DT85" s="2">
        <v>11.38907226067626</v>
      </c>
      <c r="DU85" s="2">
        <v>-0.54866990490757928</v>
      </c>
      <c r="DV85" s="2">
        <v>-12.866122962193138</v>
      </c>
      <c r="DW85" s="2">
        <v>-22.426146608000877</v>
      </c>
      <c r="DX85" s="2">
        <v>-36.662977947640051</v>
      </c>
      <c r="DY85" s="2">
        <v>-43.313838958339339</v>
      </c>
      <c r="DZ85" s="2">
        <v>-66.256701755456547</v>
      </c>
      <c r="EA85" s="2">
        <v>-88.203537984635602</v>
      </c>
      <c r="EB85" s="2">
        <v>-108.62359902188911</v>
      </c>
      <c r="EC85" s="2">
        <v>-126.72782033189085</v>
      </c>
      <c r="ED85" s="2">
        <v>-142.1512093441614</v>
      </c>
      <c r="EE85" s="2">
        <v>-145.74076702036157</v>
      </c>
      <c r="EF85" s="2">
        <v>-143.80885317657291</v>
      </c>
      <c r="EG85" s="2">
        <v>-139.68995023844147</v>
      </c>
      <c r="EH85" s="2">
        <v>-138.10507893590034</v>
      </c>
      <c r="EI85" s="2">
        <v>-140.0795795715315</v>
      </c>
      <c r="EJ85" s="2">
        <v>-134.73109076434847</v>
      </c>
      <c r="EK85" s="2">
        <v>-132.43245015019917</v>
      </c>
      <c r="EL85" s="2">
        <v>-130.18254320374913</v>
      </c>
      <c r="EM85" s="2">
        <v>-126.89822407385385</v>
      </c>
      <c r="EN85" s="2">
        <v>-127.81045960382268</v>
      </c>
      <c r="EO85" s="2">
        <v>-135.42561972912208</v>
      </c>
      <c r="EP85" s="2">
        <v>-138.52394059316435</v>
      </c>
      <c r="EQ85" s="2">
        <v>-144.99357364714601</v>
      </c>
      <c r="ER85" s="2">
        <v>-147.48093294433946</v>
      </c>
      <c r="ES85" s="2">
        <v>-144.67448319423588</v>
      </c>
      <c r="ET85" s="2">
        <v>-141.84454014376237</v>
      </c>
      <c r="EU85" s="2">
        <v>-140.45445967528738</v>
      </c>
      <c r="EV85" s="2">
        <v>-143.01019908856742</v>
      </c>
      <c r="EW85" s="2">
        <v>-142.90292199423743</v>
      </c>
      <c r="EX85" s="2">
        <v>-142.07033734023145</v>
      </c>
      <c r="EY85" s="2">
        <v>-134.59491428718678</v>
      </c>
      <c r="EZ85" s="2">
        <v>-124.57011101173224</v>
      </c>
      <c r="FA85" s="2">
        <v>-110.8847850645936</v>
      </c>
      <c r="FB85" s="2">
        <v>-99.159131520000869</v>
      </c>
      <c r="FC85" s="2">
        <v>-84.970551017194126</v>
      </c>
      <c r="FD85" s="2">
        <v>-53.426939015835842</v>
      </c>
      <c r="FE85" s="2">
        <v>-30.986601928529236</v>
      </c>
      <c r="FF85" s="2">
        <v>-6.3602814426033341</v>
      </c>
      <c r="FG85" s="2">
        <v>20.65883297753938</v>
      </c>
      <c r="FH85" s="2">
        <v>34.576900210532656</v>
      </c>
      <c r="FI85" s="2">
        <v>33.664061236758165</v>
      </c>
      <c r="FJ85" s="2">
        <v>35.527028484052465</v>
      </c>
      <c r="FK85" s="2">
        <v>27.651599070704698</v>
      </c>
      <c r="FL85" s="2">
        <v>22.199631649696517</v>
      </c>
      <c r="FM85" s="2">
        <v>18.979985426175553</v>
      </c>
      <c r="FN85" s="2">
        <v>9.0031017461471539</v>
      </c>
      <c r="FO85" s="2">
        <v>-0.30768982925398969</v>
      </c>
      <c r="FP85" s="2">
        <v>1.2611121185970426</v>
      </c>
      <c r="FQ85" s="2">
        <v>1.899665544798907</v>
      </c>
      <c r="FR85" s="2">
        <v>2.5970575775903382</v>
      </c>
      <c r="FS85" s="2">
        <v>2.409017978879338</v>
      </c>
      <c r="FT85" s="2">
        <v>-0.77083352638171754</v>
      </c>
      <c r="FU85" s="2">
        <v>-0.32139381289818725</v>
      </c>
      <c r="FV85" s="2">
        <v>-6.7226283293545352E-2</v>
      </c>
      <c r="FW85" s="2">
        <v>3.8519219136037473E-2</v>
      </c>
      <c r="FX85" s="2">
        <v>4.4374172415179249E-2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</row>
    <row r="86" spans="1:200">
      <c r="A86" s="2">
        <v>-1.7076839750593652E-15</v>
      </c>
      <c r="B86" s="2">
        <v>5.6714501617166828E-14</v>
      </c>
      <c r="C86" s="2">
        <v>-4.2599914988529015E-13</v>
      </c>
      <c r="D86" s="2">
        <v>1.0153881782015677E-13</v>
      </c>
      <c r="E86" s="2">
        <v>-2.9422565936372128E-14</v>
      </c>
      <c r="F86" s="2">
        <v>7.2395723314228649E-14</v>
      </c>
      <c r="G86" s="2">
        <v>5.5496906689032973E-14</v>
      </c>
      <c r="H86" s="2">
        <v>-5.8732970818060205E-16</v>
      </c>
      <c r="I86" s="2">
        <v>1.6944412116435955E-13</v>
      </c>
      <c r="J86" s="2">
        <v>-2.1379172034944935E-14</v>
      </c>
      <c r="K86" s="2">
        <v>-3.2023874915641078E-14</v>
      </c>
      <c r="L86" s="2">
        <v>-1.0744710299435184E-14</v>
      </c>
      <c r="M86" s="2">
        <v>6.6134915266967112E-14</v>
      </c>
      <c r="N86" s="2">
        <v>-3.2421165471102022E-14</v>
      </c>
      <c r="O86" s="2">
        <v>-9.6244180050714726E-14</v>
      </c>
      <c r="P86" s="2">
        <v>-9.8033524651024744E-15</v>
      </c>
      <c r="Q86" s="2">
        <v>9.7979462665225596E-15</v>
      </c>
      <c r="R86" s="2">
        <v>-1.4711377077821306E-16</v>
      </c>
      <c r="S86" s="2">
        <v>-4.3282078322142854E-16</v>
      </c>
      <c r="T86" s="2">
        <v>4.9778898923141453E-17</v>
      </c>
      <c r="U86" s="2">
        <v>-1.4088880285613355E-16</v>
      </c>
      <c r="V86" s="2">
        <v>0.6723445898689604</v>
      </c>
      <c r="W86" s="2">
        <v>1.2850834842231349</v>
      </c>
      <c r="X86" s="2">
        <v>1.7793219830235072</v>
      </c>
      <c r="Y86" s="2">
        <v>2.0975795678569393</v>
      </c>
      <c r="Z86" s="2">
        <v>2.184477560692657</v>
      </c>
      <c r="AA86" s="2">
        <v>6.4421796278106873</v>
      </c>
      <c r="AB86" s="2">
        <v>7.3016126861058437</v>
      </c>
      <c r="AC86" s="2">
        <v>7.0079919373572324</v>
      </c>
      <c r="AD86" s="2">
        <v>6.6060658804878312</v>
      </c>
      <c r="AE86" s="2">
        <v>4.8768489075594612</v>
      </c>
      <c r="AF86" s="2">
        <v>15.671628193452333</v>
      </c>
      <c r="AG86" s="2">
        <v>26.156351518641817</v>
      </c>
      <c r="AH86" s="2">
        <v>30.938346274389513</v>
      </c>
      <c r="AI86" s="2">
        <v>33.685764097485439</v>
      </c>
      <c r="AJ86" s="2">
        <v>33.508707834128828</v>
      </c>
      <c r="AK86" s="2">
        <v>30.476620274919036</v>
      </c>
      <c r="AL86" s="2">
        <v>26.139791123675003</v>
      </c>
      <c r="AM86" s="2">
        <v>-0.98622835962438238</v>
      </c>
      <c r="AN86" s="2">
        <v>-29.51935484943759</v>
      </c>
      <c r="AO86" s="2">
        <v>-57.687417704104355</v>
      </c>
      <c r="AP86" s="2">
        <v>-84.77682223163356</v>
      </c>
      <c r="AQ86" s="2">
        <v>-108.80033443250846</v>
      </c>
      <c r="AR86" s="2">
        <v>-118.4707595920366</v>
      </c>
      <c r="AS86" s="2">
        <v>-126.88931538975015</v>
      </c>
      <c r="AT86" s="2">
        <v>-132.34547193091646</v>
      </c>
      <c r="AU86" s="2">
        <v>-137.3186184326853</v>
      </c>
      <c r="AV86" s="2">
        <v>-140.66800638463025</v>
      </c>
      <c r="AW86" s="2">
        <v>-141.70987133033793</v>
      </c>
      <c r="AX86" s="2">
        <v>-141.97955885403189</v>
      </c>
      <c r="AY86" s="2">
        <v>-138.44878595884839</v>
      </c>
      <c r="AZ86" s="2">
        <v>-133.70953354293368</v>
      </c>
      <c r="BA86" s="2">
        <v>-137.87889879675083</v>
      </c>
      <c r="BB86" s="2">
        <v>-139.39962680167233</v>
      </c>
      <c r="BC86" s="2">
        <v>-139.30495266683391</v>
      </c>
      <c r="BD86" s="2">
        <v>-138.08289502739558</v>
      </c>
      <c r="BE86" s="2">
        <v>-132.90879084741627</v>
      </c>
      <c r="BF86" s="2">
        <v>-128.87788346996453</v>
      </c>
      <c r="BG86" s="2">
        <v>-127.65102040790578</v>
      </c>
      <c r="BH86" s="2">
        <v>-129.2184330124459</v>
      </c>
      <c r="BI86" s="2">
        <v>-133.82213713694762</v>
      </c>
      <c r="BJ86" s="2">
        <v>-138.9508761764443</v>
      </c>
      <c r="BK86" s="2">
        <v>-143.37026353845025</v>
      </c>
      <c r="BL86" s="2">
        <v>-145.61773865262032</v>
      </c>
      <c r="BM86" s="2">
        <v>-145.86593985271176</v>
      </c>
      <c r="BN86" s="2">
        <v>-142.11692492176638</v>
      </c>
      <c r="BO86" s="2">
        <v>-142.25077913018336</v>
      </c>
      <c r="BP86" s="2">
        <v>-137.25669336948403</v>
      </c>
      <c r="BQ86" s="2">
        <v>-117.68050581532242</v>
      </c>
      <c r="BR86" s="2">
        <v>-95.099071137647385</v>
      </c>
      <c r="BS86" s="2">
        <v>-75.661405313027814</v>
      </c>
      <c r="BT86" s="2">
        <v>-54.945416774330759</v>
      </c>
      <c r="BU86" s="2">
        <v>-33.589863731701584</v>
      </c>
      <c r="BV86" s="2">
        <v>-27.310708360336637</v>
      </c>
      <c r="BW86" s="2">
        <v>-13.297557217657157</v>
      </c>
      <c r="BX86" s="2">
        <v>0.80075974597305777</v>
      </c>
      <c r="BY86" s="2">
        <v>14.971474350102543</v>
      </c>
      <c r="BZ86" s="2">
        <v>23.572352450436689</v>
      </c>
      <c r="CA86" s="2">
        <v>26.095337844569851</v>
      </c>
      <c r="CB86" s="2">
        <v>28.238246796647665</v>
      </c>
      <c r="CC86" s="2">
        <v>31.541302573955431</v>
      </c>
      <c r="CD86" s="2">
        <v>34.481268907444083</v>
      </c>
      <c r="CE86" s="2">
        <v>33.889815377440073</v>
      </c>
      <c r="CF86" s="2">
        <v>32.134915129200984</v>
      </c>
      <c r="CG86" s="2">
        <v>32.135369606042836</v>
      </c>
      <c r="CH86" s="2">
        <v>24.207206863109192</v>
      </c>
      <c r="CI86" s="2">
        <v>19.371774500005888</v>
      </c>
      <c r="CJ86" s="2">
        <v>17.936882647104245</v>
      </c>
      <c r="CK86" s="2">
        <v>19.804230450114801</v>
      </c>
      <c r="CL86" s="2">
        <v>17.630836802168481</v>
      </c>
      <c r="CM86" s="2">
        <v>17.708915008395735</v>
      </c>
      <c r="CN86" s="2">
        <v>26.51749044905549</v>
      </c>
      <c r="CO86" s="2">
        <v>39.493168502095955</v>
      </c>
      <c r="CP86" s="2">
        <v>32.805518333201086</v>
      </c>
      <c r="CQ86" s="2">
        <v>38.807233056630537</v>
      </c>
      <c r="CR86" s="2">
        <v>42.784737049024734</v>
      </c>
      <c r="CS86" s="2">
        <v>43.526389626628529</v>
      </c>
      <c r="CT86" s="2">
        <v>45.358184498491404</v>
      </c>
      <c r="CU86" s="2">
        <v>59.106197952895897</v>
      </c>
      <c r="CV86" s="2">
        <v>62.719529438782857</v>
      </c>
      <c r="CW86" s="2">
        <v>62.060995842356469</v>
      </c>
      <c r="CX86" s="2">
        <v>58.607678371643004</v>
      </c>
      <c r="CY86" s="2">
        <v>60.762688694425179</v>
      </c>
      <c r="CZ86" s="2">
        <v>69.083838439241262</v>
      </c>
      <c r="DA86" s="2">
        <v>67.8291843311343</v>
      </c>
      <c r="DB86" s="2">
        <v>66.501792653910357</v>
      </c>
      <c r="DC86" s="2">
        <v>68.161045402704474</v>
      </c>
      <c r="DD86" s="2">
        <v>59.779947932043015</v>
      </c>
      <c r="DE86" s="2">
        <v>65.215849307155821</v>
      </c>
      <c r="DF86" s="2">
        <v>60.640124281013513</v>
      </c>
      <c r="DG86" s="2">
        <v>57.040595952869865</v>
      </c>
      <c r="DH86" s="2">
        <v>60.288303930562144</v>
      </c>
      <c r="DI86" s="2">
        <v>59.075081620443008</v>
      </c>
      <c r="DJ86" s="2">
        <v>59.01555744876795</v>
      </c>
      <c r="DK86" s="2">
        <v>53.948396147522843</v>
      </c>
      <c r="DL86" s="2">
        <v>53.916747670996997</v>
      </c>
      <c r="DM86" s="2">
        <v>51.893657156839083</v>
      </c>
      <c r="DN86" s="2">
        <v>54.969776668759195</v>
      </c>
      <c r="DO86" s="2">
        <v>30.573015257244624</v>
      </c>
      <c r="DP86" s="2">
        <v>21.586075893073644</v>
      </c>
      <c r="DQ86" s="2">
        <v>17.968685338051536</v>
      </c>
      <c r="DR86" s="2">
        <v>13.100239115160184</v>
      </c>
      <c r="DS86" s="2">
        <v>11.286655091980139</v>
      </c>
      <c r="DT86" s="2">
        <v>9.1437461399023441</v>
      </c>
      <c r="DU86" s="2">
        <v>3.5082239652678324</v>
      </c>
      <c r="DV86" s="2">
        <v>-2.5027498930442449</v>
      </c>
      <c r="DW86" s="2">
        <v>-3.0119466828758279</v>
      </c>
      <c r="DX86" s="2">
        <v>-15.098820578783062</v>
      </c>
      <c r="DY86" s="2">
        <v>-20.681807682149746</v>
      </c>
      <c r="DZ86" s="2">
        <v>-43.492591175285128</v>
      </c>
      <c r="EA86" s="2">
        <v>-67.333205223060688</v>
      </c>
      <c r="EB86" s="2">
        <v>-91.317807115059153</v>
      </c>
      <c r="EC86" s="2">
        <v>-114.28018914131087</v>
      </c>
      <c r="ED86" s="2">
        <v>-134.88064878361121</v>
      </c>
      <c r="EE86" s="2">
        <v>-141.33213800758887</v>
      </c>
      <c r="EF86" s="2">
        <v>-142.54902393222699</v>
      </c>
      <c r="EG86" s="2">
        <v>-140.18804555866532</v>
      </c>
      <c r="EH86" s="2">
        <v>-140.49413306696866</v>
      </c>
      <c r="EI86" s="2">
        <v>-143.79464800694194</v>
      </c>
      <c r="EJ86" s="2">
        <v>-137.30646758373831</v>
      </c>
      <c r="EK86" s="2">
        <v>-134.37236249085964</v>
      </c>
      <c r="EL86" s="2">
        <v>-130.151846943203</v>
      </c>
      <c r="EM86" s="2">
        <v>-126.25250447821507</v>
      </c>
      <c r="EN86" s="2">
        <v>-126.92988268031453</v>
      </c>
      <c r="EO86" s="2">
        <v>-134.24989142171242</v>
      </c>
      <c r="EP86" s="2">
        <v>-137.46052302518652</v>
      </c>
      <c r="EQ86" s="2">
        <v>-143.60199153881774</v>
      </c>
      <c r="ER86" s="2">
        <v>-146.82259361670259</v>
      </c>
      <c r="ES86" s="2">
        <v>-144.71007592464613</v>
      </c>
      <c r="ET86" s="2">
        <v>-141.60067561540586</v>
      </c>
      <c r="EU86" s="2">
        <v>-138.44878595884839</v>
      </c>
      <c r="EV86" s="2">
        <v>-140.68547072721739</v>
      </c>
      <c r="EW86" s="2">
        <v>-140.14621703920625</v>
      </c>
      <c r="EX86" s="2">
        <v>-140.66800638463025</v>
      </c>
      <c r="EY86" s="2">
        <v>-136.1802910743674</v>
      </c>
      <c r="EZ86" s="2">
        <v>-131.35489023651692</v>
      </c>
      <c r="FA86" s="2">
        <v>-126.88931538975015</v>
      </c>
      <c r="FB86" s="2">
        <v>-119.38624002140588</v>
      </c>
      <c r="FC86" s="2">
        <v>-110.66645554369276</v>
      </c>
      <c r="FD86" s="2">
        <v>-84.77682223163356</v>
      </c>
      <c r="FE86" s="2">
        <v>-61.771352502094302</v>
      </c>
      <c r="FF86" s="2">
        <v>-34.520863643859286</v>
      </c>
      <c r="FG86" s="2">
        <v>-0.98622835962438238</v>
      </c>
      <c r="FH86" s="2">
        <v>20.650495394864233</v>
      </c>
      <c r="FI86" s="2">
        <v>25.391960822879749</v>
      </c>
      <c r="FJ86" s="2">
        <v>33.508707834128828</v>
      </c>
      <c r="FK86" s="2">
        <v>29.018993281197957</v>
      </c>
      <c r="FL86" s="2">
        <v>26.625595745381013</v>
      </c>
      <c r="FM86" s="2">
        <v>26.156351518641817</v>
      </c>
      <c r="FN86" s="2">
        <v>15.671628193452333</v>
      </c>
      <c r="FO86" s="2">
        <v>4.8768489075594612</v>
      </c>
      <c r="FP86" s="2">
        <v>6.6060658804878241</v>
      </c>
      <c r="FQ86" s="2">
        <v>7.0079919373572324</v>
      </c>
      <c r="FR86" s="2">
        <v>7.3016126861058437</v>
      </c>
      <c r="FS86" s="2">
        <v>6.4421796278106873</v>
      </c>
      <c r="FT86" s="2">
        <v>2.184477560692657</v>
      </c>
      <c r="FU86" s="2">
        <v>2.0975795678569393</v>
      </c>
      <c r="FV86" s="2">
        <v>1.7793219830235072</v>
      </c>
      <c r="FW86" s="2">
        <v>1.2850834842231353</v>
      </c>
      <c r="FX86" s="2">
        <v>0.6723445898689604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</row>
    <row r="87" spans="1:200">
      <c r="A87" s="2">
        <v>-1.9569393863453008E-15</v>
      </c>
      <c r="B87" s="2">
        <v>7.0657993255242219E-14</v>
      </c>
      <c r="C87" s="2">
        <v>-4.3987715447314073E-13</v>
      </c>
      <c r="D87" s="2">
        <v>1.0005711123071506E-13</v>
      </c>
      <c r="E87" s="2">
        <v>-3.3681253678761864E-14</v>
      </c>
      <c r="F87" s="2">
        <v>7.7941067548339157E-14</v>
      </c>
      <c r="G87" s="2">
        <v>6.8250138673262945E-14</v>
      </c>
      <c r="H87" s="2">
        <v>7.3843310179522753E-15</v>
      </c>
      <c r="I87" s="2">
        <v>1.842026772585177E-13</v>
      </c>
      <c r="J87" s="2">
        <v>-3.0319059130990179E-14</v>
      </c>
      <c r="K87" s="2">
        <v>-3.2285569213410455E-14</v>
      </c>
      <c r="L87" s="2">
        <v>-1.1658407916829116E-14</v>
      </c>
      <c r="M87" s="2">
        <v>6.2004235365255021E-14</v>
      </c>
      <c r="N87" s="2">
        <v>-2.3199250321418335E-14</v>
      </c>
      <c r="O87" s="2">
        <v>-8.3006595874593581E-14</v>
      </c>
      <c r="P87" s="2">
        <v>-6.0830229246818274E-15</v>
      </c>
      <c r="Q87" s="2">
        <v>1.6323572940358494E-14</v>
      </c>
      <c r="R87" s="2">
        <v>-6.7034594206651953E-16</v>
      </c>
      <c r="S87" s="2">
        <v>-5.8141028407977094E-16</v>
      </c>
      <c r="T87" s="2">
        <v>1.8535123532188732E-16</v>
      </c>
      <c r="U87" s="2">
        <v>-2.4004863246507331E-16</v>
      </c>
      <c r="V87" s="2">
        <v>1.1332285509506681</v>
      </c>
      <c r="W87" s="2">
        <v>2.1997328198865498</v>
      </c>
      <c r="X87" s="2">
        <v>3.1336136550895888</v>
      </c>
      <c r="Y87" s="2">
        <v>3.8706124116072349</v>
      </c>
      <c r="Z87" s="2">
        <v>4.3489069456281335</v>
      </c>
      <c r="AA87" s="2">
        <v>9.4161031357514702</v>
      </c>
      <c r="AB87" s="2">
        <v>10.462343170381384</v>
      </c>
      <c r="AC87" s="2">
        <v>10.099923158487924</v>
      </c>
      <c r="AD87" s="2">
        <v>9.4541590381214213</v>
      </c>
      <c r="AE87" s="2">
        <v>7.1582527808110434</v>
      </c>
      <c r="AF87" s="2">
        <v>18.76442178047418</v>
      </c>
      <c r="AG87" s="2">
        <v>29.178504694368392</v>
      </c>
      <c r="AH87" s="2">
        <v>32.161699403130228</v>
      </c>
      <c r="AI87" s="2">
        <v>31.965009583081347</v>
      </c>
      <c r="AJ87" s="2">
        <v>27.577869632851101</v>
      </c>
      <c r="AK87" s="2">
        <v>19.823082125314642</v>
      </c>
      <c r="AL87" s="2">
        <v>10.39005200446881</v>
      </c>
      <c r="AM87" s="2">
        <v>-23.721757607660656</v>
      </c>
      <c r="AN87" s="2">
        <v>-57.360601195986504</v>
      </c>
      <c r="AO87" s="2">
        <v>-87.575793964968739</v>
      </c>
      <c r="AP87" s="2">
        <v>-113.47593483190857</v>
      </c>
      <c r="AQ87" s="2">
        <v>-133.2954410149456</v>
      </c>
      <c r="AR87" s="2">
        <v>-137.76011576192855</v>
      </c>
      <c r="AS87" s="2">
        <v>-139.87256769517046</v>
      </c>
      <c r="AT87" s="2">
        <v>-138.71548842851274</v>
      </c>
      <c r="AU87" s="2">
        <v>-137.81159781231099</v>
      </c>
      <c r="AV87" s="2">
        <v>-137.53790525387015</v>
      </c>
      <c r="AW87" s="2">
        <v>-137.0099894890015</v>
      </c>
      <c r="AX87" s="2">
        <v>-137.27333334046767</v>
      </c>
      <c r="AY87" s="2">
        <v>-135.12950109795619</v>
      </c>
      <c r="AZ87" s="2">
        <v>-132.51537161060139</v>
      </c>
      <c r="BA87" s="2">
        <v>-137.5004265177505</v>
      </c>
      <c r="BB87" s="2">
        <v>-139.26441029424745</v>
      </c>
      <c r="BC87" s="2">
        <v>-138.44395310529953</v>
      </c>
      <c r="BD87" s="2">
        <v>-136.21168762881109</v>
      </c>
      <c r="BE87" s="2">
        <v>-131.50464664117925</v>
      </c>
      <c r="BF87" s="2">
        <v>-127.81572504076627</v>
      </c>
      <c r="BG87" s="2">
        <v>-126.76652588961562</v>
      </c>
      <c r="BH87" s="2">
        <v>-128.97955072944353</v>
      </c>
      <c r="BI87" s="2">
        <v>-134.72674358506669</v>
      </c>
      <c r="BJ87" s="2">
        <v>-140.88697679239615</v>
      </c>
      <c r="BK87" s="2">
        <v>-145.14529085735018</v>
      </c>
      <c r="BL87" s="2">
        <v>-146.50516887509971</v>
      </c>
      <c r="BM87" s="2">
        <v>-144.98644955740025</v>
      </c>
      <c r="BN87" s="2">
        <v>-138.5706301740008</v>
      </c>
      <c r="BO87" s="2">
        <v>-136.00910574631448</v>
      </c>
      <c r="BP87" s="2">
        <v>-128.81925100586375</v>
      </c>
      <c r="BQ87" s="2">
        <v>-105.17047712954189</v>
      </c>
      <c r="BR87" s="2">
        <v>-78.644121961828617</v>
      </c>
      <c r="BS87" s="2">
        <v>-54.551834631198183</v>
      </c>
      <c r="BT87" s="2">
        <v>-31.862119873135093</v>
      </c>
      <c r="BU87" s="2">
        <v>-9.5665150848791782</v>
      </c>
      <c r="BV87" s="2">
        <v>-3.8210067699956234</v>
      </c>
      <c r="BW87" s="2">
        <v>7.6530314317722805</v>
      </c>
      <c r="BX87" s="2">
        <v>18.78553338178045</v>
      </c>
      <c r="BY87" s="2">
        <v>27.750740316600485</v>
      </c>
      <c r="BZ87" s="2">
        <v>32.206866712591577</v>
      </c>
      <c r="CA87" s="2">
        <v>32.585133257648245</v>
      </c>
      <c r="CB87" s="2">
        <v>32.718070050578831</v>
      </c>
      <c r="CC87" s="2">
        <v>32.185841472858371</v>
      </c>
      <c r="CD87" s="2">
        <v>32.479564846921932</v>
      </c>
      <c r="CE87" s="2">
        <v>30.658883626564293</v>
      </c>
      <c r="CF87" s="2">
        <v>27.951508056274946</v>
      </c>
      <c r="CG87" s="2">
        <v>27.460704105384014</v>
      </c>
      <c r="CH87" s="2">
        <v>18.099220942991899</v>
      </c>
      <c r="CI87" s="2">
        <v>13.646608154155262</v>
      </c>
      <c r="CJ87" s="2">
        <v>13.450051157096015</v>
      </c>
      <c r="CK87" s="2">
        <v>17.09148436827406</v>
      </c>
      <c r="CL87" s="2">
        <v>15.853699449172368</v>
      </c>
      <c r="CM87" s="2">
        <v>19.060825768288133</v>
      </c>
      <c r="CN87" s="2">
        <v>31.481607773087127</v>
      </c>
      <c r="CO87" s="2">
        <v>46.391907933165029</v>
      </c>
      <c r="CP87" s="2">
        <v>40.354392997919803</v>
      </c>
      <c r="CQ87" s="2">
        <v>42.878618927387251</v>
      </c>
      <c r="CR87" s="2">
        <v>46.079732887342814</v>
      </c>
      <c r="CS87" s="2">
        <v>43.940713661460492</v>
      </c>
      <c r="CT87" s="2">
        <v>43.780573866699768</v>
      </c>
      <c r="CU87" s="2">
        <v>58.420924553486159</v>
      </c>
      <c r="CV87" s="2">
        <v>62.471531170147998</v>
      </c>
      <c r="CW87" s="2">
        <v>61.746341318949838</v>
      </c>
      <c r="CX87" s="2">
        <v>57.658998518589591</v>
      </c>
      <c r="CY87" s="2">
        <v>59.976683388951713</v>
      </c>
      <c r="CZ87" s="2">
        <v>68.726002475628363</v>
      </c>
      <c r="DA87" s="2">
        <v>67.639623059619453</v>
      </c>
      <c r="DB87" s="2">
        <v>66.396087595210119</v>
      </c>
      <c r="DC87" s="2">
        <v>67.82896670635904</v>
      </c>
      <c r="DD87" s="2">
        <v>58.792454721921608</v>
      </c>
      <c r="DE87" s="2">
        <v>64.360226466108045</v>
      </c>
      <c r="DF87" s="2">
        <v>59.256993461978723</v>
      </c>
      <c r="DG87" s="2">
        <v>54.925265343954486</v>
      </c>
      <c r="DH87" s="2">
        <v>57.080729733688237</v>
      </c>
      <c r="DI87" s="2">
        <v>55.212089565247489</v>
      </c>
      <c r="DJ87" s="2">
        <v>55.318437027094191</v>
      </c>
      <c r="DK87" s="2">
        <v>51.109355376861103</v>
      </c>
      <c r="DL87" s="2">
        <v>52.319219609381136</v>
      </c>
      <c r="DM87" s="2">
        <v>55.260343045520898</v>
      </c>
      <c r="DN87" s="2">
        <v>54.418320745192808</v>
      </c>
      <c r="DO87" s="2">
        <v>24.816869760499927</v>
      </c>
      <c r="DP87" s="2">
        <v>14.873802955429188</v>
      </c>
      <c r="DQ87" s="2">
        <v>10.60522935532026</v>
      </c>
      <c r="DR87" s="2">
        <v>7.2382700913253153</v>
      </c>
      <c r="DS87" s="2">
        <v>7.2463403297373166</v>
      </c>
      <c r="DT87" s="2">
        <v>7.1134035368067075</v>
      </c>
      <c r="DU87" s="2">
        <v>7.4697136169275602</v>
      </c>
      <c r="DV87" s="2">
        <v>7.4133587651712114</v>
      </c>
      <c r="DW87" s="2">
        <v>15.06595498758492</v>
      </c>
      <c r="DX87" s="2">
        <v>5.3297546748533451</v>
      </c>
      <c r="DY87" s="2">
        <v>1.0567208177714731</v>
      </c>
      <c r="DZ87" s="2">
        <v>-20.915683616828204</v>
      </c>
      <c r="EA87" s="2">
        <v>-45.793901252795138</v>
      </c>
      <c r="EB87" s="2">
        <v>-72.416642200989699</v>
      </c>
      <c r="EC87" s="2">
        <v>-99.329464629432707</v>
      </c>
      <c r="ED87" s="2">
        <v>-124.36459737370184</v>
      </c>
      <c r="EE87" s="2">
        <v>-133.48264118242597</v>
      </c>
      <c r="EF87" s="2">
        <v>-137.9786206146606</v>
      </c>
      <c r="EG87" s="2">
        <v>-137.78021109164123</v>
      </c>
      <c r="EH87" s="2">
        <v>-140.6539603625715</v>
      </c>
      <c r="EI87" s="2">
        <v>-146.25138475484775</v>
      </c>
      <c r="EJ87" s="2">
        <v>-139.26094536479616</v>
      </c>
      <c r="EK87" s="2">
        <v>-136.310149065899</v>
      </c>
      <c r="EL87" s="2">
        <v>-130.48281043255616</v>
      </c>
      <c r="EM87" s="2">
        <v>-125.98289798761579</v>
      </c>
      <c r="EN87" s="2">
        <v>-126.19641330289066</v>
      </c>
      <c r="EO87" s="2">
        <v>-132.73628175461658</v>
      </c>
      <c r="EP87" s="2">
        <v>-135.67438676708855</v>
      </c>
      <c r="EQ87" s="2">
        <v>-141.08709288644917</v>
      </c>
      <c r="ER87" s="2">
        <v>-144.72664405507828</v>
      </c>
      <c r="ES87" s="2">
        <v>-143.26514391084834</v>
      </c>
      <c r="ET87" s="2">
        <v>-139.93550530854793</v>
      </c>
      <c r="EU87" s="2">
        <v>-135.12950109795619</v>
      </c>
      <c r="EV87" s="2">
        <v>-137.01382129166683</v>
      </c>
      <c r="EW87" s="2">
        <v>-135.9980831348561</v>
      </c>
      <c r="EX87" s="2">
        <v>-137.53790525387015</v>
      </c>
      <c r="EY87" s="2">
        <v>-135.86707883208152</v>
      </c>
      <c r="EZ87" s="2">
        <v>-135.8071771954709</v>
      </c>
      <c r="FA87" s="2">
        <v>-139.87256769517046</v>
      </c>
      <c r="FB87" s="2">
        <v>-136.53483467390845</v>
      </c>
      <c r="FC87" s="2">
        <v>-133.24649473414561</v>
      </c>
      <c r="FD87" s="2">
        <v>-113.47593483190857</v>
      </c>
      <c r="FE87" s="2">
        <v>-90.728134661567196</v>
      </c>
      <c r="FF87" s="2">
        <v>-62.023633370570707</v>
      </c>
      <c r="FG87" s="2">
        <v>-23.721757607660656</v>
      </c>
      <c r="FH87" s="2">
        <v>4.4055708732962771</v>
      </c>
      <c r="FI87" s="2">
        <v>14.09259372723557</v>
      </c>
      <c r="FJ87" s="2">
        <v>27.577869632851101</v>
      </c>
      <c r="FK87" s="2">
        <v>26.457534737228649</v>
      </c>
      <c r="FL87" s="2">
        <v>27.028116568140103</v>
      </c>
      <c r="FM87" s="2">
        <v>29.178504694368392</v>
      </c>
      <c r="FN87" s="2">
        <v>18.76442178047418</v>
      </c>
      <c r="FO87" s="2">
        <v>7.1582527808110434</v>
      </c>
      <c r="FP87" s="2">
        <v>9.4541590381214089</v>
      </c>
      <c r="FQ87" s="2">
        <v>10.099923158487924</v>
      </c>
      <c r="FR87" s="2">
        <v>10.462343170381384</v>
      </c>
      <c r="FS87" s="2">
        <v>9.4161031357514702</v>
      </c>
      <c r="FT87" s="2">
        <v>4.3489069456281335</v>
      </c>
      <c r="FU87" s="2">
        <v>3.8706124116072349</v>
      </c>
      <c r="FV87" s="2">
        <v>3.1336136550895888</v>
      </c>
      <c r="FW87" s="2">
        <v>2.1997328198865511</v>
      </c>
      <c r="FX87" s="2">
        <v>1.1332285509506681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</row>
    <row r="88" spans="1:200">
      <c r="A88" s="2">
        <v>-2.1254266663934945E-15</v>
      </c>
      <c r="B88" s="2">
        <v>7.8618171177366317E-14</v>
      </c>
      <c r="C88" s="2">
        <v>-4.5591429660719612E-13</v>
      </c>
      <c r="D88" s="2">
        <v>9.8832377405897929E-14</v>
      </c>
      <c r="E88" s="2">
        <v>-3.5637285118612094E-14</v>
      </c>
      <c r="F88" s="2">
        <v>8.0498910698403757E-14</v>
      </c>
      <c r="G88" s="2">
        <v>7.7989029870352151E-14</v>
      </c>
      <c r="H88" s="2">
        <v>1.4551890023038571E-14</v>
      </c>
      <c r="I88" s="2">
        <v>1.9016199157094617E-13</v>
      </c>
      <c r="J88" s="2">
        <v>-3.7656454359307483E-14</v>
      </c>
      <c r="K88" s="2">
        <v>-3.1866907677897644E-14</v>
      </c>
      <c r="L88" s="2">
        <v>-1.1866483860255098E-14</v>
      </c>
      <c r="M88" s="2">
        <v>5.4719033900909695E-14</v>
      </c>
      <c r="N88" s="2">
        <v>-1.4717951482179596E-14</v>
      </c>
      <c r="O88" s="2">
        <v>-6.6754706387730238E-14</v>
      </c>
      <c r="P88" s="2">
        <v>-2.4972242320957695E-15</v>
      </c>
      <c r="Q88" s="2">
        <v>2.0423911665007246E-14</v>
      </c>
      <c r="R88" s="2">
        <v>-1.0838428394008272E-15</v>
      </c>
      <c r="S88" s="2">
        <v>-6.7582329645541189E-16</v>
      </c>
      <c r="T88" s="2">
        <v>2.9323210250584674E-16</v>
      </c>
      <c r="U88" s="2">
        <v>-3.0159680981809237E-16</v>
      </c>
      <c r="V88" s="2">
        <v>1.3710377884821643</v>
      </c>
      <c r="W88" s="2">
        <v>2.6712803403812342</v>
      </c>
      <c r="X88" s="2">
        <v>3.8308290371599831</v>
      </c>
      <c r="Y88" s="2">
        <v>4.7815674503069854</v>
      </c>
      <c r="Z88" s="2">
        <v>5.4580249702686849</v>
      </c>
      <c r="AA88" s="2">
        <v>10.906555447759292</v>
      </c>
      <c r="AB88" s="2">
        <v>11.398499648101046</v>
      </c>
      <c r="AC88" s="2">
        <v>10.271520423844553</v>
      </c>
      <c r="AD88" s="2">
        <v>8.7048302491559326</v>
      </c>
      <c r="AE88" s="2">
        <v>5.3065857706574686</v>
      </c>
      <c r="AF88" s="2">
        <v>16.838515311020913</v>
      </c>
      <c r="AG88" s="2">
        <v>26.522882875841375</v>
      </c>
      <c r="AH88" s="2">
        <v>27.789751728806081</v>
      </c>
      <c r="AI88" s="2">
        <v>25.131449753132138</v>
      </c>
      <c r="AJ88" s="2">
        <v>17.478964150038362</v>
      </c>
      <c r="AK88" s="2">
        <v>6.2419893098628831</v>
      </c>
      <c r="AL88" s="2">
        <v>-6.8587846606857612</v>
      </c>
      <c r="AM88" s="2">
        <v>-45.398857643515385</v>
      </c>
      <c r="AN88" s="2">
        <v>-81.915239535736546</v>
      </c>
      <c r="AO88" s="2">
        <v>-112.65776245737153</v>
      </c>
      <c r="AP88" s="2">
        <v>-136.66309765610765</v>
      </c>
      <c r="AQ88" s="2">
        <v>-152.39937739280367</v>
      </c>
      <c r="AR88" s="2">
        <v>-152.57550524890544</v>
      </c>
      <c r="AS88" s="2">
        <v>-149.65290527936122</v>
      </c>
      <c r="AT88" s="2">
        <v>-143.30868375605664</v>
      </c>
      <c r="AU88" s="2">
        <v>-137.77842491963139</v>
      </c>
      <c r="AV88" s="2">
        <v>-134.55190604749191</v>
      </c>
      <c r="AW88" s="2">
        <v>-132.59813929088713</v>
      </c>
      <c r="AX88" s="2">
        <v>-132.56584042133886</v>
      </c>
      <c r="AY88" s="2">
        <v>-131.18776756869198</v>
      </c>
      <c r="AZ88" s="2">
        <v>-129.99619467454306</v>
      </c>
      <c r="BA88" s="2">
        <v>-135.15959386560081</v>
      </c>
      <c r="BB88" s="2">
        <v>-136.95780057912216</v>
      </c>
      <c r="BC88" s="2">
        <v>-135.75346864920934</v>
      </c>
      <c r="BD88" s="2">
        <v>-133.05090547228019</v>
      </c>
      <c r="BE88" s="2">
        <v>-129.57491136714927</v>
      </c>
      <c r="BF88" s="2">
        <v>-127.01798587040294</v>
      </c>
      <c r="BG88" s="2">
        <v>-126.77509295988341</v>
      </c>
      <c r="BH88" s="2">
        <v>-129.78513630163673</v>
      </c>
      <c r="BI88" s="2">
        <v>-136.22113482045327</v>
      </c>
      <c r="BJ88" s="2">
        <v>-142.64668676080808</v>
      </c>
      <c r="BK88" s="2">
        <v>-145.59832287587139</v>
      </c>
      <c r="BL88" s="2">
        <v>-144.80530112734368</v>
      </c>
      <c r="BM88" s="2">
        <v>-140.41740271309072</v>
      </c>
      <c r="BN88" s="2">
        <v>-130.60901002417012</v>
      </c>
      <c r="BO88" s="2">
        <v>-125.22420080114129</v>
      </c>
      <c r="BP88" s="2">
        <v>-116.21656359302447</v>
      </c>
      <c r="BQ88" s="2">
        <v>-89.731970500066652</v>
      </c>
      <c r="BR88" s="2">
        <v>-60.786168667294028</v>
      </c>
      <c r="BS88" s="2">
        <v>-33.770808722948139</v>
      </c>
      <c r="BT88" s="2">
        <v>-10.447858103355051</v>
      </c>
      <c r="BU88" s="2">
        <v>11.556925449015424</v>
      </c>
      <c r="BV88" s="2">
        <v>16.305258120598957</v>
      </c>
      <c r="BW88" s="2">
        <v>25.148123571009812</v>
      </c>
      <c r="BX88" s="2">
        <v>33.315727481379994</v>
      </c>
      <c r="BY88" s="2">
        <v>37.58908565059707</v>
      </c>
      <c r="BZ88" s="2">
        <v>38.40466502186954</v>
      </c>
      <c r="CA88" s="2">
        <v>37.015587735098052</v>
      </c>
      <c r="CB88" s="2">
        <v>35.507736596312149</v>
      </c>
      <c r="CC88" s="2">
        <v>31.976803009329998</v>
      </c>
      <c r="CD88" s="2">
        <v>29.911742087176499</v>
      </c>
      <c r="CE88" s="2">
        <v>27.184627703523031</v>
      </c>
      <c r="CF88" s="2">
        <v>23.606879886539431</v>
      </c>
      <c r="CG88" s="2">
        <v>22.71718755072434</v>
      </c>
      <c r="CH88" s="2">
        <v>13.331450505911899</v>
      </c>
      <c r="CI88" s="2">
        <v>9.8622514340431255</v>
      </c>
      <c r="CJ88" s="2">
        <v>10.775497584876859</v>
      </c>
      <c r="CK88" s="2">
        <v>15.737828987727442</v>
      </c>
      <c r="CL88" s="2">
        <v>15.427005500277618</v>
      </c>
      <c r="CM88" s="2">
        <v>21.287484777099468</v>
      </c>
      <c r="CN88" s="2">
        <v>36.268564357427621</v>
      </c>
      <c r="CO88" s="2">
        <v>52.74592827305753</v>
      </c>
      <c r="CP88" s="2">
        <v>47.548170424672321</v>
      </c>
      <c r="CQ88" s="2">
        <v>47.456505394638299</v>
      </c>
      <c r="CR88" s="2">
        <v>50.371686597132296</v>
      </c>
      <c r="CS88" s="2">
        <v>45.763511109462414</v>
      </c>
      <c r="CT88" s="2">
        <v>43.441796044561741</v>
      </c>
      <c r="CU88" s="2">
        <v>56.985620463845137</v>
      </c>
      <c r="CV88" s="2">
        <v>60.953239439655626</v>
      </c>
      <c r="CW88" s="2">
        <v>60.183465413994846</v>
      </c>
      <c r="CX88" s="2">
        <v>55.16993580055226</v>
      </c>
      <c r="CY88" s="2">
        <v>57.576069260468046</v>
      </c>
      <c r="CZ88" s="2">
        <v>66.23970229515443</v>
      </c>
      <c r="DA88" s="2">
        <v>65.343805169181081</v>
      </c>
      <c r="DB88" s="2">
        <v>64.276759470582235</v>
      </c>
      <c r="DC88" s="2">
        <v>65.529685073633118</v>
      </c>
      <c r="DD88" s="2">
        <v>56.53502096578589</v>
      </c>
      <c r="DE88" s="2">
        <v>62.636500018008974</v>
      </c>
      <c r="DF88" s="2">
        <v>57.411754949765282</v>
      </c>
      <c r="DG88" s="2">
        <v>52.854713894298101</v>
      </c>
      <c r="DH88" s="2">
        <v>54.209940063217083</v>
      </c>
      <c r="DI88" s="2">
        <v>52.108222377006328</v>
      </c>
      <c r="DJ88" s="2">
        <v>52.461770657454053</v>
      </c>
      <c r="DK88" s="2">
        <v>48.955728227905865</v>
      </c>
      <c r="DL88" s="2">
        <v>50.779268372664262</v>
      </c>
      <c r="DM88" s="2">
        <v>57.238280194693296</v>
      </c>
      <c r="DN88" s="2">
        <v>52.939900936186845</v>
      </c>
      <c r="DO88" s="2">
        <v>19.64630303854954</v>
      </c>
      <c r="DP88" s="2">
        <v>9.0156626142429044</v>
      </c>
      <c r="DQ88" s="2">
        <v>4.3027832369920738</v>
      </c>
      <c r="DR88" s="2">
        <v>2.248313308818183</v>
      </c>
      <c r="DS88" s="2">
        <v>3.7346657957728135</v>
      </c>
      <c r="DT88" s="2">
        <v>5.2425169345586573</v>
      </c>
      <c r="DU88" s="2">
        <v>10.630668060791887</v>
      </c>
      <c r="DV88" s="2">
        <v>15.592298410723057</v>
      </c>
      <c r="DW88" s="2">
        <v>29.869932164965427</v>
      </c>
      <c r="DX88" s="2">
        <v>22.555913183294326</v>
      </c>
      <c r="DY88" s="2">
        <v>19.844598533087467</v>
      </c>
      <c r="DZ88" s="2">
        <v>-0.43354268673329877</v>
      </c>
      <c r="EA88" s="2">
        <v>-25.085790278272285</v>
      </c>
      <c r="EB88" s="2">
        <v>-52.82694383297779</v>
      </c>
      <c r="EC88" s="2">
        <v>-82.050933039919528</v>
      </c>
      <c r="ED88" s="2">
        <v>-110.05631636954683</v>
      </c>
      <c r="EE88" s="2">
        <v>-121.20361019510705</v>
      </c>
      <c r="EF88" s="2">
        <v>-128.84355405166951</v>
      </c>
      <c r="EG88" s="2">
        <v>-131.23580701442182</v>
      </c>
      <c r="EH88" s="2">
        <v>-137.55204549058647</v>
      </c>
      <c r="EI88" s="2">
        <v>-146.83952584129648</v>
      </c>
      <c r="EJ88" s="2">
        <v>-140.40833751406467</v>
      </c>
      <c r="EK88" s="2">
        <v>-138.4290108519989</v>
      </c>
      <c r="EL88" s="2">
        <v>-131.72606432753668</v>
      </c>
      <c r="EM88" s="2">
        <v>-126.6277156320065</v>
      </c>
      <c r="EN88" s="2">
        <v>-125.93451928099906</v>
      </c>
      <c r="EO88" s="2">
        <v>-130.87102309025761</v>
      </c>
      <c r="EP88" s="2">
        <v>-132.85493546690194</v>
      </c>
      <c r="EQ88" s="2">
        <v>-136.9235567657596</v>
      </c>
      <c r="ER88" s="2">
        <v>-140.56306804566981</v>
      </c>
      <c r="ES88" s="2">
        <v>-139.76619455069383</v>
      </c>
      <c r="ET88" s="2">
        <v>-136.68007111488447</v>
      </c>
      <c r="EU88" s="2">
        <v>-131.18776756869198</v>
      </c>
      <c r="EV88" s="2">
        <v>-133.14927311126627</v>
      </c>
      <c r="EW88" s="2">
        <v>-132.07083605585265</v>
      </c>
      <c r="EX88" s="2">
        <v>-134.55190604749191</v>
      </c>
      <c r="EY88" s="2">
        <v>-135.26621544705512</v>
      </c>
      <c r="EZ88" s="2">
        <v>-138.9430982551026</v>
      </c>
      <c r="FA88" s="2">
        <v>-149.65290527936122</v>
      </c>
      <c r="FB88" s="2">
        <v>-149.65499156146333</v>
      </c>
      <c r="FC88" s="2">
        <v>-150.77731390148278</v>
      </c>
      <c r="FD88" s="2">
        <v>-136.66309765610765</v>
      </c>
      <c r="FE88" s="2">
        <v>-114.85715944954036</v>
      </c>
      <c r="FF88" s="2">
        <v>-86.020001490281103</v>
      </c>
      <c r="FG88" s="2">
        <v>-45.398857643515385</v>
      </c>
      <c r="FH88" s="2">
        <v>-12.874006923621753</v>
      </c>
      <c r="FI88" s="2">
        <v>0.34860952907578469</v>
      </c>
      <c r="FJ88" s="2">
        <v>17.478964150038362</v>
      </c>
      <c r="FK88" s="2">
        <v>19.272902406550621</v>
      </c>
      <c r="FL88" s="2">
        <v>22.284277915021747</v>
      </c>
      <c r="FM88" s="2">
        <v>26.522882875841375</v>
      </c>
      <c r="FN88" s="2">
        <v>16.838515311020913</v>
      </c>
      <c r="FO88" s="2">
        <v>5.3065857706574686</v>
      </c>
      <c r="FP88" s="2">
        <v>8.7048302491559166</v>
      </c>
      <c r="FQ88" s="2">
        <v>10.271520423844553</v>
      </c>
      <c r="FR88" s="2">
        <v>11.398499648101046</v>
      </c>
      <c r="FS88" s="2">
        <v>10.906555447759292</v>
      </c>
      <c r="FT88" s="2">
        <v>5.4580249702686849</v>
      </c>
      <c r="FU88" s="2">
        <v>4.7815674503069854</v>
      </c>
      <c r="FV88" s="2">
        <v>3.8308290371599831</v>
      </c>
      <c r="FW88" s="2">
        <v>2.671280340381236</v>
      </c>
      <c r="FX88" s="2">
        <v>1.3710377884821643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</row>
    <row r="89" spans="1:200">
      <c r="A89" s="2">
        <v>-2.1626547621037257E-15</v>
      </c>
      <c r="B89" s="2">
        <v>7.900213848543554E-14</v>
      </c>
      <c r="C89" s="2">
        <v>-4.7564453581395981E-13</v>
      </c>
      <c r="D89" s="2">
        <v>9.8480033272975901E-14</v>
      </c>
      <c r="E89" s="2">
        <v>-3.4322555475784971E-14</v>
      </c>
      <c r="F89" s="2">
        <v>7.9519747629898895E-14</v>
      </c>
      <c r="G89" s="2">
        <v>8.3409315752222821E-14</v>
      </c>
      <c r="H89" s="2">
        <v>2.0158406074942969E-14</v>
      </c>
      <c r="I89" s="2">
        <v>1.8440330678472397E-13</v>
      </c>
      <c r="J89" s="2">
        <v>-4.2541126724200041E-14</v>
      </c>
      <c r="K89" s="2">
        <v>-3.0056153914476723E-14</v>
      </c>
      <c r="L89" s="2">
        <v>-1.0405189529406649E-14</v>
      </c>
      <c r="M89" s="2">
        <v>4.3826687867820907E-14</v>
      </c>
      <c r="N89" s="2">
        <v>-7.3229055147362733E-15</v>
      </c>
      <c r="O89" s="2">
        <v>-4.7830575978890922E-14</v>
      </c>
      <c r="P89" s="2">
        <v>5.4122618833023648E-16</v>
      </c>
      <c r="Q89" s="2">
        <v>2.1565489531556536E-14</v>
      </c>
      <c r="R89" s="2">
        <v>-1.3154367675545639E-15</v>
      </c>
      <c r="S89" s="2">
        <v>-6.8945502460597253E-16</v>
      </c>
      <c r="T89" s="2">
        <v>3.56676142331462E-16</v>
      </c>
      <c r="U89" s="2">
        <v>-3.1701336729508286E-16</v>
      </c>
      <c r="V89" s="2">
        <v>1.3295361418108631</v>
      </c>
      <c r="W89" s="2">
        <v>2.5881252730491142</v>
      </c>
      <c r="X89" s="2">
        <v>3.7057324209679394</v>
      </c>
      <c r="Y89" s="2">
        <v>4.6141352217486764</v>
      </c>
      <c r="Z89" s="2">
        <v>5.247801716228329</v>
      </c>
      <c r="AA89" s="2">
        <v>10.505707468816366</v>
      </c>
      <c r="AB89" s="2">
        <v>9.4705795203695189</v>
      </c>
      <c r="AC89" s="2">
        <v>6.6696686280799575</v>
      </c>
      <c r="AD89" s="2">
        <v>3.2900514759965276</v>
      </c>
      <c r="AE89" s="2">
        <v>-1.9228696290445075</v>
      </c>
      <c r="AF89" s="2">
        <v>8.3092844959421264</v>
      </c>
      <c r="AG89" s="2">
        <v>16.337768631763048</v>
      </c>
      <c r="AH89" s="2">
        <v>15.954189417227319</v>
      </c>
      <c r="AI89" s="2">
        <v>11.444173550865335</v>
      </c>
      <c r="AJ89" s="2">
        <v>1.7785027206498707</v>
      </c>
      <c r="AK89" s="2">
        <v>-11.261299419766022</v>
      </c>
      <c r="AL89" s="2">
        <v>-26.032228342049489</v>
      </c>
      <c r="AM89" s="2">
        <v>-65.435694524128252</v>
      </c>
      <c r="AN89" s="2">
        <v>-101.67904097006203</v>
      </c>
      <c r="AO89" s="2">
        <v>-130.73796195560138</v>
      </c>
      <c r="AP89" s="2">
        <v>-151.74137866270488</v>
      </c>
      <c r="AQ89" s="2">
        <v>-163.43917427864207</v>
      </c>
      <c r="AR89" s="2">
        <v>-160.35922144811752</v>
      </c>
      <c r="AS89" s="2">
        <v>-154.05330575518022</v>
      </c>
      <c r="AT89" s="2">
        <v>-144.52306959859553</v>
      </c>
      <c r="AU89" s="2">
        <v>-136.29361061939724</v>
      </c>
      <c r="AV89" s="2">
        <v>-131.38243912821565</v>
      </c>
      <c r="AW89" s="2">
        <v>-128.62080466835377</v>
      </c>
      <c r="AX89" s="2">
        <v>-128.34269797521182</v>
      </c>
      <c r="AY89" s="2">
        <v>-127.34879509061008</v>
      </c>
      <c r="AZ89" s="2">
        <v>-126.95321856334878</v>
      </c>
      <c r="BA89" s="2">
        <v>-131.70770304136684</v>
      </c>
      <c r="BB89" s="2">
        <v>-133.26618494359317</v>
      </c>
      <c r="BC89" s="2">
        <v>-131.92669492022006</v>
      </c>
      <c r="BD89" s="2">
        <v>-129.16618419720709</v>
      </c>
      <c r="BE89" s="2">
        <v>-127.4611226486949</v>
      </c>
      <c r="BF89" s="2">
        <v>-126.61084864646767</v>
      </c>
      <c r="BG89" s="2">
        <v>-127.62584807859092</v>
      </c>
      <c r="BH89" s="2">
        <v>-131.41121390510426</v>
      </c>
      <c r="BI89" s="2">
        <v>-137.91853723795913</v>
      </c>
      <c r="BJ89" s="2">
        <v>-143.73718447307797</v>
      </c>
      <c r="BK89" s="2">
        <v>-144.12456868005862</v>
      </c>
      <c r="BL89" s="2">
        <v>-139.90776838002049</v>
      </c>
      <c r="BM89" s="2">
        <v>-131.63283211840434</v>
      </c>
      <c r="BN89" s="2">
        <v>-117.87948499518434</v>
      </c>
      <c r="BO89" s="2">
        <v>-109.81278998743321</v>
      </c>
      <c r="BP89" s="2">
        <v>-99.590750109501471</v>
      </c>
      <c r="BQ89" s="2">
        <v>-71.918349952729443</v>
      </c>
      <c r="BR89" s="2">
        <v>-42.484140865146628</v>
      </c>
      <c r="BS89" s="2">
        <v>-14.420841494809283</v>
      </c>
      <c r="BT89" s="2">
        <v>8.1261544231375122</v>
      </c>
      <c r="BU89" s="2">
        <v>28.506737444805502</v>
      </c>
      <c r="BV89" s="2">
        <v>31.841225384982476</v>
      </c>
      <c r="BW89" s="2">
        <v>38.130642811581367</v>
      </c>
      <c r="BX89" s="2">
        <v>43.399717986388467</v>
      </c>
      <c r="BY89" s="2">
        <v>43.581328570633637</v>
      </c>
      <c r="BZ89" s="2">
        <v>41.570994102789513</v>
      </c>
      <c r="CA89" s="2">
        <v>38.981321789653158</v>
      </c>
      <c r="CB89" s="2">
        <v>36.371107025694151</v>
      </c>
      <c r="CC89" s="2">
        <v>30.860230012008447</v>
      </c>
      <c r="CD89" s="2">
        <v>26.893917629678946</v>
      </c>
      <c r="CE89" s="2">
        <v>23.604551709691826</v>
      </c>
      <c r="CF89" s="2">
        <v>19.255677374106899</v>
      </c>
      <c r="CG89" s="2">
        <v>18.061238414035419</v>
      </c>
      <c r="CH89" s="2">
        <v>10.227252920139726</v>
      </c>
      <c r="CI89" s="2">
        <v>8.3684777822593013</v>
      </c>
      <c r="CJ89" s="2">
        <v>10.185529942245322</v>
      </c>
      <c r="CK89" s="2">
        <v>15.93706874686826</v>
      </c>
      <c r="CL89" s="2">
        <v>16.442257741359022</v>
      </c>
      <c r="CM89" s="2">
        <v>24.272830053507963</v>
      </c>
      <c r="CN89" s="2">
        <v>40.742298283099927</v>
      </c>
      <c r="CO89" s="2">
        <v>58.43923018918413</v>
      </c>
      <c r="CP89" s="2">
        <v>54.773545681524197</v>
      </c>
      <c r="CQ89" s="2">
        <v>53.299281823715518</v>
      </c>
      <c r="CR89" s="2">
        <v>56.387799403235022</v>
      </c>
      <c r="CS89" s="2">
        <v>49.854390043798674</v>
      </c>
      <c r="CT89" s="2">
        <v>45.165246585273273</v>
      </c>
      <c r="CU89" s="2">
        <v>55.298402134259831</v>
      </c>
      <c r="CV89" s="2">
        <v>58.476859080061182</v>
      </c>
      <c r="CW89" s="2">
        <v>57.675385619664908</v>
      </c>
      <c r="CX89" s="2">
        <v>51.364126222635392</v>
      </c>
      <c r="CY89" s="2">
        <v>53.820606340961177</v>
      </c>
      <c r="CZ89" s="2">
        <v>61.762111290707374</v>
      </c>
      <c r="DA89" s="2">
        <v>61.069468130522743</v>
      </c>
      <c r="DB89" s="2">
        <v>60.279254949399053</v>
      </c>
      <c r="DC89" s="2">
        <v>61.418151291878914</v>
      </c>
      <c r="DD89" s="2">
        <v>53.380459016452541</v>
      </c>
      <c r="DE89" s="2">
        <v>60.531369968863189</v>
      </c>
      <c r="DF89" s="2">
        <v>55.671002189456942</v>
      </c>
      <c r="DG89" s="2">
        <v>51.586787875582999</v>
      </c>
      <c r="DH89" s="2">
        <v>52.520724467175953</v>
      </c>
      <c r="DI89" s="2">
        <v>50.790597410148941</v>
      </c>
      <c r="DJ89" s="2">
        <v>51.586804492270204</v>
      </c>
      <c r="DK89" s="2">
        <v>48.662278529368649</v>
      </c>
      <c r="DL89" s="2">
        <v>50.378831883072969</v>
      </c>
      <c r="DM89" s="2">
        <v>58.408556222886077</v>
      </c>
      <c r="DN89" s="2">
        <v>50.805855895226614</v>
      </c>
      <c r="DO89" s="2">
        <v>16.248471129858562</v>
      </c>
      <c r="DP89" s="2">
        <v>5.3707235654639831</v>
      </c>
      <c r="DQ89" s="2">
        <v>0.54474739913839798</v>
      </c>
      <c r="DR89" s="2">
        <v>-0.56444356857432698</v>
      </c>
      <c r="DS89" s="2">
        <v>1.9125153237417525</v>
      </c>
      <c r="DT89" s="2">
        <v>4.5227300877006842</v>
      </c>
      <c r="DU89" s="2">
        <v>13.487451270709762</v>
      </c>
      <c r="DV89" s="2">
        <v>21.932681847983702</v>
      </c>
      <c r="DW89" s="2">
        <v>40.105554622953825</v>
      </c>
      <c r="DX89" s="2">
        <v>35.088122093709671</v>
      </c>
      <c r="DY89" s="2">
        <v>34.073575844479151</v>
      </c>
      <c r="DZ89" s="2">
        <v>16.337954533168947</v>
      </c>
      <c r="EA89" s="2">
        <v>-6.6690846522925025</v>
      </c>
      <c r="EB89" s="2">
        <v>-33.716210944455298</v>
      </c>
      <c r="EC89" s="2">
        <v>-63.203521255310939</v>
      </c>
      <c r="ED89" s="2">
        <v>-92.274799482777524</v>
      </c>
      <c r="EE89" s="2">
        <v>-104.55207382038452</v>
      </c>
      <c r="EF89" s="2">
        <v>-114.88485386604921</v>
      </c>
      <c r="EG89" s="2">
        <v>-120.06048616958351</v>
      </c>
      <c r="EH89" s="2">
        <v>-130.52337639480754</v>
      </c>
      <c r="EI89" s="2">
        <v>-144.89056799671081</v>
      </c>
      <c r="EJ89" s="2">
        <v>-140.10001795156492</v>
      </c>
      <c r="EK89" s="2">
        <v>-140.23020895877386</v>
      </c>
      <c r="EL89" s="2">
        <v>-133.58540938872159</v>
      </c>
      <c r="EM89" s="2">
        <v>-128.03621701598519</v>
      </c>
      <c r="EN89" s="2">
        <v>-126.19056096756452</v>
      </c>
      <c r="EO89" s="2">
        <v>-128.98899249042955</v>
      </c>
      <c r="EP89" s="2">
        <v>-129.51632668488961</v>
      </c>
      <c r="EQ89" s="2">
        <v>-131.86162068503509</v>
      </c>
      <c r="ER89" s="2">
        <v>-135.23840411241062</v>
      </c>
      <c r="ES89" s="2">
        <v>-135.13808888790717</v>
      </c>
      <c r="ET89" s="2">
        <v>-132.70370946235033</v>
      </c>
      <c r="EU89" s="2">
        <v>-127.34879509061008</v>
      </c>
      <c r="EV89" s="2">
        <v>-129.58845614122907</v>
      </c>
      <c r="EW89" s="2">
        <v>-128.57436391267186</v>
      </c>
      <c r="EX89" s="2">
        <v>-131.38243912821565</v>
      </c>
      <c r="EY89" s="2">
        <v>-133.61982873270441</v>
      </c>
      <c r="EZ89" s="2">
        <v>-139.38858192670949</v>
      </c>
      <c r="FA89" s="2">
        <v>-154.05330575518022</v>
      </c>
      <c r="FB89" s="2">
        <v>-156.37275701156173</v>
      </c>
      <c r="FC89" s="2">
        <v>-160.71171680495124</v>
      </c>
      <c r="FD89" s="2">
        <v>-151.74137866270488</v>
      </c>
      <c r="FE89" s="2">
        <v>-131.94209879092321</v>
      </c>
      <c r="FF89" s="2">
        <v>-104.91467765598357</v>
      </c>
      <c r="FG89" s="2">
        <v>-65.435694524128252</v>
      </c>
      <c r="FH89" s="2">
        <v>-31.439013619221228</v>
      </c>
      <c r="FI89" s="2">
        <v>-16.656776546640437</v>
      </c>
      <c r="FJ89" s="2">
        <v>1.7785027206498707</v>
      </c>
      <c r="FK89" s="2">
        <v>5.8933692138241796</v>
      </c>
      <c r="FL89" s="2">
        <v>10.678057968644621</v>
      </c>
      <c r="FM89" s="2">
        <v>16.337768631763048</v>
      </c>
      <c r="FN89" s="2">
        <v>8.3092844959421264</v>
      </c>
      <c r="FO89" s="2">
        <v>-1.9228696290445075</v>
      </c>
      <c r="FP89" s="2">
        <v>3.2900514759965116</v>
      </c>
      <c r="FQ89" s="2">
        <v>6.6696686280799575</v>
      </c>
      <c r="FR89" s="2">
        <v>9.4705795203695189</v>
      </c>
      <c r="FS89" s="2">
        <v>10.505707468816366</v>
      </c>
      <c r="FT89" s="2">
        <v>5.247801716228329</v>
      </c>
      <c r="FU89" s="2">
        <v>4.6141352217486764</v>
      </c>
      <c r="FV89" s="2">
        <v>3.7057324209679394</v>
      </c>
      <c r="FW89" s="2">
        <v>2.5881252730491164</v>
      </c>
      <c r="FX89" s="2">
        <v>1.3295361418108631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</row>
    <row r="90" spans="1:200">
      <c r="A90" s="2">
        <v>1.3349113183311866E-15</v>
      </c>
      <c r="B90" s="2">
        <v>7.1900244603713568E-14</v>
      </c>
      <c r="C90" s="2">
        <v>2.3916189253082007E-15</v>
      </c>
      <c r="D90" s="2">
        <v>5.4925300741198099E-14</v>
      </c>
      <c r="E90" s="2">
        <v>4.1990106110953226E-15</v>
      </c>
      <c r="F90" s="2">
        <v>3.9993879739692591E-14</v>
      </c>
      <c r="G90" s="2">
        <v>5.0725317072854453E-14</v>
      </c>
      <c r="H90" s="2">
        <v>1.2857629409140925E-14</v>
      </c>
      <c r="I90" s="2">
        <v>4.1500488403148502E-14</v>
      </c>
      <c r="J90" s="2">
        <v>-4.4899750944738436E-14</v>
      </c>
      <c r="K90" s="2">
        <v>-7.9506424396601064E-14</v>
      </c>
      <c r="L90" s="2">
        <v>-1.0602784325648298E-14</v>
      </c>
      <c r="M90" s="2">
        <v>-1.1831910554827818E-14</v>
      </c>
      <c r="N90" s="2">
        <v>2.5802789180000086E-14</v>
      </c>
      <c r="O90" s="2">
        <v>2.0684923011774923E-14</v>
      </c>
      <c r="P90" s="2">
        <v>1.5800513867515366E-14</v>
      </c>
      <c r="Q90" s="2">
        <v>6.9594278608605589E-15</v>
      </c>
      <c r="R90" s="2">
        <v>2.1946661268601679E-16</v>
      </c>
      <c r="S90" s="2">
        <v>5.3780560965682436E-16</v>
      </c>
      <c r="T90" s="2">
        <v>-4.9026739991346159E-17</v>
      </c>
      <c r="U90" s="2">
        <v>-5.2734012108911083E-17</v>
      </c>
      <c r="V90" s="2">
        <v>3.1984893485351997</v>
      </c>
      <c r="W90" s="2">
        <v>6.3763473305600789</v>
      </c>
      <c r="X90" s="2">
        <v>9.5130964264222957</v>
      </c>
      <c r="Y90" s="2">
        <v>12.588565731103637</v>
      </c>
      <c r="Z90" s="2">
        <v>15.5830415694405</v>
      </c>
      <c r="AA90" s="2">
        <v>15.641498805700365</v>
      </c>
      <c r="AB90" s="2">
        <v>17.927668784098778</v>
      </c>
      <c r="AC90" s="2">
        <v>17.651594427839346</v>
      </c>
      <c r="AD90" s="2">
        <v>16.563478655671005</v>
      </c>
      <c r="AE90" s="2">
        <v>14.321325224621924</v>
      </c>
      <c r="AF90" s="2">
        <v>13.135379723543416</v>
      </c>
      <c r="AG90" s="2">
        <v>12.412985216363451</v>
      </c>
      <c r="AH90" s="2">
        <v>11.438248804211259</v>
      </c>
      <c r="AI90" s="2">
        <v>10.42984646245926</v>
      </c>
      <c r="AJ90" s="2">
        <v>9.5021456255929486</v>
      </c>
      <c r="AK90" s="2">
        <v>8.9659975508094192</v>
      </c>
      <c r="AL90" s="2">
        <v>9.572152931466043</v>
      </c>
      <c r="AM90" s="2">
        <v>8.13595541042055</v>
      </c>
      <c r="AN90" s="2">
        <v>6.8425794613304287</v>
      </c>
      <c r="AO90" s="2">
        <v>6.8705000705187649</v>
      </c>
      <c r="AP90" s="2">
        <v>7.9832600511225156</v>
      </c>
      <c r="AQ90" s="2">
        <v>9.7440622536055255</v>
      </c>
      <c r="AR90" s="2">
        <v>14.752722040906592</v>
      </c>
      <c r="AS90" s="2">
        <v>18.108421002212019</v>
      </c>
      <c r="AT90" s="2">
        <v>20.05059503692517</v>
      </c>
      <c r="AU90" s="2">
        <v>20.869646316224603</v>
      </c>
      <c r="AV90" s="2">
        <v>23.129161070049463</v>
      </c>
      <c r="AW90" s="2">
        <v>26.23235437080821</v>
      </c>
      <c r="AX90" s="2">
        <v>30.962826994226077</v>
      </c>
      <c r="AY90" s="2">
        <v>36.658570691611558</v>
      </c>
      <c r="AZ90" s="2">
        <v>43.244270386671566</v>
      </c>
      <c r="BA90" s="2">
        <v>46.704476104664039</v>
      </c>
      <c r="BB90" s="2">
        <v>48.865379800553747</v>
      </c>
      <c r="BC90" s="2">
        <v>45.511004549835334</v>
      </c>
      <c r="BD90" s="2">
        <v>35.518734350208177</v>
      </c>
      <c r="BE90" s="2">
        <v>22.687171792932773</v>
      </c>
      <c r="BF90" s="2">
        <v>3.5912851148433393</v>
      </c>
      <c r="BG90" s="2">
        <v>-20.42141718049038</v>
      </c>
      <c r="BH90" s="2">
        <v>-46.263857844538443</v>
      </c>
      <c r="BI90" s="2">
        <v>-71.442550524675156</v>
      </c>
      <c r="BJ90" s="2">
        <v>-87.549479605011214</v>
      </c>
      <c r="BK90" s="2">
        <v>-99.683902194940146</v>
      </c>
      <c r="BL90" s="2">
        <v>-102.76340832950119</v>
      </c>
      <c r="BM90" s="2">
        <v>-98.475943629842675</v>
      </c>
      <c r="BN90" s="2">
        <v>-86.358632248356201</v>
      </c>
      <c r="BO90" s="2">
        <v>-71.903996619585456</v>
      </c>
      <c r="BP90" s="2">
        <v>-54.391548609442225</v>
      </c>
      <c r="BQ90" s="2">
        <v>-38.895671611833905</v>
      </c>
      <c r="BR90" s="2">
        <v>-24.397114929551854</v>
      </c>
      <c r="BS90" s="2">
        <v>-5.4749632230719136</v>
      </c>
      <c r="BT90" s="2">
        <v>8.7882342301654255</v>
      </c>
      <c r="BU90" s="2">
        <v>18.921745000182359</v>
      </c>
      <c r="BV90" s="2">
        <v>22.396373149222594</v>
      </c>
      <c r="BW90" s="2">
        <v>25.555960400511385</v>
      </c>
      <c r="BX90" s="2">
        <v>26.324299700388853</v>
      </c>
      <c r="BY90" s="2">
        <v>24.123376490458799</v>
      </c>
      <c r="BZ90" s="2">
        <v>28.623476846934171</v>
      </c>
      <c r="CA90" s="2">
        <v>29.127473413365262</v>
      </c>
      <c r="CB90" s="2">
        <v>29.234239264530071</v>
      </c>
      <c r="CC90" s="2">
        <v>48.689462956180343</v>
      </c>
      <c r="CD90" s="2">
        <v>52.636251790847574</v>
      </c>
      <c r="CE90" s="2">
        <v>54.306622296198412</v>
      </c>
      <c r="CF90" s="2">
        <v>52.160151102336151</v>
      </c>
      <c r="CG90" s="2">
        <v>50.026286817278134</v>
      </c>
      <c r="CH90" s="2">
        <v>36.177290745099803</v>
      </c>
      <c r="CI90" s="2">
        <v>23.840562980489743</v>
      </c>
      <c r="CJ90" s="2">
        <v>17.965438898404294</v>
      </c>
      <c r="CK90" s="2">
        <v>11.264104581034161</v>
      </c>
      <c r="CL90" s="2">
        <v>12.45552823598859</v>
      </c>
      <c r="CM90" s="2">
        <v>10.188218165877991</v>
      </c>
      <c r="CN90" s="2">
        <v>-15.408513905018044</v>
      </c>
      <c r="CO90" s="2">
        <v>-5.6644219189799472</v>
      </c>
      <c r="CP90" s="2">
        <v>16.921508688345611</v>
      </c>
      <c r="CQ90" s="2">
        <v>27.843106180527364</v>
      </c>
      <c r="CR90" s="2">
        <v>46.557961281984305</v>
      </c>
      <c r="CS90" s="2">
        <v>53.185795529903366</v>
      </c>
      <c r="CT90" s="2">
        <v>66.317036705510503</v>
      </c>
      <c r="CU90" s="2">
        <v>84.583947489930097</v>
      </c>
      <c r="CV90" s="2">
        <v>86.855621535933437</v>
      </c>
      <c r="CW90" s="2">
        <v>85.72956336483675</v>
      </c>
      <c r="CX90" s="2">
        <v>88.071746833800148</v>
      </c>
      <c r="CY90" s="2">
        <v>92.569921452204412</v>
      </c>
      <c r="CZ90" s="2">
        <v>89.394331743423905</v>
      </c>
      <c r="DA90" s="2">
        <v>77.569854390050665</v>
      </c>
      <c r="DB90" s="2">
        <v>68.977806672605027</v>
      </c>
      <c r="DC90" s="2">
        <v>66.906615261401541</v>
      </c>
      <c r="DD90" s="2">
        <v>57.932412927200659</v>
      </c>
      <c r="DE90" s="2">
        <v>53.189795805107387</v>
      </c>
      <c r="DF90" s="2">
        <v>45.407339976150332</v>
      </c>
      <c r="DG90" s="2">
        <v>44.196815865697751</v>
      </c>
      <c r="DH90" s="2">
        <v>42.397617736705037</v>
      </c>
      <c r="DI90" s="2">
        <v>39.847857791626922</v>
      </c>
      <c r="DJ90" s="2">
        <v>37.296738162182415</v>
      </c>
      <c r="DK90" s="2">
        <v>31.076134141508184</v>
      </c>
      <c r="DL90" s="2">
        <v>30.653068996419094</v>
      </c>
      <c r="DM90" s="2">
        <v>18.949453992131367</v>
      </c>
      <c r="DN90" s="2">
        <v>9.9964348124637556</v>
      </c>
      <c r="DO90" s="2">
        <v>14.541468697141323</v>
      </c>
      <c r="DP90" s="2">
        <v>29.579040349520206</v>
      </c>
      <c r="DQ90" s="2">
        <v>36.578666995808931</v>
      </c>
      <c r="DR90" s="2">
        <v>36.849646617539015</v>
      </c>
      <c r="DS90" s="2">
        <v>37.087692529678719</v>
      </c>
      <c r="DT90" s="2">
        <v>36.980926678513711</v>
      </c>
      <c r="DU90" s="2">
        <v>32.045795295398435</v>
      </c>
      <c r="DV90" s="2">
        <v>26.115192991648101</v>
      </c>
      <c r="DW90" s="2">
        <v>16.287962413129385</v>
      </c>
      <c r="DX90" s="2">
        <v>11.611979431617407</v>
      </c>
      <c r="DY90" s="2">
        <v>8.7526990316670705</v>
      </c>
      <c r="DZ90" s="2">
        <v>1.3350287341441165</v>
      </c>
      <c r="EA90" s="2">
        <v>-8.1692301320691492</v>
      </c>
      <c r="EB90" s="2">
        <v>-19.785517669281976</v>
      </c>
      <c r="EC90" s="2">
        <v>-33.63003810944452</v>
      </c>
      <c r="ED90" s="2">
        <v>-48.862838594436255</v>
      </c>
      <c r="EE90" s="2">
        <v>-66.902684302507907</v>
      </c>
      <c r="EF90" s="2">
        <v>-82.496528764858894</v>
      </c>
      <c r="EG90" s="2">
        <v>-94.361419825732909</v>
      </c>
      <c r="EH90" s="2">
        <v>-101.56457133736731</v>
      </c>
      <c r="EI90" s="2">
        <v>-101.48919198209582</v>
      </c>
      <c r="EJ90" s="2">
        <v>-94.033108421586604</v>
      </c>
      <c r="EK90" s="2">
        <v>-78.061961880083444</v>
      </c>
      <c r="EL90" s="2">
        <v>-51.080146209705596</v>
      </c>
      <c r="EM90" s="2">
        <v>-28.384446208431036</v>
      </c>
      <c r="EN90" s="2">
        <v>-3.9146685549700901</v>
      </c>
      <c r="EO90" s="2">
        <v>19.626929962678602</v>
      </c>
      <c r="EP90" s="2">
        <v>30.978854406745352</v>
      </c>
      <c r="EQ90" s="2">
        <v>39.425689888155539</v>
      </c>
      <c r="ER90" s="2">
        <v>45.442148039583735</v>
      </c>
      <c r="ES90" s="2">
        <v>41.518167535438309</v>
      </c>
      <c r="ET90" s="2">
        <v>37.848018613808499</v>
      </c>
      <c r="EU90" s="2">
        <v>36.658570691611558</v>
      </c>
      <c r="EV90" s="2">
        <v>28.664346198253757</v>
      </c>
      <c r="EW90" s="2">
        <v>23.994235459675021</v>
      </c>
      <c r="EX90" s="2">
        <v>23.129161070049463</v>
      </c>
      <c r="EY90" s="2">
        <v>19.257579821375195</v>
      </c>
      <c r="EZ90" s="2">
        <v>19.215128662296078</v>
      </c>
      <c r="FA90" s="2">
        <v>18.108421002212019</v>
      </c>
      <c r="FB90" s="2">
        <v>14.441237049959222</v>
      </c>
      <c r="FC90" s="2">
        <v>9.5214389791387042</v>
      </c>
      <c r="FD90" s="2">
        <v>7.9832600511225156</v>
      </c>
      <c r="FE90" s="2">
        <v>6.6345995594006411</v>
      </c>
      <c r="FF90" s="2">
        <v>6.5491956671218796</v>
      </c>
      <c r="FG90" s="2">
        <v>8.13595541042055</v>
      </c>
      <c r="FH90" s="2">
        <v>9.8931775040924812</v>
      </c>
      <c r="FI90" s="2">
        <v>9.5778252076697896</v>
      </c>
      <c r="FJ90" s="2">
        <v>9.5021456255929486</v>
      </c>
      <c r="FK90" s="2">
        <v>10.648097435600835</v>
      </c>
      <c r="FL90" s="2">
        <v>11.494262294776068</v>
      </c>
      <c r="FM90" s="2">
        <v>12.412985216363451</v>
      </c>
      <c r="FN90" s="2">
        <v>13.135379723543416</v>
      </c>
      <c r="FO90" s="2">
        <v>14.321325224621924</v>
      </c>
      <c r="FP90" s="2">
        <v>16.563478655671002</v>
      </c>
      <c r="FQ90" s="2">
        <v>17.651594427839346</v>
      </c>
      <c r="FR90" s="2">
        <v>17.927668784098778</v>
      </c>
      <c r="FS90" s="2">
        <v>15.641498805700365</v>
      </c>
      <c r="FT90" s="2">
        <v>15.5830415694405</v>
      </c>
      <c r="FU90" s="2">
        <v>12.588565731103637</v>
      </c>
      <c r="FV90" s="2">
        <v>9.5130964264222957</v>
      </c>
      <c r="FW90" s="2">
        <v>6.376347330560078</v>
      </c>
      <c r="FX90" s="2">
        <v>3.1984893485351997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</row>
    <row r="91" spans="1:200">
      <c r="A91" s="2">
        <v>1.22779648355159E-15</v>
      </c>
      <c r="B91" s="2">
        <v>7.1031340926713149E-14</v>
      </c>
      <c r="C91" s="2">
        <v>-6.6753030711890024E-15</v>
      </c>
      <c r="D91" s="2">
        <v>7.7325561301983939E-14</v>
      </c>
      <c r="E91" s="2">
        <v>3.9644173962745132E-15</v>
      </c>
      <c r="F91" s="2">
        <v>3.1242563349615896E-14</v>
      </c>
      <c r="G91" s="2">
        <v>5.2839172950530926E-14</v>
      </c>
      <c r="H91" s="2">
        <v>1.7908285377667817E-14</v>
      </c>
      <c r="I91" s="2">
        <v>4.6471906438634634E-14</v>
      </c>
      <c r="J91" s="2">
        <v>-4.3996548881997243E-14</v>
      </c>
      <c r="K91" s="2">
        <v>-7.2374388607770643E-14</v>
      </c>
      <c r="L91" s="2">
        <v>-1.5842797725924986E-14</v>
      </c>
      <c r="M91" s="2">
        <v>-2.6493517747556653E-14</v>
      </c>
      <c r="N91" s="2">
        <v>1.8001303689385764E-14</v>
      </c>
      <c r="O91" s="2">
        <v>4.4288273272799898E-14</v>
      </c>
      <c r="P91" s="2">
        <v>1.7598391457959243E-14</v>
      </c>
      <c r="Q91" s="2">
        <v>-4.4647847495912382E-15</v>
      </c>
      <c r="R91" s="2">
        <v>-1.7719481846451266E-16</v>
      </c>
      <c r="S91" s="2">
        <v>3.9222835744310909E-16</v>
      </c>
      <c r="T91" s="2">
        <v>4.1249323522161591E-17</v>
      </c>
      <c r="U91" s="2">
        <v>1.14764469332753E-16</v>
      </c>
      <c r="V91" s="2">
        <v>3.4198418021257164</v>
      </c>
      <c r="W91" s="2">
        <v>6.8176639787902582</v>
      </c>
      <c r="X91" s="2">
        <v>10.171599913558655</v>
      </c>
      <c r="Y91" s="2">
        <v>13.46008818856693</v>
      </c>
      <c r="Z91" s="2">
        <v>16.662023132706533</v>
      </c>
      <c r="AA91" s="2">
        <v>16.084969835778125</v>
      </c>
      <c r="AB91" s="2">
        <v>16.124935849048171</v>
      </c>
      <c r="AC91" s="2">
        <v>13.628175902411996</v>
      </c>
      <c r="AD91" s="2">
        <v>10.513059600132074</v>
      </c>
      <c r="AE91" s="2">
        <v>6.6801029864799872</v>
      </c>
      <c r="AF91" s="2">
        <v>5.1524051511112319</v>
      </c>
      <c r="AG91" s="2">
        <v>4.7345423654420484</v>
      </c>
      <c r="AH91" s="2">
        <v>5.4367541728774027</v>
      </c>
      <c r="AI91" s="2">
        <v>6.8883437643967476</v>
      </c>
      <c r="AJ91" s="2">
        <v>9.0528535570563129</v>
      </c>
      <c r="AK91" s="2">
        <v>11.616713800540012</v>
      </c>
      <c r="AL91" s="2">
        <v>14.967289613334319</v>
      </c>
      <c r="AM91" s="2">
        <v>16.115611564876048</v>
      </c>
      <c r="AN91" s="2">
        <v>16.118238312130476</v>
      </c>
      <c r="AO91" s="2">
        <v>15.692925784318918</v>
      </c>
      <c r="AP91" s="2">
        <v>14.650673899706863</v>
      </c>
      <c r="AQ91" s="2">
        <v>13.007481750225825</v>
      </c>
      <c r="AR91" s="2">
        <v>13.014567315158539</v>
      </c>
      <c r="AS91" s="2">
        <v>12.445856684607485</v>
      </c>
      <c r="AT91" s="2">
        <v>12.049900373328692</v>
      </c>
      <c r="AU91" s="2">
        <v>12.770115274954275</v>
      </c>
      <c r="AV91" s="2">
        <v>17.297663590839051</v>
      </c>
      <c r="AW91" s="2">
        <v>24.290668558580975</v>
      </c>
      <c r="AX91" s="2">
        <v>33.678233815616686</v>
      </c>
      <c r="AY91" s="2">
        <v>44.392124416688056</v>
      </c>
      <c r="AZ91" s="2">
        <v>53.785066217879113</v>
      </c>
      <c r="BA91" s="2">
        <v>57.769752453083356</v>
      </c>
      <c r="BB91" s="2">
        <v>56.073739980921459</v>
      </c>
      <c r="BC91" s="2">
        <v>45.465701225404146</v>
      </c>
      <c r="BD91" s="2">
        <v>28.376731427039562</v>
      </c>
      <c r="BE91" s="2">
        <v>5.6871071084734828</v>
      </c>
      <c r="BF91" s="2">
        <v>-21.975768959242274</v>
      </c>
      <c r="BG91" s="2">
        <v>-51.686418820644214</v>
      </c>
      <c r="BH91" s="2">
        <v>-78.793694246302408</v>
      </c>
      <c r="BI91" s="2">
        <v>-99.824058322185437</v>
      </c>
      <c r="BJ91" s="2">
        <v>-108.66305184741638</v>
      </c>
      <c r="BK91" s="2">
        <v>-111.66197237564705</v>
      </c>
      <c r="BL91" s="2">
        <v>-102.56555673981877</v>
      </c>
      <c r="BM91" s="2">
        <v>-86.482081849486121</v>
      </c>
      <c r="BN91" s="2">
        <v>-64.588843779598392</v>
      </c>
      <c r="BO91" s="2">
        <v>-44.463696965216286</v>
      </c>
      <c r="BP91" s="2">
        <v>-26.405203925363878</v>
      </c>
      <c r="BQ91" s="2">
        <v>-12.714189188533457</v>
      </c>
      <c r="BR91" s="2">
        <v>-1.9835582579014641</v>
      </c>
      <c r="BS91" s="2">
        <v>9.5992592341335783</v>
      </c>
      <c r="BT91" s="2">
        <v>17.694291692061608</v>
      </c>
      <c r="BU91" s="2">
        <v>22.391221741919807</v>
      </c>
      <c r="BV91" s="2">
        <v>22.261419301860315</v>
      </c>
      <c r="BW91" s="2">
        <v>23.932091608363336</v>
      </c>
      <c r="BX91" s="2">
        <v>24.621374973811211</v>
      </c>
      <c r="BY91" s="2">
        <v>24.809456951954992</v>
      </c>
      <c r="BZ91" s="2">
        <v>29.141439296978895</v>
      </c>
      <c r="CA91" s="2">
        <v>29.675220404165191</v>
      </c>
      <c r="CB91" s="2">
        <v>29.89773495251638</v>
      </c>
      <c r="CC91" s="2">
        <v>45.279450490163626</v>
      </c>
      <c r="CD91" s="2">
        <v>44.722811227610578</v>
      </c>
      <c r="CE91" s="2">
        <v>47.190162724779071</v>
      </c>
      <c r="CF91" s="2">
        <v>43.398207294008671</v>
      </c>
      <c r="CG91" s="2">
        <v>41.446614745085661</v>
      </c>
      <c r="CH91" s="2">
        <v>34.271951618481665</v>
      </c>
      <c r="CI91" s="2">
        <v>24.655496949794841</v>
      </c>
      <c r="CJ91" s="2">
        <v>18.126894631603999</v>
      </c>
      <c r="CK91" s="2">
        <v>9.0539976720678599</v>
      </c>
      <c r="CL91" s="2">
        <v>12.481556474319889</v>
      </c>
      <c r="CM91" s="2">
        <v>12.183905278564916</v>
      </c>
      <c r="CN91" s="2">
        <v>-10.426136854455972</v>
      </c>
      <c r="CO91" s="2">
        <v>-1.0876937561739277</v>
      </c>
      <c r="CP91" s="2">
        <v>17.47600964960143</v>
      </c>
      <c r="CQ91" s="2">
        <v>29.921487799271038</v>
      </c>
      <c r="CR91" s="2">
        <v>52.209992984583742</v>
      </c>
      <c r="CS91" s="2">
        <v>58.894277724545617</v>
      </c>
      <c r="CT91" s="2">
        <v>71.423427224160704</v>
      </c>
      <c r="CU91" s="2">
        <v>81.486985925541077</v>
      </c>
      <c r="CV91" s="2">
        <v>82.021984462589145</v>
      </c>
      <c r="CW91" s="2">
        <v>81.296084245859092</v>
      </c>
      <c r="CX91" s="2">
        <v>82.068551998287532</v>
      </c>
      <c r="CY91" s="2">
        <v>84.327366454963837</v>
      </c>
      <c r="CZ91" s="2">
        <v>79.673089397269095</v>
      </c>
      <c r="DA91" s="2">
        <v>69.766116082580766</v>
      </c>
      <c r="DB91" s="2">
        <v>63.112998341673311</v>
      </c>
      <c r="DC91" s="2">
        <v>61.492978797812633</v>
      </c>
      <c r="DD91" s="2">
        <v>55.273488717083154</v>
      </c>
      <c r="DE91" s="2">
        <v>52.847934725367452</v>
      </c>
      <c r="DF91" s="2">
        <v>47.929073035702025</v>
      </c>
      <c r="DG91" s="2">
        <v>47.283080442393171</v>
      </c>
      <c r="DH91" s="2">
        <v>47.652525046302785</v>
      </c>
      <c r="DI91" s="2">
        <v>46.324119356662663</v>
      </c>
      <c r="DJ91" s="2">
        <v>43.369778007517873</v>
      </c>
      <c r="DK91" s="2">
        <v>35.901440298727636</v>
      </c>
      <c r="DL91" s="2">
        <v>31.580682185901139</v>
      </c>
      <c r="DM91" s="2">
        <v>15.925794192441572</v>
      </c>
      <c r="DN91" s="2">
        <v>10.723838529364023</v>
      </c>
      <c r="DO91" s="2">
        <v>14.567894846477815</v>
      </c>
      <c r="DP91" s="2">
        <v>28.243483065833352</v>
      </c>
      <c r="DQ91" s="2">
        <v>35.552315108860583</v>
      </c>
      <c r="DR91" s="2">
        <v>38.615849357608802</v>
      </c>
      <c r="DS91" s="2">
        <v>38.720366701456548</v>
      </c>
      <c r="DT91" s="2">
        <v>38.497852153105114</v>
      </c>
      <c r="DU91" s="2">
        <v>32.466744829723552</v>
      </c>
      <c r="DV91" s="2">
        <v>26.397796990680501</v>
      </c>
      <c r="DW91" s="2">
        <v>17.999705731646845</v>
      </c>
      <c r="DX91" s="2">
        <v>14.938095742786956</v>
      </c>
      <c r="DY91" s="2">
        <v>15.201299904199789</v>
      </c>
      <c r="DZ91" s="2">
        <v>12.287690796607153</v>
      </c>
      <c r="EA91" s="2">
        <v>7.8328724578248252</v>
      </c>
      <c r="EB91" s="2">
        <v>1.1295066301763814</v>
      </c>
      <c r="EC91" s="2">
        <v>-8.3038383707511159</v>
      </c>
      <c r="ED91" s="2">
        <v>-20.547507610452254</v>
      </c>
      <c r="EE91" s="2">
        <v>-37.720115255090221</v>
      </c>
      <c r="EF91" s="2">
        <v>-57.643940783448279</v>
      </c>
      <c r="EG91" s="2">
        <v>-77.199754177659685</v>
      </c>
      <c r="EH91" s="2">
        <v>-95.805842109170669</v>
      </c>
      <c r="EI91" s="2">
        <v>-109.5736909618234</v>
      </c>
      <c r="EJ91" s="2">
        <v>-112.51684810052974</v>
      </c>
      <c r="EK91" s="2">
        <v>-104.31844317810224</v>
      </c>
      <c r="EL91" s="2">
        <v>-84.214009802006117</v>
      </c>
      <c r="EM91" s="2">
        <v>-60.851196761437791</v>
      </c>
      <c r="EN91" s="2">
        <v>-32.01734462283661</v>
      </c>
      <c r="EO91" s="2">
        <v>0.40465020989689093</v>
      </c>
      <c r="EP91" s="2">
        <v>20.6324560465312</v>
      </c>
      <c r="EQ91" s="2">
        <v>38.703759978889892</v>
      </c>
      <c r="ER91" s="2">
        <v>52.881515740295271</v>
      </c>
      <c r="ES91" s="2">
        <v>53.270099382596825</v>
      </c>
      <c r="ET91" s="2">
        <v>49.959131400723493</v>
      </c>
      <c r="EU91" s="2">
        <v>44.392124416688056</v>
      </c>
      <c r="EV91" s="2">
        <v>32.515992565377545</v>
      </c>
      <c r="EW91" s="2">
        <v>23.031362255890677</v>
      </c>
      <c r="EX91" s="2">
        <v>17.297663590839051</v>
      </c>
      <c r="EY91" s="2">
        <v>11.408514104919501</v>
      </c>
      <c r="EZ91" s="2">
        <v>10.867171656482963</v>
      </c>
      <c r="FA91" s="2">
        <v>12.445856684607485</v>
      </c>
      <c r="FB91" s="2">
        <v>11.631208791194441</v>
      </c>
      <c r="FC91" s="2">
        <v>11.589158222700391</v>
      </c>
      <c r="FD91" s="2">
        <v>14.650673899706863</v>
      </c>
      <c r="FE91" s="2">
        <v>14.705247477317863</v>
      </c>
      <c r="FF91" s="2">
        <v>15.489342387764232</v>
      </c>
      <c r="FG91" s="2">
        <v>16.115611564876048</v>
      </c>
      <c r="FH91" s="2">
        <v>15.571441425945899</v>
      </c>
      <c r="FI91" s="2">
        <v>12.650949465203329</v>
      </c>
      <c r="FJ91" s="2">
        <v>9.0528535570563129</v>
      </c>
      <c r="FK91" s="2">
        <v>7.7983306681466633</v>
      </c>
      <c r="FL91" s="2">
        <v>6.1692559120356139</v>
      </c>
      <c r="FM91" s="2">
        <v>4.7345423654420484</v>
      </c>
      <c r="FN91" s="2">
        <v>5.1524051511112319</v>
      </c>
      <c r="FO91" s="2">
        <v>6.6801029864799872</v>
      </c>
      <c r="FP91" s="2">
        <v>10.513059600132081</v>
      </c>
      <c r="FQ91" s="2">
        <v>13.628175902411996</v>
      </c>
      <c r="FR91" s="2">
        <v>16.124935849048171</v>
      </c>
      <c r="FS91" s="2">
        <v>16.084969835778125</v>
      </c>
      <c r="FT91" s="2">
        <v>16.662023132706533</v>
      </c>
      <c r="FU91" s="2">
        <v>13.46008818856693</v>
      </c>
      <c r="FV91" s="2">
        <v>10.171599913558655</v>
      </c>
      <c r="FW91" s="2">
        <v>6.8176639787902582</v>
      </c>
      <c r="FX91" s="2">
        <v>3.4198418021257164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</row>
    <row r="92" spans="1:200">
      <c r="A92" s="2">
        <v>1.1895024188077188E-15</v>
      </c>
      <c r="B92" s="2">
        <v>6.9584970189881313E-14</v>
      </c>
      <c r="C92" s="2">
        <v>-2.1883578801904708E-14</v>
      </c>
      <c r="D92" s="2">
        <v>9.4071984040793215E-14</v>
      </c>
      <c r="E92" s="2">
        <v>3.3632265137970832E-15</v>
      </c>
      <c r="F92" s="2">
        <v>2.0406513514648476E-14</v>
      </c>
      <c r="G92" s="2">
        <v>5.1234808267676433E-14</v>
      </c>
      <c r="H92" s="2">
        <v>1.8741782192558683E-14</v>
      </c>
      <c r="I92" s="2">
        <v>5.128285109838869E-14</v>
      </c>
      <c r="J92" s="2">
        <v>-3.6330400297550463E-14</v>
      </c>
      <c r="K92" s="2">
        <v>-5.6902316598313386E-14</v>
      </c>
      <c r="L92" s="2">
        <v>-1.8518299500441995E-14</v>
      </c>
      <c r="M92" s="2">
        <v>-3.6264263114862153E-14</v>
      </c>
      <c r="N92" s="2">
        <v>1.0052066486846349E-14</v>
      </c>
      <c r="O92" s="2">
        <v>6.2539595894776407E-14</v>
      </c>
      <c r="P92" s="2">
        <v>1.6508489114724809E-14</v>
      </c>
      <c r="Q92" s="2">
        <v>-1.4906911980911387E-14</v>
      </c>
      <c r="R92" s="2">
        <v>-5.3020782397978797E-16</v>
      </c>
      <c r="S92" s="2">
        <v>1.8762875018527501E-16</v>
      </c>
      <c r="T92" s="2">
        <v>1.190684287152394E-16</v>
      </c>
      <c r="U92" s="2">
        <v>2.5768455725845222E-16</v>
      </c>
      <c r="V92" s="2">
        <v>3.5654599815445933</v>
      </c>
      <c r="W92" s="2">
        <v>7.1079389043797283</v>
      </c>
      <c r="X92" s="2">
        <v>10.604608633989853</v>
      </c>
      <c r="Y92" s="2">
        <v>14.032946231856361</v>
      </c>
      <c r="Z92" s="2">
        <v>17.370884914547535</v>
      </c>
      <c r="AA92" s="2">
        <v>16.30645697613339</v>
      </c>
      <c r="AB92" s="2">
        <v>14.326631869536044</v>
      </c>
      <c r="AC92" s="2">
        <v>10.110245536217805</v>
      </c>
      <c r="AD92" s="2">
        <v>5.5230368332294208</v>
      </c>
      <c r="AE92" s="2">
        <v>0.67491192829519875</v>
      </c>
      <c r="AF92" s="2">
        <v>-0.88040852513761436</v>
      </c>
      <c r="AG92" s="2">
        <v>-0.8494179513780491</v>
      </c>
      <c r="AH92" s="2">
        <v>1.4152625686798377</v>
      </c>
      <c r="AI92" s="2">
        <v>5.071583081737451</v>
      </c>
      <c r="AJ92" s="2">
        <v>9.9386305659036598</v>
      </c>
      <c r="AK92" s="2">
        <v>15.14586678095219</v>
      </c>
      <c r="AL92" s="2">
        <v>20.757267245192061</v>
      </c>
      <c r="AM92" s="2">
        <v>23.964412415060217</v>
      </c>
      <c r="AN92" s="2">
        <v>24.940863839290046</v>
      </c>
      <c r="AO92" s="2">
        <v>23.879269916501698</v>
      </c>
      <c r="AP92" s="2">
        <v>20.697015447020092</v>
      </c>
      <c r="AQ92" s="2">
        <v>15.84264214376984</v>
      </c>
      <c r="AR92" s="2">
        <v>11.485709851764806</v>
      </c>
      <c r="AS92" s="2">
        <v>7.8109527370113758</v>
      </c>
      <c r="AT92" s="2">
        <v>5.903984923116969</v>
      </c>
      <c r="AU92" s="2">
        <v>7.060448941076956</v>
      </c>
      <c r="AV92" s="2">
        <v>13.770387944894882</v>
      </c>
      <c r="AW92" s="2">
        <v>24.031384578474999</v>
      </c>
      <c r="AX92" s="2">
        <v>36.848294827608456</v>
      </c>
      <c r="AY92" s="2">
        <v>50.674196634990523</v>
      </c>
      <c r="AZ92" s="2">
        <v>60.781539224392191</v>
      </c>
      <c r="BA92" s="2">
        <v>62.996256716563934</v>
      </c>
      <c r="BB92" s="2">
        <v>55.851787654885207</v>
      </c>
      <c r="BC92" s="2">
        <v>37.598680794469971</v>
      </c>
      <c r="BD92" s="2">
        <v>14.252103271658559</v>
      </c>
      <c r="BE92" s="2">
        <v>-16.094813478868797</v>
      </c>
      <c r="BF92" s="2">
        <v>-49.213585874418392</v>
      </c>
      <c r="BG92" s="2">
        <v>-81.071910480282426</v>
      </c>
      <c r="BH92" s="2">
        <v>-106.07835083924543</v>
      </c>
      <c r="BI92" s="2">
        <v>-120.34085456892616</v>
      </c>
      <c r="BJ92" s="2">
        <v>-120.64931161270198</v>
      </c>
      <c r="BK92" s="2">
        <v>-114.49775120722299</v>
      </c>
      <c r="BL92" s="2">
        <v>-94.583950732830445</v>
      </c>
      <c r="BM92" s="2">
        <v>-68.932468218057224</v>
      </c>
      <c r="BN92" s="2">
        <v>-40.148749860873167</v>
      </c>
      <c r="BO92" s="2">
        <v>-16.967271728392401</v>
      </c>
      <c r="BP92" s="2">
        <v>-0.30768385914175056</v>
      </c>
      <c r="BQ92" s="2">
        <v>10.312103064231401</v>
      </c>
      <c r="BR92" s="2">
        <v>16.527139480287389</v>
      </c>
      <c r="BS92" s="2">
        <v>20.764979974924415</v>
      </c>
      <c r="BT92" s="2">
        <v>22.899512574470794</v>
      </c>
      <c r="BU92" s="2">
        <v>22.679730449824518</v>
      </c>
      <c r="BV92" s="2">
        <v>19.31114266156176</v>
      </c>
      <c r="BW92" s="2">
        <v>19.632335990879056</v>
      </c>
      <c r="BX92" s="2">
        <v>20.380863782440905</v>
      </c>
      <c r="BY92" s="2">
        <v>22.923990610279965</v>
      </c>
      <c r="BZ92" s="2">
        <v>27.370408778512363</v>
      </c>
      <c r="CA92" s="2">
        <v>28.088542871955692</v>
      </c>
      <c r="CB92" s="2">
        <v>28.615781092374633</v>
      </c>
      <c r="CC92" s="2">
        <v>38.109793925878819</v>
      </c>
      <c r="CD92" s="2">
        <v>33.374090056129084</v>
      </c>
      <c r="CE92" s="2">
        <v>36.699887421322103</v>
      </c>
      <c r="CF92" s="2">
        <v>32.020935336645216</v>
      </c>
      <c r="CG92" s="2">
        <v>30.654084573249435</v>
      </c>
      <c r="CH92" s="2">
        <v>30.818400203385092</v>
      </c>
      <c r="CI92" s="2">
        <v>24.939063366777745</v>
      </c>
      <c r="CJ92" s="2">
        <v>18.50778662696165</v>
      </c>
      <c r="CK92" s="2">
        <v>7.878210254073168</v>
      </c>
      <c r="CL92" s="2">
        <v>13.126313782004386</v>
      </c>
      <c r="CM92" s="2">
        <v>14.469758635396754</v>
      </c>
      <c r="CN92" s="2">
        <v>-1.8332273483789301</v>
      </c>
      <c r="CO92" s="2">
        <v>7.1510098633617272</v>
      </c>
      <c r="CP92" s="2">
        <v>22.283941224779916</v>
      </c>
      <c r="CQ92" s="2">
        <v>35.218909537472314</v>
      </c>
      <c r="CR92" s="2">
        <v>58.283765910027171</v>
      </c>
      <c r="CS92" s="2">
        <v>63.958786954341491</v>
      </c>
      <c r="CT92" s="2">
        <v>74.160482966275708</v>
      </c>
      <c r="CU92" s="2">
        <v>75.177996862356579</v>
      </c>
      <c r="CV92" s="2">
        <v>73.621393339461505</v>
      </c>
      <c r="CW92" s="2">
        <v>73.291914126753426</v>
      </c>
      <c r="CX92" s="2">
        <v>72.553364363806921</v>
      </c>
      <c r="CY92" s="2">
        <v>72.099095863173375</v>
      </c>
      <c r="CZ92" s="2">
        <v>66.610131643465067</v>
      </c>
      <c r="DA92" s="2">
        <v>60.26929400611705</v>
      </c>
      <c r="DB92" s="2">
        <v>56.717697941763362</v>
      </c>
      <c r="DC92" s="2">
        <v>55.926605444657426</v>
      </c>
      <c r="DD92" s="2">
        <v>53.470221368030806</v>
      </c>
      <c r="DE92" s="2">
        <v>53.67883025626751</v>
      </c>
      <c r="DF92" s="2">
        <v>52.360322648669637</v>
      </c>
      <c r="DG92" s="2">
        <v>52.446977489197003</v>
      </c>
      <c r="DH92" s="2">
        <v>55.296974866765993</v>
      </c>
      <c r="DI92" s="2">
        <v>55.630788796864245</v>
      </c>
      <c r="DJ92" s="2">
        <v>52.846919929190264</v>
      </c>
      <c r="DK92" s="2">
        <v>45.073801276378681</v>
      </c>
      <c r="DL92" s="2">
        <v>37.1096526806868</v>
      </c>
      <c r="DM92" s="2">
        <v>18.005612702164647</v>
      </c>
      <c r="DN92" s="2">
        <v>14.239374895621161</v>
      </c>
      <c r="DO92" s="2">
        <v>15.921173156490926</v>
      </c>
      <c r="DP92" s="2">
        <v>26.014552306192385</v>
      </c>
      <c r="DQ92" s="2">
        <v>32.512353656908545</v>
      </c>
      <c r="DR92" s="2">
        <v>38.179100178878151</v>
      </c>
      <c r="DS92" s="2">
        <v>37.919830970331262</v>
      </c>
      <c r="DT92" s="2">
        <v>37.392592749912055</v>
      </c>
      <c r="DU92" s="2">
        <v>30.039139758288051</v>
      </c>
      <c r="DV92" s="2">
        <v>23.601372534359481</v>
      </c>
      <c r="DW92" s="2">
        <v>16.553156713136751</v>
      </c>
      <c r="DX92" s="2">
        <v>14.766663949786457</v>
      </c>
      <c r="DY92" s="2">
        <v>17.763495096872738</v>
      </c>
      <c r="DZ92" s="2">
        <v>18.931581517715365</v>
      </c>
      <c r="EA92" s="2">
        <v>19.337739496041618</v>
      </c>
      <c r="EB92" s="2">
        <v>17.706913310858447</v>
      </c>
      <c r="EC92" s="2">
        <v>13.314952794143952</v>
      </c>
      <c r="ED92" s="2">
        <v>5.1295789721984484</v>
      </c>
      <c r="EE92" s="2">
        <v>-9.3808018195229863</v>
      </c>
      <c r="EF92" s="2">
        <v>-31.072327817486595</v>
      </c>
      <c r="EG92" s="2">
        <v>-55.706131663670845</v>
      </c>
      <c r="EH92" s="2">
        <v>-83.083636413081791</v>
      </c>
      <c r="EI92" s="2">
        <v>-108.62880560860955</v>
      </c>
      <c r="EJ92" s="2">
        <v>-121.60852861866235</v>
      </c>
      <c r="EK92" s="2">
        <v>-121.97009252791079</v>
      </c>
      <c r="EL92" s="2">
        <v>-111.44774318000043</v>
      </c>
      <c r="EM92" s="2">
        <v>-90.139018891875708</v>
      </c>
      <c r="EN92" s="2">
        <v>-60.491758341281482</v>
      </c>
      <c r="EO92" s="2">
        <v>-23.140543832139546</v>
      </c>
      <c r="EP92" s="2">
        <v>3.9312834047685152</v>
      </c>
      <c r="EQ92" s="2">
        <v>30.148603863941538</v>
      </c>
      <c r="ER92" s="2">
        <v>52.61249997950604</v>
      </c>
      <c r="ES92" s="2">
        <v>58.713804381409446</v>
      </c>
      <c r="ET92" s="2">
        <v>57.973999703334982</v>
      </c>
      <c r="EU92" s="2">
        <v>50.674196634990523</v>
      </c>
      <c r="EV92" s="2">
        <v>36.660198396194886</v>
      </c>
      <c r="EW92" s="2">
        <v>23.666544112618826</v>
      </c>
      <c r="EX92" s="2">
        <v>13.770387944894882</v>
      </c>
      <c r="EY92" s="2">
        <v>5.9574327568946224</v>
      </c>
      <c r="EZ92" s="2">
        <v>4.3975008930563391</v>
      </c>
      <c r="FA92" s="2">
        <v>7.8109527370113758</v>
      </c>
      <c r="FB92" s="2">
        <v>9.1276179493487923</v>
      </c>
      <c r="FC92" s="2">
        <v>13.363334927968133</v>
      </c>
      <c r="FD92" s="2">
        <v>20.697015447020092</v>
      </c>
      <c r="FE92" s="2">
        <v>22.226894067700901</v>
      </c>
      <c r="FF92" s="2">
        <v>24.004749851995317</v>
      </c>
      <c r="FG92" s="2">
        <v>23.964412415060217</v>
      </c>
      <c r="FH92" s="2">
        <v>21.506721031289747</v>
      </c>
      <c r="FI92" s="2">
        <v>16.398682759082703</v>
      </c>
      <c r="FJ92" s="2">
        <v>9.9386305659036598</v>
      </c>
      <c r="FK92" s="2">
        <v>6.4759878701659446</v>
      </c>
      <c r="FL92" s="2">
        <v>2.6565379123305455</v>
      </c>
      <c r="FM92" s="2">
        <v>-0.8494179513780491</v>
      </c>
      <c r="FN92" s="2">
        <v>-0.88040852513761436</v>
      </c>
      <c r="FO92" s="2">
        <v>0.67491192829519875</v>
      </c>
      <c r="FP92" s="2">
        <v>5.5230368332294351</v>
      </c>
      <c r="FQ92" s="2">
        <v>10.110245536217805</v>
      </c>
      <c r="FR92" s="2">
        <v>14.326631869536044</v>
      </c>
      <c r="FS92" s="2">
        <v>16.30645697613339</v>
      </c>
      <c r="FT92" s="2">
        <v>17.370884914547535</v>
      </c>
      <c r="FU92" s="2">
        <v>14.032946231856361</v>
      </c>
      <c r="FV92" s="2">
        <v>10.604608633989853</v>
      </c>
      <c r="FW92" s="2">
        <v>7.1079389043797292</v>
      </c>
      <c r="FX92" s="2">
        <v>3.5654599815445933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</row>
    <row r="93" spans="1:200">
      <c r="A93" s="2">
        <v>-1.0107838036730202E-16</v>
      </c>
      <c r="B93" s="2">
        <v>2.5104470727764437E-14</v>
      </c>
      <c r="C93" s="2">
        <v>6.0010931581221927E-14</v>
      </c>
      <c r="D93" s="2">
        <v>1.4919803117824641E-13</v>
      </c>
      <c r="E93" s="2">
        <v>-5.1971987315144681E-15</v>
      </c>
      <c r="F93" s="2">
        <v>-9.2735028612326488E-15</v>
      </c>
      <c r="G93" s="2">
        <v>3.07212664446558E-14</v>
      </c>
      <c r="H93" s="2">
        <v>2.9576645112900425E-14</v>
      </c>
      <c r="I93" s="2">
        <v>3.9424100353617608E-14</v>
      </c>
      <c r="J93" s="2">
        <v>-2.4740327822236343E-14</v>
      </c>
      <c r="K93" s="2">
        <v>9.7770600680411428E-15</v>
      </c>
      <c r="L93" s="2">
        <v>-1.3948319474845316E-14</v>
      </c>
      <c r="M93" s="2">
        <v>-5.3884149224057901E-14</v>
      </c>
      <c r="N93" s="2">
        <v>-1.4094385883985245E-14</v>
      </c>
      <c r="O93" s="2">
        <v>8.0955406146990885E-14</v>
      </c>
      <c r="P93" s="2">
        <v>1.3818534986231881E-14</v>
      </c>
      <c r="Q93" s="2">
        <v>-2.1250381080635742E-14</v>
      </c>
      <c r="R93" s="2">
        <v>-1.6940109634928658E-15</v>
      </c>
      <c r="S93" s="2">
        <v>-4.2193296104089614E-16</v>
      </c>
      <c r="T93" s="2">
        <v>4.3205976599948194E-16</v>
      </c>
      <c r="U93" s="2">
        <v>3.360589521102767E-16</v>
      </c>
      <c r="V93" s="2">
        <v>1.5769257382880295</v>
      </c>
      <c r="W93" s="2">
        <v>3.1410224790359904</v>
      </c>
      <c r="X93" s="2">
        <v>4.6796027554577035</v>
      </c>
      <c r="Y93" s="2">
        <v>6.180260366089958</v>
      </c>
      <c r="Z93" s="2">
        <v>7.6310065394608699</v>
      </c>
      <c r="AA93" s="2">
        <v>6.9715016384044866</v>
      </c>
      <c r="AB93" s="2">
        <v>5.0590085712119794</v>
      </c>
      <c r="AC93" s="2">
        <v>1.2455908316753845</v>
      </c>
      <c r="AD93" s="2">
        <v>-2.4255758475084175</v>
      </c>
      <c r="AE93" s="2">
        <v>-5.8114081980372578</v>
      </c>
      <c r="AF93" s="2">
        <v>-4.4455951466705752</v>
      </c>
      <c r="AG93" s="2">
        <v>-1.2317932607458637</v>
      </c>
      <c r="AH93" s="2">
        <v>3.8642576491183185</v>
      </c>
      <c r="AI93" s="2">
        <v>9.9591723593182699</v>
      </c>
      <c r="AJ93" s="2">
        <v>16.555144763005295</v>
      </c>
      <c r="AK93" s="2">
        <v>22.557396626064996</v>
      </c>
      <c r="AL93" s="2">
        <v>27.858735224888527</v>
      </c>
      <c r="AM93" s="2">
        <v>29.541074864717462</v>
      </c>
      <c r="AN93" s="2">
        <v>28.544069467578431</v>
      </c>
      <c r="AO93" s="2">
        <v>26.104993447327999</v>
      </c>
      <c r="AP93" s="2">
        <v>22.530323130461593</v>
      </c>
      <c r="AQ93" s="2">
        <v>18.337973323731692</v>
      </c>
      <c r="AR93" s="2">
        <v>13.3832614012605</v>
      </c>
      <c r="AS93" s="2">
        <v>11.313204290607263</v>
      </c>
      <c r="AT93" s="2">
        <v>12.144528405288312</v>
      </c>
      <c r="AU93" s="2">
        <v>16.945107470011536</v>
      </c>
      <c r="AV93" s="2">
        <v>24.228968736210238</v>
      </c>
      <c r="AW93" s="2">
        <v>32.556668116538432</v>
      </c>
      <c r="AX93" s="2">
        <v>41.558892570991944</v>
      </c>
      <c r="AY93" s="2">
        <v>49.401045423780403</v>
      </c>
      <c r="AZ93" s="2">
        <v>50.934595102279381</v>
      </c>
      <c r="BA93" s="2">
        <v>45.588283923548289</v>
      </c>
      <c r="BB93" s="2">
        <v>29.63206795280141</v>
      </c>
      <c r="BC93" s="2">
        <v>5.6020290494096248</v>
      </c>
      <c r="BD93" s="2">
        <v>-19.209434376375086</v>
      </c>
      <c r="BE93" s="2">
        <v>-52.476826179320931</v>
      </c>
      <c r="BF93" s="2">
        <v>-83.939024533721494</v>
      </c>
      <c r="BG93" s="2">
        <v>-109.4234574684663</v>
      </c>
      <c r="BH93" s="2">
        <v>-125.04904377829476</v>
      </c>
      <c r="BI93" s="2">
        <v>-126.97430831191301</v>
      </c>
      <c r="BJ93" s="2">
        <v>-116.44925718258702</v>
      </c>
      <c r="BK93" s="2">
        <v>-100.79757978363783</v>
      </c>
      <c r="BL93" s="2">
        <v>-71.843861853933603</v>
      </c>
      <c r="BM93" s="2">
        <v>-40.238281244334665</v>
      </c>
      <c r="BN93" s="2">
        <v>-9.5070737537239545</v>
      </c>
      <c r="BO93" s="2">
        <v>14.195341582449903</v>
      </c>
      <c r="BP93" s="2">
        <v>26.029746534939768</v>
      </c>
      <c r="BQ93" s="2">
        <v>32.24606776612319</v>
      </c>
      <c r="BR93" s="2">
        <v>34.000825564044945</v>
      </c>
      <c r="BS93" s="2">
        <v>36.136479008844162</v>
      </c>
      <c r="BT93" s="2">
        <v>35.730977887119629</v>
      </c>
      <c r="BU93" s="2">
        <v>32.405854471555713</v>
      </c>
      <c r="BV93" s="2">
        <v>27.559264970896663</v>
      </c>
      <c r="BW93" s="2">
        <v>25.850942610459619</v>
      </c>
      <c r="BX93" s="2">
        <v>23.54550626798941</v>
      </c>
      <c r="BY93" s="2">
        <v>21.398830493773808</v>
      </c>
      <c r="BZ93" s="2">
        <v>20.098565623440805</v>
      </c>
      <c r="CA93" s="2">
        <v>17.448982476541055</v>
      </c>
      <c r="CB93" s="2">
        <v>14.554738141624103</v>
      </c>
      <c r="CC93" s="2">
        <v>-9.8051360782507277</v>
      </c>
      <c r="CD93" s="2">
        <v>-33.543213093056615</v>
      </c>
      <c r="CE93" s="2">
        <v>-36.208795082302721</v>
      </c>
      <c r="CF93" s="2">
        <v>-47.794632294007322</v>
      </c>
      <c r="CG93" s="2">
        <v>-50.518042176950068</v>
      </c>
      <c r="CH93" s="2">
        <v>-55.211511504846925</v>
      </c>
      <c r="CI93" s="2">
        <v>-65.822900239531663</v>
      </c>
      <c r="CJ93" s="2">
        <v>-74.251887774654563</v>
      </c>
      <c r="CK93" s="2">
        <v>-84.178432082977267</v>
      </c>
      <c r="CL93" s="2">
        <v>-73.823121442629954</v>
      </c>
      <c r="CM93" s="2">
        <v>-60.530939893557331</v>
      </c>
      <c r="CN93" s="2">
        <v>-35.634620031890172</v>
      </c>
      <c r="CO93" s="2">
        <v>-24.426821586287744</v>
      </c>
      <c r="CP93" s="2">
        <v>-6.4695241890011879</v>
      </c>
      <c r="CQ93" s="2">
        <v>9.1699706222744091</v>
      </c>
      <c r="CR93" s="2">
        <v>37.316186531531812</v>
      </c>
      <c r="CS93" s="2">
        <v>45.304644616231258</v>
      </c>
      <c r="CT93" s="2">
        <v>61.992949495490706</v>
      </c>
      <c r="CU93" s="2">
        <v>71.470848726507555</v>
      </c>
      <c r="CV93" s="2">
        <v>70.869826861709413</v>
      </c>
      <c r="CW93" s="2">
        <v>71.345226890862378</v>
      </c>
      <c r="CX93" s="2">
        <v>70.16011559124658</v>
      </c>
      <c r="CY93" s="2">
        <v>67.631188957584854</v>
      </c>
      <c r="CZ93" s="2">
        <v>66.38084850503779</v>
      </c>
      <c r="DA93" s="2">
        <v>67.947273425505301</v>
      </c>
      <c r="DB93" s="2">
        <v>69.560679048199859</v>
      </c>
      <c r="DC93" s="2">
        <v>68.22357605782706</v>
      </c>
      <c r="DD93" s="2">
        <v>69.246099871106736</v>
      </c>
      <c r="DE93" s="2">
        <v>68.982646974931654</v>
      </c>
      <c r="DF93" s="2">
        <v>71.763719481863419</v>
      </c>
      <c r="DG93" s="2">
        <v>68.343474338902411</v>
      </c>
      <c r="DH93" s="2">
        <v>70.166700980940064</v>
      </c>
      <c r="DI93" s="2">
        <v>67.977878159940246</v>
      </c>
      <c r="DJ93" s="2">
        <v>62.696665590152072</v>
      </c>
      <c r="DK93" s="2">
        <v>50.824219970173402</v>
      </c>
      <c r="DL93" s="2">
        <v>33.980838651082358</v>
      </c>
      <c r="DM93" s="2">
        <v>13.104479937657448</v>
      </c>
      <c r="DN93" s="2">
        <v>1.6577112763275981</v>
      </c>
      <c r="DO93" s="2">
        <v>4.3805497331343979</v>
      </c>
      <c r="DP93" s="2">
        <v>9.4689152888946442</v>
      </c>
      <c r="DQ93" s="2">
        <v>16.092251462016321</v>
      </c>
      <c r="DR93" s="2">
        <v>22.910676875587139</v>
      </c>
      <c r="DS93" s="2">
        <v>26.142702786574258</v>
      </c>
      <c r="DT93" s="2">
        <v>29.036947121490932</v>
      </c>
      <c r="DU93" s="2">
        <v>27.319912920264741</v>
      </c>
      <c r="DV93" s="2">
        <v>25.824218273944684</v>
      </c>
      <c r="DW93" s="2">
        <v>21.55966765954479</v>
      </c>
      <c r="DX93" s="2">
        <v>22.029937514538425</v>
      </c>
      <c r="DY93" s="2">
        <v>26.865966298921357</v>
      </c>
      <c r="DZ93" s="2">
        <v>32.295225162008393</v>
      </c>
      <c r="EA93" s="2">
        <v>36.193546042971946</v>
      </c>
      <c r="EB93" s="2">
        <v>37.404364384078342</v>
      </c>
      <c r="EC93" s="2">
        <v>36.338959663889284</v>
      </c>
      <c r="ED93" s="2">
        <v>32.147183057829558</v>
      </c>
      <c r="EE93" s="2">
        <v>22.856149677891363</v>
      </c>
      <c r="EF93" s="2">
        <v>1.1512866943972355</v>
      </c>
      <c r="EG93" s="2">
        <v>-26.098394158676868</v>
      </c>
      <c r="EH93" s="2">
        <v>-60.390495023551594</v>
      </c>
      <c r="EI93" s="2">
        <v>-94.831728234615525</v>
      </c>
      <c r="EJ93" s="2">
        <v>-118.31840724411695</v>
      </c>
      <c r="EK93" s="2">
        <v>-128.77995390897345</v>
      </c>
      <c r="EL93" s="2">
        <v>-132.38341521667743</v>
      </c>
      <c r="EM93" s="2">
        <v>-119.81233061364775</v>
      </c>
      <c r="EN93" s="2">
        <v>-96.781241003666167</v>
      </c>
      <c r="EO93" s="2">
        <v>-60.287289219811065</v>
      </c>
      <c r="EP93" s="2">
        <v>-30.757338992885828</v>
      </c>
      <c r="EQ93" s="2">
        <v>1.3184376887774043</v>
      </c>
      <c r="ER93" s="2">
        <v>29.519943604701329</v>
      </c>
      <c r="ES93" s="2">
        <v>43.820572880472859</v>
      </c>
      <c r="ET93" s="2">
        <v>50.422177404187757</v>
      </c>
      <c r="EU93" s="2">
        <v>49.401045423780403</v>
      </c>
      <c r="EV93" s="2">
        <v>40.992911061545271</v>
      </c>
      <c r="EW93" s="2">
        <v>31.77551673190727</v>
      </c>
      <c r="EX93" s="2">
        <v>24.228968736210238</v>
      </c>
      <c r="EY93" s="2">
        <v>15.795306630386115</v>
      </c>
      <c r="EZ93" s="2">
        <v>10.928223722064068</v>
      </c>
      <c r="FA93" s="2">
        <v>11.313204290607263</v>
      </c>
      <c r="FB93" s="2">
        <v>10.594089530088603</v>
      </c>
      <c r="FC93" s="2">
        <v>14.932100084709898</v>
      </c>
      <c r="FD93" s="2">
        <v>22.530323130461593</v>
      </c>
      <c r="FE93" s="2">
        <v>22.845976750609257</v>
      </c>
      <c r="FF93" s="2">
        <v>25.85038281705711</v>
      </c>
      <c r="FG93" s="2">
        <v>29.541074864717462</v>
      </c>
      <c r="FH93" s="2">
        <v>27.109472001275236</v>
      </c>
      <c r="FI93" s="2">
        <v>22.661508163641159</v>
      </c>
      <c r="FJ93" s="2">
        <v>16.555144763005295</v>
      </c>
      <c r="FK93" s="2">
        <v>10.659127005759057</v>
      </c>
      <c r="FL93" s="2">
        <v>4.591639416694834</v>
      </c>
      <c r="FM93" s="2">
        <v>-1.2317932607458637</v>
      </c>
      <c r="FN93" s="2">
        <v>-4.4455951466705752</v>
      </c>
      <c r="FO93" s="2">
        <v>-5.8114081980372578</v>
      </c>
      <c r="FP93" s="2">
        <v>-2.4255758475083979</v>
      </c>
      <c r="FQ93" s="2">
        <v>1.2455908316753845</v>
      </c>
      <c r="FR93" s="2">
        <v>5.0590085712119794</v>
      </c>
      <c r="FS93" s="2">
        <v>6.9715016384044866</v>
      </c>
      <c r="FT93" s="2">
        <v>7.6310065394608699</v>
      </c>
      <c r="FU93" s="2">
        <v>6.180260366089958</v>
      </c>
      <c r="FV93" s="2">
        <v>4.6796027554577035</v>
      </c>
      <c r="FW93" s="2">
        <v>3.1410224790359922</v>
      </c>
      <c r="FX93" s="2">
        <v>1.5769257382880295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</row>
    <row r="94" spans="1:200">
      <c r="A94" s="2">
        <v>-5.5195280416949751E-16</v>
      </c>
      <c r="B94" s="2">
        <v>4.8507025386696516E-16</v>
      </c>
      <c r="C94" s="2">
        <v>7.7071863337458646E-14</v>
      </c>
      <c r="D94" s="2">
        <v>1.6349402432653624E-13</v>
      </c>
      <c r="E94" s="2">
        <v>-9.1159049699565136E-15</v>
      </c>
      <c r="F94" s="2">
        <v>-3.0574448473345677E-14</v>
      </c>
      <c r="G94" s="2">
        <v>1.1442902710496343E-14</v>
      </c>
      <c r="H94" s="2">
        <v>2.5185086688689614E-14</v>
      </c>
      <c r="I94" s="2">
        <v>3.8535983959511641E-14</v>
      </c>
      <c r="J94" s="2">
        <v>-2.9145944598542862E-15</v>
      </c>
      <c r="K94" s="2">
        <v>5.685810804012949E-14</v>
      </c>
      <c r="L94" s="2">
        <v>-8.4019575724357471E-15</v>
      </c>
      <c r="M94" s="2">
        <v>-5.4793992159454392E-14</v>
      </c>
      <c r="N94" s="2">
        <v>-2.4329070984936694E-14</v>
      </c>
      <c r="O94" s="2">
        <v>8.5860083640146404E-14</v>
      </c>
      <c r="P94" s="2">
        <v>6.9548587785007476E-15</v>
      </c>
      <c r="Q94" s="2">
        <v>-2.4744617289767451E-14</v>
      </c>
      <c r="R94" s="2">
        <v>-2.2025579084338654E-15</v>
      </c>
      <c r="S94" s="2">
        <v>-8.4961943117794001E-16</v>
      </c>
      <c r="T94" s="2">
        <v>5.5796001783990566E-16</v>
      </c>
      <c r="U94" s="2">
        <v>3.5536679240979344E-16</v>
      </c>
      <c r="V94" s="2">
        <v>0.52796076664494329</v>
      </c>
      <c r="W94" s="2">
        <v>1.0488825681010305</v>
      </c>
      <c r="X94" s="2">
        <v>1.5558533728045538</v>
      </c>
      <c r="Y94" s="2">
        <v>2.0422127371874534</v>
      </c>
      <c r="Z94" s="2">
        <v>2.5016719386183506</v>
      </c>
      <c r="AA94" s="2">
        <v>2.1893042836999013</v>
      </c>
      <c r="AB94" s="2">
        <v>0.22521516513215012</v>
      </c>
      <c r="AC94" s="2">
        <v>-2.8295198742351637</v>
      </c>
      <c r="AD94" s="2">
        <v>-5.346057778690076</v>
      </c>
      <c r="AE94" s="2">
        <v>-7.1765801253437544</v>
      </c>
      <c r="AF94" s="2">
        <v>-3.9564566854252305</v>
      </c>
      <c r="AG94" s="2">
        <v>0.98583090608697788</v>
      </c>
      <c r="AH94" s="2">
        <v>7.4096179809377745</v>
      </c>
      <c r="AI94" s="2">
        <v>14.543002011192705</v>
      </c>
      <c r="AJ94" s="2">
        <v>21.732945754242888</v>
      </c>
      <c r="AK94" s="2">
        <v>27.789069886485827</v>
      </c>
      <c r="AL94" s="2">
        <v>32.464064063210238</v>
      </c>
      <c r="AM94" s="2">
        <v>32.932614688665389</v>
      </c>
      <c r="AN94" s="2">
        <v>30.691392529894657</v>
      </c>
      <c r="AO94" s="2">
        <v>27.156199494175659</v>
      </c>
      <c r="AP94" s="2">
        <v>22.968537266034176</v>
      </c>
      <c r="AQ94" s="2">
        <v>18.735213827567542</v>
      </c>
      <c r="AR94" s="2">
        <v>13.856284544228437</v>
      </c>
      <c r="AS94" s="2">
        <v>13.626692828873912</v>
      </c>
      <c r="AT94" s="2">
        <v>17.297479376659211</v>
      </c>
      <c r="AU94" s="2">
        <v>25.302915295427653</v>
      </c>
      <c r="AV94" s="2">
        <v>33.677323284214246</v>
      </c>
      <c r="AW94" s="2">
        <v>41.111893098178626</v>
      </c>
      <c r="AX94" s="2">
        <v>47.041848308655638</v>
      </c>
      <c r="AY94" s="2">
        <v>49.100180954256352</v>
      </c>
      <c r="AZ94" s="2">
        <v>42.541379937697108</v>
      </c>
      <c r="BA94" s="2">
        <v>28.251421391903108</v>
      </c>
      <c r="BB94" s="2">
        <v>3.0634869569376271</v>
      </c>
      <c r="BC94" s="2">
        <v>-27.146687146860536</v>
      </c>
      <c r="BD94" s="2">
        <v>-53.25782087611428</v>
      </c>
      <c r="BE94" s="2">
        <v>-85.880940426136604</v>
      </c>
      <c r="BF94" s="2">
        <v>-112.10204510916236</v>
      </c>
      <c r="BG94" s="2">
        <v>-128.28534876135754</v>
      </c>
      <c r="BH94" s="2">
        <v>-132.27211297304251</v>
      </c>
      <c r="BI94" s="2">
        <v>-121.34759790547358</v>
      </c>
      <c r="BJ94" s="2">
        <v>-100.71996154064584</v>
      </c>
      <c r="BK94" s="2">
        <v>-77.93601581712656</v>
      </c>
      <c r="BL94" s="2">
        <v>-44.251308675003116</v>
      </c>
      <c r="BM94" s="2">
        <v>-11.381627923882817</v>
      </c>
      <c r="BN94" s="2">
        <v>16.681943884779614</v>
      </c>
      <c r="BO94" s="2">
        <v>36.462473664929533</v>
      </c>
      <c r="BP94" s="2">
        <v>42.081297078397263</v>
      </c>
      <c r="BQ94" s="2">
        <v>42.976168748625952</v>
      </c>
      <c r="BR94" s="2">
        <v>39.886560170621522</v>
      </c>
      <c r="BS94" s="2">
        <v>38.884761000125948</v>
      </c>
      <c r="BT94" s="2">
        <v>35.828647666874915</v>
      </c>
      <c r="BU94" s="2">
        <v>30.519262713527684</v>
      </c>
      <c r="BV94" s="2">
        <v>24.50487320694149</v>
      </c>
      <c r="BW94" s="2">
        <v>21.40937185490332</v>
      </c>
      <c r="BX94" s="2">
        <v>17.714002942139803</v>
      </c>
      <c r="BY94" s="2">
        <v>13.778605217922395</v>
      </c>
      <c r="BZ94" s="2">
        <v>10.591764839555877</v>
      </c>
      <c r="CA94" s="2">
        <v>6.7831081822950718</v>
      </c>
      <c r="CB94" s="2">
        <v>2.8457459543436388</v>
      </c>
      <c r="CC94" s="2">
        <v>-41.051570463278281</v>
      </c>
      <c r="CD94" s="2">
        <v>-73.212037546199753</v>
      </c>
      <c r="CE94" s="2">
        <v>-77.809206009948781</v>
      </c>
      <c r="CF94" s="2">
        <v>-90.741702405595063</v>
      </c>
      <c r="CG94" s="2">
        <v>-92.895427550407547</v>
      </c>
      <c r="CH94" s="2">
        <v>-95.07888649004903</v>
      </c>
      <c r="CI94" s="2">
        <v>-103.55714286168066</v>
      </c>
      <c r="CJ94" s="2">
        <v>-110.77311848135595</v>
      </c>
      <c r="CK94" s="2">
        <v>-118.98840661552367</v>
      </c>
      <c r="CL94" s="2">
        <v>-106.6623268687879</v>
      </c>
      <c r="CM94" s="2">
        <v>-88.562520116664317</v>
      </c>
      <c r="CN94" s="2">
        <v>-37.955400810172407</v>
      </c>
      <c r="CO94" s="2">
        <v>-25.542290864009416</v>
      </c>
      <c r="CP94" s="2">
        <v>-5.2181464305868381</v>
      </c>
      <c r="CQ94" s="2">
        <v>9.702393090229755</v>
      </c>
      <c r="CR94" s="2">
        <v>34.451431424598205</v>
      </c>
      <c r="CS94" s="2">
        <v>40.709300408637667</v>
      </c>
      <c r="CT94" s="2">
        <v>55.104215705402588</v>
      </c>
      <c r="CU94" s="2">
        <v>62.406223429524701</v>
      </c>
      <c r="CV94" s="2">
        <v>60.717654211810213</v>
      </c>
      <c r="CW94" s="2">
        <v>61.580979826463825</v>
      </c>
      <c r="CX94" s="2">
        <v>59.912641208279446</v>
      </c>
      <c r="CY94" s="2">
        <v>54.003129095881064</v>
      </c>
      <c r="CZ94" s="2">
        <v>54.221741310955281</v>
      </c>
      <c r="DA94" s="2">
        <v>63.009351365065569</v>
      </c>
      <c r="DB94" s="2">
        <v>69.933601760473323</v>
      </c>
      <c r="DC94" s="2">
        <v>69.377786711052934</v>
      </c>
      <c r="DD94" s="2">
        <v>74.964988969654669</v>
      </c>
      <c r="DE94" s="2">
        <v>75.843902330633782</v>
      </c>
      <c r="DF94" s="2">
        <v>82.889462105250232</v>
      </c>
      <c r="DG94" s="2">
        <v>78.513942290023905</v>
      </c>
      <c r="DH94" s="2">
        <v>81.263813179122323</v>
      </c>
      <c r="DI94" s="2">
        <v>79.398208960190189</v>
      </c>
      <c r="DJ94" s="2">
        <v>74.234311776000411</v>
      </c>
      <c r="DK94" s="2">
        <v>62.35715299379558</v>
      </c>
      <c r="DL94" s="2">
        <v>41.002261308533548</v>
      </c>
      <c r="DM94" s="2">
        <v>18.861772835270049</v>
      </c>
      <c r="DN94" s="2">
        <v>-1.0054198142802093</v>
      </c>
      <c r="DO94" s="2">
        <v>-2.0989867852815784</v>
      </c>
      <c r="DP94" s="2">
        <v>-4.4804942600731508</v>
      </c>
      <c r="DQ94" s="2">
        <v>-8.2983527357498588E-2</v>
      </c>
      <c r="DR94" s="2">
        <v>9.8122717333419942</v>
      </c>
      <c r="DS94" s="2">
        <v>13.974982888077136</v>
      </c>
      <c r="DT94" s="2">
        <v>17.912345116028355</v>
      </c>
      <c r="DU94" s="2">
        <v>17.755657714389237</v>
      </c>
      <c r="DV94" s="2">
        <v>17.956690901813516</v>
      </c>
      <c r="DW94" s="2">
        <v>15.769754788645532</v>
      </c>
      <c r="DX94" s="2">
        <v>17.149045437987638</v>
      </c>
      <c r="DY94" s="2">
        <v>23.103580345505204</v>
      </c>
      <c r="DZ94" s="2">
        <v>31.116468654572465</v>
      </c>
      <c r="EA94" s="2">
        <v>37.956978967711166</v>
      </c>
      <c r="EB94" s="2">
        <v>42.566836524926465</v>
      </c>
      <c r="EC94" s="2">
        <v>45.904969064349302</v>
      </c>
      <c r="ED94" s="2">
        <v>46.813154106311643</v>
      </c>
      <c r="EE94" s="2">
        <v>44.016898700452487</v>
      </c>
      <c r="EF94" s="2">
        <v>26.763120334720416</v>
      </c>
      <c r="EG94" s="2">
        <v>1.9025149856569286</v>
      </c>
      <c r="EH94" s="2">
        <v>-32.896528955305229</v>
      </c>
      <c r="EI94" s="2">
        <v>-70.785162130251237</v>
      </c>
      <c r="EJ94" s="2">
        <v>-101.4025866574016</v>
      </c>
      <c r="EK94" s="2">
        <v>-120.60074918389729</v>
      </c>
      <c r="EL94" s="2">
        <v>-138.91526206833458</v>
      </c>
      <c r="EM94" s="2">
        <v>-136.374753541639</v>
      </c>
      <c r="EN94" s="2">
        <v>-123.24078886579181</v>
      </c>
      <c r="EO94" s="2">
        <v>-93.621719489990909</v>
      </c>
      <c r="EP94" s="2">
        <v>-64.919268198173853</v>
      </c>
      <c r="EQ94" s="2">
        <v>-30.54304193753093</v>
      </c>
      <c r="ER94" s="2">
        <v>3.6123435020823571</v>
      </c>
      <c r="ES94" s="2">
        <v>26.451079576697694</v>
      </c>
      <c r="ET94" s="2">
        <v>41.993910440699935</v>
      </c>
      <c r="EU94" s="2">
        <v>49.100180954256352</v>
      </c>
      <c r="EV94" s="2">
        <v>46.157153589457693</v>
      </c>
      <c r="EW94" s="2">
        <v>40.174789969264907</v>
      </c>
      <c r="EX94" s="2">
        <v>33.677323284214246</v>
      </c>
      <c r="EY94" s="2">
        <v>24.216040691240721</v>
      </c>
      <c r="EZ94" s="2">
        <v>16.155581945139858</v>
      </c>
      <c r="FA94" s="2">
        <v>13.626692828873912</v>
      </c>
      <c r="FB94" s="2">
        <v>10.844186009003311</v>
      </c>
      <c r="FC94" s="2">
        <v>14.958753854137662</v>
      </c>
      <c r="FD94" s="2">
        <v>22.968537266034176</v>
      </c>
      <c r="FE94" s="2">
        <v>23.261723846802891</v>
      </c>
      <c r="FF94" s="2">
        <v>27.275705189131763</v>
      </c>
      <c r="FG94" s="2">
        <v>32.932614688665389</v>
      </c>
      <c r="FH94" s="2">
        <v>30.859352418451088</v>
      </c>
      <c r="FI94" s="2">
        <v>27.038644499682391</v>
      </c>
      <c r="FJ94" s="2">
        <v>21.732945754242888</v>
      </c>
      <c r="FK94" s="2">
        <v>14.663526072230416</v>
      </c>
      <c r="FL94" s="2">
        <v>7.7053684813210364</v>
      </c>
      <c r="FM94" s="2">
        <v>0.98583090608697788</v>
      </c>
      <c r="FN94" s="2">
        <v>-3.9564566854252305</v>
      </c>
      <c r="FO94" s="2">
        <v>-7.1765801253437544</v>
      </c>
      <c r="FP94" s="2">
        <v>-5.3460577786900547</v>
      </c>
      <c r="FQ94" s="2">
        <v>-2.8295198742351637</v>
      </c>
      <c r="FR94" s="2">
        <v>0.22521516513215012</v>
      </c>
      <c r="FS94" s="2">
        <v>2.1893042836999013</v>
      </c>
      <c r="FT94" s="2">
        <v>2.5016719386183506</v>
      </c>
      <c r="FU94" s="2">
        <v>2.0422127371874534</v>
      </c>
      <c r="FV94" s="2">
        <v>1.5558533728045538</v>
      </c>
      <c r="FW94" s="2">
        <v>1.0488825681010341</v>
      </c>
      <c r="FX94" s="2">
        <v>0.52796076664494329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</row>
    <row r="95" spans="1:200">
      <c r="A95" s="2">
        <v>-6.6539014462584152E-16</v>
      </c>
      <c r="B95" s="2">
        <v>-7.4762891077270969E-15</v>
      </c>
      <c r="C95" s="2">
        <v>7.8341312950723489E-14</v>
      </c>
      <c r="D95" s="2">
        <v>1.6276165058196112E-13</v>
      </c>
      <c r="E95" s="2">
        <v>-1.1292988763478143E-14</v>
      </c>
      <c r="F95" s="2">
        <v>-3.9827135535478275E-14</v>
      </c>
      <c r="G95" s="2">
        <v>-1.6238750964262522E-15</v>
      </c>
      <c r="H95" s="2">
        <v>1.7074062520611721E-14</v>
      </c>
      <c r="I95" s="2">
        <v>4.038225121512659E-14</v>
      </c>
      <c r="J95" s="2">
        <v>1.5423539424613627E-14</v>
      </c>
      <c r="K95" s="2">
        <v>9.0969630537125362E-14</v>
      </c>
      <c r="L95" s="2">
        <v>2.7056322002834891E-16</v>
      </c>
      <c r="M95" s="2">
        <v>-4.6656518450121189E-14</v>
      </c>
      <c r="N95" s="2">
        <v>-2.9701601809124695E-14</v>
      </c>
      <c r="O95" s="2">
        <v>7.5957467019676331E-14</v>
      </c>
      <c r="P95" s="2">
        <v>-1.0315072046026133E-15</v>
      </c>
      <c r="Q95" s="2">
        <v>-2.3397008841114735E-14</v>
      </c>
      <c r="R95" s="2">
        <v>-2.2873662990300082E-15</v>
      </c>
      <c r="S95" s="2">
        <v>-1.1017954100357753E-15</v>
      </c>
      <c r="T95" s="2">
        <v>5.8408387068056757E-16</v>
      </c>
      <c r="U95" s="2">
        <v>3.0894663485751144E-16</v>
      </c>
      <c r="V95" s="2">
        <v>0.17709223003114183</v>
      </c>
      <c r="W95" s="2">
        <v>0.34822770880206644</v>
      </c>
      <c r="X95" s="2">
        <v>0.50759291869141354</v>
      </c>
      <c r="Y95" s="2">
        <v>0.64965793408638939</v>
      </c>
      <c r="Z95" s="2">
        <v>0.76931107959958234</v>
      </c>
      <c r="AA95" s="2">
        <v>0.92012142368785543</v>
      </c>
      <c r="AB95" s="2">
        <v>-0.68637952453652051</v>
      </c>
      <c r="AC95" s="2">
        <v>-2.6412978228987924</v>
      </c>
      <c r="AD95" s="2">
        <v>-3.8539712911193149</v>
      </c>
      <c r="AE95" s="2">
        <v>-4.2361010195908193</v>
      </c>
      <c r="AF95" s="2">
        <v>0.204414065252152</v>
      </c>
      <c r="AG95" s="2">
        <v>5.9679374578969764</v>
      </c>
      <c r="AH95" s="2">
        <v>12.490561653831138</v>
      </c>
      <c r="AI95" s="2">
        <v>19.336389206433378</v>
      </c>
      <c r="AJ95" s="2">
        <v>25.834644562630373</v>
      </c>
      <c r="AK95" s="2">
        <v>30.928495595825275</v>
      </c>
      <c r="AL95" s="2">
        <v>34.538396717551109</v>
      </c>
      <c r="AM95" s="2">
        <v>33.656251032410587</v>
      </c>
      <c r="AN95" s="2">
        <v>30.610314344054302</v>
      </c>
      <c r="AO95" s="2">
        <v>26.835804986480536</v>
      </c>
      <c r="AP95" s="2">
        <v>23.105833372344943</v>
      </c>
      <c r="AQ95" s="2">
        <v>19.899151291180257</v>
      </c>
      <c r="AR95" s="2">
        <v>16.971972982815792</v>
      </c>
      <c r="AS95" s="2">
        <v>19.141019341935294</v>
      </c>
      <c r="AT95" s="2">
        <v>25.088908319233205</v>
      </c>
      <c r="AU95" s="2">
        <v>34.426926892296102</v>
      </c>
      <c r="AV95" s="2">
        <v>41.742366935970978</v>
      </c>
      <c r="AW95" s="2">
        <v>46.21186986305058</v>
      </c>
      <c r="AX95" s="2">
        <v>47.323230357578396</v>
      </c>
      <c r="AY95" s="2">
        <v>42.443608356465241</v>
      </c>
      <c r="AZ95" s="2">
        <v>28.292522363622837</v>
      </c>
      <c r="BA95" s="2">
        <v>6.3271193682413873</v>
      </c>
      <c r="BB95" s="2">
        <v>-24.571535897454446</v>
      </c>
      <c r="BC95" s="2">
        <v>-56.602101917520471</v>
      </c>
      <c r="BD95" s="2">
        <v>-80.344058684602075</v>
      </c>
      <c r="BE95" s="2">
        <v>-107.63502341498433</v>
      </c>
      <c r="BF95" s="2">
        <v>-125.35111244213556</v>
      </c>
      <c r="BG95" s="2">
        <v>-131.06561655932191</v>
      </c>
      <c r="BH95" s="2">
        <v>-124.53394819133</v>
      </c>
      <c r="BI95" s="2">
        <v>-104.43101025324842</v>
      </c>
      <c r="BJ95" s="2">
        <v>-78.339947692083626</v>
      </c>
      <c r="BK95" s="2">
        <v>-53.365470234517787</v>
      </c>
      <c r="BL95" s="2">
        <v>-20.906506232975758</v>
      </c>
      <c r="BM95" s="2">
        <v>8.0148761355364311</v>
      </c>
      <c r="BN95" s="2">
        <v>29.769116665410397</v>
      </c>
      <c r="BO95" s="2">
        <v>43.471208495606206</v>
      </c>
      <c r="BP95" s="2">
        <v>43.539275777124942</v>
      </c>
      <c r="BQ95" s="2">
        <v>40.796235984407311</v>
      </c>
      <c r="BR95" s="2">
        <v>35.330384115036146</v>
      </c>
      <c r="BS95" s="2">
        <v>34.689147910537827</v>
      </c>
      <c r="BT95" s="2">
        <v>32.09975357563804</v>
      </c>
      <c r="BU95" s="2">
        <v>27.649147811937297</v>
      </c>
      <c r="BV95" s="2">
        <v>22.300982838920355</v>
      </c>
      <c r="BW95" s="2">
        <v>19.40048425559495</v>
      </c>
      <c r="BX95" s="2">
        <v>15.378273773605148</v>
      </c>
      <c r="BY95" s="2">
        <v>9.9736757705245118</v>
      </c>
      <c r="BZ95" s="2">
        <v>6.2817847959366429</v>
      </c>
      <c r="CA95" s="2">
        <v>2.1895384162882205</v>
      </c>
      <c r="CB95" s="2">
        <v>-2.0037072660621034</v>
      </c>
      <c r="CC95" s="2">
        <v>-57.644633950662225</v>
      </c>
      <c r="CD95" s="2">
        <v>-93.095496615391212</v>
      </c>
      <c r="CE95" s="2">
        <v>-99.054113631491717</v>
      </c>
      <c r="CF95" s="2">
        <v>-111.83427018177234</v>
      </c>
      <c r="CG95" s="2">
        <v>-113.4704043606235</v>
      </c>
      <c r="CH95" s="2">
        <v>-114.98163289721781</v>
      </c>
      <c r="CI95" s="2">
        <v>-121.80827368345902</v>
      </c>
      <c r="CJ95" s="2">
        <v>-127.54693296902421</v>
      </c>
      <c r="CK95" s="2">
        <v>-133.40959958409479</v>
      </c>
      <c r="CL95" s="2">
        <v>-121.16157270471368</v>
      </c>
      <c r="CM95" s="2">
        <v>-101.19681972420526</v>
      </c>
      <c r="CN95" s="2">
        <v>-33.664019250284866</v>
      </c>
      <c r="CO95" s="2">
        <v>-20.61583943189029</v>
      </c>
      <c r="CP95" s="2">
        <v>1.4310312271103882</v>
      </c>
      <c r="CQ95" s="2">
        <v>13.906560240759521</v>
      </c>
      <c r="CR95" s="2">
        <v>31.962121251339571</v>
      </c>
      <c r="CS95" s="2">
        <v>35.463814014121951</v>
      </c>
      <c r="CT95" s="2">
        <v>46.306634319297977</v>
      </c>
      <c r="CU95" s="2">
        <v>52.80571388458889</v>
      </c>
      <c r="CV95" s="2">
        <v>50.204809477053075</v>
      </c>
      <c r="CW95" s="2">
        <v>51.237211845864323</v>
      </c>
      <c r="CX95" s="2">
        <v>49.407649554951476</v>
      </c>
      <c r="CY95" s="2">
        <v>41.587150093135278</v>
      </c>
      <c r="CZ95" s="2">
        <v>43.509007587991476</v>
      </c>
      <c r="DA95" s="2">
        <v>57.468242517078721</v>
      </c>
      <c r="DB95" s="2">
        <v>68.106124708517228</v>
      </c>
      <c r="DC95" s="2">
        <v>68.383803786439174</v>
      </c>
      <c r="DD95" s="2">
        <v>77.128506883298883</v>
      </c>
      <c r="DE95" s="2">
        <v>78.934012076358528</v>
      </c>
      <c r="DF95" s="2">
        <v>88.593651711412321</v>
      </c>
      <c r="DG95" s="2">
        <v>84.073339011111599</v>
      </c>
      <c r="DH95" s="2">
        <v>87.560283160730776</v>
      </c>
      <c r="DI95" s="2">
        <v>86.623140974675508</v>
      </c>
      <c r="DJ95" s="2">
        <v>82.771995857581658</v>
      </c>
      <c r="DK95" s="2">
        <v>73.037289748888341</v>
      </c>
      <c r="DL95" s="2">
        <v>51.273764133511499</v>
      </c>
      <c r="DM95" s="2">
        <v>30.917835258380403</v>
      </c>
      <c r="DN95" s="2">
        <v>3.690106525392542</v>
      </c>
      <c r="DO95" s="2">
        <v>1.0489032329694581</v>
      </c>
      <c r="DP95" s="2">
        <v>-6.9509095868529904</v>
      </c>
      <c r="DQ95" s="2">
        <v>-4.689912679073398</v>
      </c>
      <c r="DR95" s="2">
        <v>6.0480731780222214</v>
      </c>
      <c r="DS95" s="2">
        <v>10.425573348974336</v>
      </c>
      <c r="DT95" s="2">
        <v>14.618819031324538</v>
      </c>
      <c r="DU95" s="2">
        <v>14.913630782936526</v>
      </c>
      <c r="DV95" s="2">
        <v>15.127192584308366</v>
      </c>
      <c r="DW95" s="2">
        <v>11.736039423980264</v>
      </c>
      <c r="DX95" s="2">
        <v>12.523799764949665</v>
      </c>
      <c r="DY95" s="2">
        <v>17.847093288958071</v>
      </c>
      <c r="DZ95" s="2">
        <v>25.454636832204329</v>
      </c>
      <c r="EA95" s="2">
        <v>32.268890124048255</v>
      </c>
      <c r="EB95" s="2">
        <v>37.544384871559416</v>
      </c>
      <c r="EC95" s="2">
        <v>42.746211222962351</v>
      </c>
      <c r="ED95" s="2">
        <v>46.709522742934467</v>
      </c>
      <c r="EE95" s="2">
        <v>49.147190652447847</v>
      </c>
      <c r="EF95" s="2">
        <v>37.917559017519039</v>
      </c>
      <c r="EG95" s="2">
        <v>18.762088915929908</v>
      </c>
      <c r="EH95" s="2">
        <v>-11.283849750895845</v>
      </c>
      <c r="EI95" s="2">
        <v>-46.387695175274722</v>
      </c>
      <c r="EJ95" s="2">
        <v>-78.312047682167687</v>
      </c>
      <c r="EK95" s="2">
        <v>-101.74945000946614</v>
      </c>
      <c r="EL95" s="2">
        <v>-129.94454507763697</v>
      </c>
      <c r="EM95" s="2">
        <v>-136.00192824219454</v>
      </c>
      <c r="EN95" s="2">
        <v>-133.36732164376895</v>
      </c>
      <c r="EO95" s="2">
        <v>-114.43256832705615</v>
      </c>
      <c r="EP95" s="2">
        <v>-90.516376512881934</v>
      </c>
      <c r="EQ95" s="2">
        <v>-59.08425043865789</v>
      </c>
      <c r="ER95" s="2">
        <v>-24.057331961288238</v>
      </c>
      <c r="ES95" s="2">
        <v>3.9389093900762475</v>
      </c>
      <c r="ET95" s="2">
        <v>26.754497723492676</v>
      </c>
      <c r="EU95" s="2">
        <v>42.443608356465241</v>
      </c>
      <c r="EV95" s="2">
        <v>45.823558201913727</v>
      </c>
      <c r="EW95" s="2">
        <v>44.818196195945958</v>
      </c>
      <c r="EX95" s="2">
        <v>41.742366935970978</v>
      </c>
      <c r="EY95" s="2">
        <v>33.19893605862012</v>
      </c>
      <c r="EZ95" s="2">
        <v>23.994993429637237</v>
      </c>
      <c r="FA95" s="2">
        <v>19.141019341935294</v>
      </c>
      <c r="FB95" s="2">
        <v>14.119866723192501</v>
      </c>
      <c r="FC95" s="2">
        <v>16.321026037901465</v>
      </c>
      <c r="FD95" s="2">
        <v>23.105833372344943</v>
      </c>
      <c r="FE95" s="2">
        <v>22.939434904627316</v>
      </c>
      <c r="FF95" s="2">
        <v>27.026221236519127</v>
      </c>
      <c r="FG95" s="2">
        <v>33.656251032410587</v>
      </c>
      <c r="FH95" s="2">
        <v>32.372418553086916</v>
      </c>
      <c r="FI95" s="2">
        <v>29.491871887993995</v>
      </c>
      <c r="FJ95" s="2">
        <v>25.834644562630373</v>
      </c>
      <c r="FK95" s="2">
        <v>18.844799078501321</v>
      </c>
      <c r="FL95" s="2">
        <v>12.26750031114255</v>
      </c>
      <c r="FM95" s="2">
        <v>5.9679374578969764</v>
      </c>
      <c r="FN95" s="2">
        <v>0.204414065252152</v>
      </c>
      <c r="FO95" s="2">
        <v>-4.2361010195908193</v>
      </c>
      <c r="FP95" s="2">
        <v>-3.8539712911192954</v>
      </c>
      <c r="FQ95" s="2">
        <v>-2.6412978228987924</v>
      </c>
      <c r="FR95" s="2">
        <v>-0.68637952453652051</v>
      </c>
      <c r="FS95" s="2">
        <v>0.92012142368785543</v>
      </c>
      <c r="FT95" s="2">
        <v>0.76931107959958234</v>
      </c>
      <c r="FU95" s="2">
        <v>0.64965793408638939</v>
      </c>
      <c r="FV95" s="2">
        <v>0.50759291869141354</v>
      </c>
      <c r="FW95" s="2">
        <v>0.34822770880206955</v>
      </c>
      <c r="FX95" s="2">
        <v>0.17709223003114183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</row>
    <row r="96" spans="1:200">
      <c r="A96" s="2">
        <v>-6.3349092781043934E-16</v>
      </c>
      <c r="B96" s="2">
        <v>-1.6795509515507206E-14</v>
      </c>
      <c r="C96" s="2">
        <v>6.5268737517016411E-14</v>
      </c>
      <c r="D96" s="2">
        <v>1.4749783099372945E-13</v>
      </c>
      <c r="E96" s="2">
        <v>-1.2305598307825277E-14</v>
      </c>
      <c r="F96" s="2">
        <v>-4.7976342211002221E-14</v>
      </c>
      <c r="G96" s="2">
        <v>-2.1789402550424732E-14</v>
      </c>
      <c r="H96" s="2">
        <v>5.4688505732641214E-15</v>
      </c>
      <c r="I96" s="2">
        <v>4.679246572330149E-14</v>
      </c>
      <c r="J96" s="2">
        <v>3.6093410969843159E-14</v>
      </c>
      <c r="K96" s="2">
        <v>1.1840301281009204E-13</v>
      </c>
      <c r="L96" s="2">
        <v>9.5598757774557431E-15</v>
      </c>
      <c r="M96" s="2">
        <v>-3.2647299115769615E-14</v>
      </c>
      <c r="N96" s="2">
        <v>-2.970949986526172E-14</v>
      </c>
      <c r="O96" s="2">
        <v>5.8942376793256767E-14</v>
      </c>
      <c r="P96" s="2">
        <v>-9.6260249513530101E-15</v>
      </c>
      <c r="Q96" s="2">
        <v>-1.8222218501723726E-14</v>
      </c>
      <c r="R96" s="2">
        <v>-2.1756763821724367E-15</v>
      </c>
      <c r="S96" s="2">
        <v>-1.2790664240127173E-15</v>
      </c>
      <c r="T96" s="2">
        <v>5.5676981286121478E-16</v>
      </c>
      <c r="U96" s="2">
        <v>2.0298625884462343E-16</v>
      </c>
      <c r="V96" s="2">
        <v>-0.20854598492396278</v>
      </c>
      <c r="W96" s="2">
        <v>-0.42094626183703615</v>
      </c>
      <c r="X96" s="2">
        <v>-0.64091224846926642</v>
      </c>
      <c r="Y96" s="2">
        <v>-0.87187286332105296</v>
      </c>
      <c r="Z96" s="2">
        <v>-1.1168413378738804</v>
      </c>
      <c r="AA96" s="2">
        <v>-0.35845892677936053</v>
      </c>
      <c r="AB96" s="2">
        <v>-1.1566430092554238</v>
      </c>
      <c r="AC96" s="2">
        <v>-1.4720773621417802</v>
      </c>
      <c r="AD96" s="2">
        <v>-0.89398798788257494</v>
      </c>
      <c r="AE96" s="2">
        <v>0.55077422386459851</v>
      </c>
      <c r="AF96" s="2">
        <v>6.1106212837038481</v>
      </c>
      <c r="AG96" s="2">
        <v>12.384564626577687</v>
      </c>
      <c r="AH96" s="2">
        <v>18.318994359018127</v>
      </c>
      <c r="AI96" s="2">
        <v>23.984818308485501</v>
      </c>
      <c r="AJ96" s="2">
        <v>28.764903697044787</v>
      </c>
      <c r="AK96" s="2">
        <v>31.937589482814886</v>
      </c>
      <c r="AL96" s="2">
        <v>33.602813334464237</v>
      </c>
      <c r="AM96" s="2">
        <v>30.6828653079838</v>
      </c>
      <c r="AN96" s="2">
        <v>26.564535793289199</v>
      </c>
      <c r="AO96" s="2">
        <v>22.771281671936251</v>
      </c>
      <c r="AP96" s="2">
        <v>20.176788049854842</v>
      </c>
      <c r="AQ96" s="2">
        <v>18.975699833276192</v>
      </c>
      <c r="AR96" s="2">
        <v>19.435405488117496</v>
      </c>
      <c r="AS96" s="2">
        <v>25.066593740477401</v>
      </c>
      <c r="AT96" s="2">
        <v>33.870060379672154</v>
      </c>
      <c r="AU96" s="2">
        <v>44.4065715355961</v>
      </c>
      <c r="AV96" s="2">
        <v>49.860483947618185</v>
      </c>
      <c r="AW96" s="2">
        <v>50.064145090307164</v>
      </c>
      <c r="AX96" s="2">
        <v>44.682355902173462</v>
      </c>
      <c r="AY96" s="2">
        <v>30.946799547794772</v>
      </c>
      <c r="AZ96" s="2">
        <v>8.0587575779904306</v>
      </c>
      <c r="BA96" s="2">
        <v>-22.032830692028469</v>
      </c>
      <c r="BB96" s="2">
        <v>-57.641692886149947</v>
      </c>
      <c r="BC96" s="2">
        <v>-89.354808209702227</v>
      </c>
      <c r="BD96" s="2">
        <v>-108.36232841752884</v>
      </c>
      <c r="BE96" s="2">
        <v>-126.74683694227244</v>
      </c>
      <c r="BF96" s="2">
        <v>-132.52984398675187</v>
      </c>
      <c r="BG96" s="2">
        <v>-125.00149673937646</v>
      </c>
      <c r="BH96" s="2">
        <v>-106.35167736024411</v>
      </c>
      <c r="BI96" s="2">
        <v>-77.205108993680952</v>
      </c>
      <c r="BJ96" s="2">
        <v>-46.924003519689009</v>
      </c>
      <c r="BK96" s="2">
        <v>-21.672242365486269</v>
      </c>
      <c r="BL96" s="2">
        <v>6.4935216612706466</v>
      </c>
      <c r="BM96" s="2">
        <v>28.269403710316364</v>
      </c>
      <c r="BN96" s="2">
        <v>40.769506668016916</v>
      </c>
      <c r="BO96" s="2">
        <v>46.333466249804246</v>
      </c>
      <c r="BP96" s="2">
        <v>40.359411105430873</v>
      </c>
      <c r="BQ96" s="2">
        <v>34.149432703806625</v>
      </c>
      <c r="BR96" s="2">
        <v>26.925299288645018</v>
      </c>
      <c r="BS96" s="2">
        <v>28.249139084360909</v>
      </c>
      <c r="BT96" s="2">
        <v>27.253979173059324</v>
      </c>
      <c r="BU96" s="2">
        <v>24.605892152513881</v>
      </c>
      <c r="BV96" s="2">
        <v>20.34712009139907</v>
      </c>
      <c r="BW96" s="2">
        <v>17.410213361476877</v>
      </c>
      <c r="BX96" s="2">
        <v>12.433073424167755</v>
      </c>
      <c r="BY96" s="2">
        <v>4.2594208944402361</v>
      </c>
      <c r="BZ96" s="2">
        <v>5.3417137206282383E-2</v>
      </c>
      <c r="CA96" s="2">
        <v>-4.3126054493108947</v>
      </c>
      <c r="CB96" s="2">
        <v>-8.70912060098102</v>
      </c>
      <c r="CC96" s="2">
        <v>-73.842436556908524</v>
      </c>
      <c r="CD96" s="2">
        <v>-110.17456412374305</v>
      </c>
      <c r="CE96" s="2">
        <v>-117.30919509445974</v>
      </c>
      <c r="CF96" s="2">
        <v>-128.69180516919116</v>
      </c>
      <c r="CG96" s="2">
        <v>-129.45074094944783</v>
      </c>
      <c r="CH96" s="2">
        <v>-129.37433076369882</v>
      </c>
      <c r="CI96" s="2">
        <v>-132.69010446491487</v>
      </c>
      <c r="CJ96" s="2">
        <v>-135.43157412011504</v>
      </c>
      <c r="CK96" s="2">
        <v>-137.29548439879605</v>
      </c>
      <c r="CL96" s="2">
        <v>-125.94522820371849</v>
      </c>
      <c r="CM96" s="2">
        <v>-105.16247995251801</v>
      </c>
      <c r="CN96" s="2">
        <v>-22.309394009361213</v>
      </c>
      <c r="CO96" s="2">
        <v>-8.0743232359170545</v>
      </c>
      <c r="CP96" s="2">
        <v>17.804352792863952</v>
      </c>
      <c r="CQ96" s="2">
        <v>27.510158724806491</v>
      </c>
      <c r="CR96" s="2">
        <v>36.859895445109103</v>
      </c>
      <c r="CS96" s="2">
        <v>36.919497055084328</v>
      </c>
      <c r="CT96" s="2">
        <v>41.872230225234574</v>
      </c>
      <c r="CU96" s="2">
        <v>46.035731109244786</v>
      </c>
      <c r="CV96" s="2">
        <v>42.616122234758791</v>
      </c>
      <c r="CW96" s="2">
        <v>43.523269663518874</v>
      </c>
      <c r="CX96" s="2">
        <v>41.825979105176543</v>
      </c>
      <c r="CY96" s="2">
        <v>31.657875202549722</v>
      </c>
      <c r="CZ96" s="2">
        <v>33.485002948864071</v>
      </c>
      <c r="DA96" s="2">
        <v>51.231953804325222</v>
      </c>
      <c r="DB96" s="2">
        <v>64.814801618892616</v>
      </c>
      <c r="DC96" s="2">
        <v>65.935250818633818</v>
      </c>
      <c r="DD96" s="2">
        <v>77.039296457035022</v>
      </c>
      <c r="DE96" s="2">
        <v>79.325154667827519</v>
      </c>
      <c r="DF96" s="2">
        <v>90.674791419031976</v>
      </c>
      <c r="DG96" s="2">
        <v>85.992384136623713</v>
      </c>
      <c r="DH96" s="2">
        <v>89.658896845446122</v>
      </c>
      <c r="DI96" s="2">
        <v>89.4561642455201</v>
      </c>
      <c r="DJ96" s="2">
        <v>87.129717158667901</v>
      </c>
      <c r="DK96" s="2">
        <v>79.923915560989926</v>
      </c>
      <c r="DL96" s="2">
        <v>58.797979008949923</v>
      </c>
      <c r="DM96" s="2">
        <v>40.610652494330338</v>
      </c>
      <c r="DN96" s="2">
        <v>3.8092154337657345</v>
      </c>
      <c r="DO96" s="2">
        <v>-2.0291452832429435</v>
      </c>
      <c r="DP96" s="2">
        <v>-15.664444901294395</v>
      </c>
      <c r="DQ96" s="2">
        <v>-15.689265372639451</v>
      </c>
      <c r="DR96" s="2">
        <v>-1.606294150025608</v>
      </c>
      <c r="DS96" s="2">
        <v>2.8595626949670701</v>
      </c>
      <c r="DT96" s="2">
        <v>7.2560778466371794</v>
      </c>
      <c r="DU96" s="2">
        <v>8.5020628998376075</v>
      </c>
      <c r="DV96" s="2">
        <v>9.2254322229575472</v>
      </c>
      <c r="DW96" s="2">
        <v>5.7873171183774623</v>
      </c>
      <c r="DX96" s="2">
        <v>6.0451058622992857</v>
      </c>
      <c r="DY96" s="2">
        <v>10.386878073144512</v>
      </c>
      <c r="DZ96" s="2">
        <v>16.924962564912015</v>
      </c>
      <c r="EA96" s="2">
        <v>23.010277927336162</v>
      </c>
      <c r="EB96" s="2">
        <v>28.380757426333719</v>
      </c>
      <c r="EC96" s="2">
        <v>34.891928092546728</v>
      </c>
      <c r="ED96" s="2">
        <v>41.507643651293876</v>
      </c>
      <c r="EE96" s="2">
        <v>49.332448990013518</v>
      </c>
      <c r="EF96" s="2">
        <v>45.889236186592328</v>
      </c>
      <c r="EG96" s="2">
        <v>35.022771118003391</v>
      </c>
      <c r="EH96" s="2">
        <v>13.231632082857754</v>
      </c>
      <c r="EI96" s="2">
        <v>-15.434382969692765</v>
      </c>
      <c r="EJ96" s="2">
        <v>-46.105329275812139</v>
      </c>
      <c r="EK96" s="2">
        <v>-72.398000459883448</v>
      </c>
      <c r="EL96" s="2">
        <v>-109.65923359532519</v>
      </c>
      <c r="EM96" s="2">
        <v>-125.6078737172088</v>
      </c>
      <c r="EN96" s="2">
        <v>-136.02237786134197</v>
      </c>
      <c r="EO96" s="2">
        <v>-131.78918703770563</v>
      </c>
      <c r="EP96" s="2">
        <v>-115.94614605999597</v>
      </c>
      <c r="EQ96" s="2">
        <v>-90.826827705097131</v>
      </c>
      <c r="ER96" s="2">
        <v>-57.331098917673273</v>
      </c>
      <c r="ES96" s="2">
        <v>-25.351293338455228</v>
      </c>
      <c r="ET96" s="2">
        <v>4.9229701423609811</v>
      </c>
      <c r="EU96" s="2">
        <v>30.946799547794772</v>
      </c>
      <c r="EV96" s="2">
        <v>42.135012948422187</v>
      </c>
      <c r="EW96" s="2">
        <v>47.869531530222311</v>
      </c>
      <c r="EX96" s="2">
        <v>49.860483947618185</v>
      </c>
      <c r="EY96" s="2">
        <v>42.899689218437246</v>
      </c>
      <c r="EZ96" s="2">
        <v>32.818677532075412</v>
      </c>
      <c r="FA96" s="2">
        <v>25.066593740477401</v>
      </c>
      <c r="FB96" s="2">
        <v>17.036388877874344</v>
      </c>
      <c r="FC96" s="2">
        <v>15.981698916815112</v>
      </c>
      <c r="FD96" s="2">
        <v>20.176788049854842</v>
      </c>
      <c r="FE96" s="2">
        <v>19.216352706097954</v>
      </c>
      <c r="FF96" s="2">
        <v>23.055371746599846</v>
      </c>
      <c r="FG96" s="2">
        <v>30.6828653079838</v>
      </c>
      <c r="FH96" s="2">
        <v>30.913110332007392</v>
      </c>
      <c r="FI96" s="2">
        <v>29.753680445095959</v>
      </c>
      <c r="FJ96" s="2">
        <v>28.764903697044787</v>
      </c>
      <c r="FK96" s="2">
        <v>22.722706434209165</v>
      </c>
      <c r="FL96" s="2">
        <v>17.41988788315183</v>
      </c>
      <c r="FM96" s="2">
        <v>12.384564626577687</v>
      </c>
      <c r="FN96" s="2">
        <v>6.1106212837038481</v>
      </c>
      <c r="FO96" s="2">
        <v>0.55077422386459851</v>
      </c>
      <c r="FP96" s="2">
        <v>-0.89398798788256073</v>
      </c>
      <c r="FQ96" s="2">
        <v>-1.4720773621417802</v>
      </c>
      <c r="FR96" s="2">
        <v>-1.1566430092554238</v>
      </c>
      <c r="FS96" s="2">
        <v>-0.35845892677936053</v>
      </c>
      <c r="FT96" s="2">
        <v>-1.1168413378738804</v>
      </c>
      <c r="FU96" s="2">
        <v>-0.87187286332105296</v>
      </c>
      <c r="FV96" s="2">
        <v>-0.64091224846926642</v>
      </c>
      <c r="FW96" s="2">
        <v>-0.4209462618370326</v>
      </c>
      <c r="FX96" s="2">
        <v>-0.20854598492396278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</row>
    <row r="97" spans="1:200">
      <c r="A97" s="2">
        <v>-5.0424501208917255E-16</v>
      </c>
      <c r="B97" s="2">
        <v>-1.607175628862829E-14</v>
      </c>
      <c r="C97" s="2">
        <v>4.9549386520521902E-14</v>
      </c>
      <c r="D97" s="2">
        <v>1.3086131049743881E-13</v>
      </c>
      <c r="E97" s="2">
        <v>-1.273944511347637E-14</v>
      </c>
      <c r="F97" s="2">
        <v>-4.739349779256707E-14</v>
      </c>
      <c r="G97" s="2">
        <v>-3.8282313094836235E-14</v>
      </c>
      <c r="H97" s="2">
        <v>-3.0805052678568327E-15</v>
      </c>
      <c r="I97" s="2">
        <v>5.3213128048797389E-14</v>
      </c>
      <c r="J97" s="2">
        <v>4.79251018521759E-14</v>
      </c>
      <c r="K97" s="2">
        <v>1.3503928737433735E-13</v>
      </c>
      <c r="L97" s="2">
        <v>1.9829146699721448E-14</v>
      </c>
      <c r="M97" s="2">
        <v>-1.7121959905035556E-14</v>
      </c>
      <c r="N97" s="2">
        <v>-3.0135220275431007E-14</v>
      </c>
      <c r="O97" s="2">
        <v>3.3411263137014991E-14</v>
      </c>
      <c r="P97" s="2">
        <v>-1.6739065797445275E-14</v>
      </c>
      <c r="Q97" s="2">
        <v>-1.021770908232434E-14</v>
      </c>
      <c r="R97" s="2">
        <v>-1.8571347059712517E-15</v>
      </c>
      <c r="S97" s="2">
        <v>-1.3089508008993316E-15</v>
      </c>
      <c r="T97" s="2">
        <v>4.9008685884617813E-16</v>
      </c>
      <c r="U97" s="2">
        <v>7.0931835084821841E-17</v>
      </c>
      <c r="V97" s="2">
        <v>-0.18344072848918785</v>
      </c>
      <c r="W97" s="2">
        <v>-0.37151879464676663</v>
      </c>
      <c r="X97" s="2">
        <v>-0.56870874516529013</v>
      </c>
      <c r="Y97" s="2">
        <v>-0.77916326731750862</v>
      </c>
      <c r="Z97" s="2">
        <v>-1.0065614935027374</v>
      </c>
      <c r="AA97" s="2">
        <v>0.32495822228378479</v>
      </c>
      <c r="AB97" s="2">
        <v>0.35669750028014091</v>
      </c>
      <c r="AC97" s="2">
        <v>1.4004778857020863</v>
      </c>
      <c r="AD97" s="2">
        <v>3.3400786223995738</v>
      </c>
      <c r="AE97" s="2">
        <v>6.0273216687968096</v>
      </c>
      <c r="AF97" s="2">
        <v>12.138673805573788</v>
      </c>
      <c r="AG97" s="2">
        <v>18.364056395514663</v>
      </c>
      <c r="AH97" s="2">
        <v>23.137562313478757</v>
      </c>
      <c r="AI97" s="2">
        <v>27.071624168076642</v>
      </c>
      <c r="AJ97" s="2">
        <v>29.683429696106543</v>
      </c>
      <c r="AK97" s="2">
        <v>30.689175067115332</v>
      </c>
      <c r="AL97" s="2">
        <v>30.565425633879158</v>
      </c>
      <c r="AM97" s="2">
        <v>25.958341314798382</v>
      </c>
      <c r="AN97" s="2">
        <v>21.319094864400292</v>
      </c>
      <c r="AO97" s="2">
        <v>18.346766772051438</v>
      </c>
      <c r="AP97" s="2">
        <v>17.785297515948272</v>
      </c>
      <c r="AQ97" s="2">
        <v>19.370031576627753</v>
      </c>
      <c r="AR97" s="2">
        <v>23.843520493177706</v>
      </c>
      <c r="AS97" s="2">
        <v>32.295082764983938</v>
      </c>
      <c r="AT97" s="2">
        <v>42.31608984772523</v>
      </c>
      <c r="AU97" s="2">
        <v>51.576948107257778</v>
      </c>
      <c r="AV97" s="2">
        <v>52.605149202635303</v>
      </c>
      <c r="AW97" s="2">
        <v>46.341726110168935</v>
      </c>
      <c r="AX97" s="2">
        <v>33.09570248415897</v>
      </c>
      <c r="AY97" s="2">
        <v>10.465957680492981</v>
      </c>
      <c r="AZ97" s="2">
        <v>-19.465599532805022</v>
      </c>
      <c r="BA97" s="2">
        <v>-54.370400276253115</v>
      </c>
      <c r="BB97" s="2">
        <v>-89.865016795867959</v>
      </c>
      <c r="BC97" s="2">
        <v>-116.24072772339827</v>
      </c>
      <c r="BD97" s="2">
        <v>-126.93148758086582</v>
      </c>
      <c r="BE97" s="2">
        <v>-133.6908333570513</v>
      </c>
      <c r="BF97" s="2">
        <v>-126.57526016605563</v>
      </c>
      <c r="BG97" s="2">
        <v>-106.76655842961472</v>
      </c>
      <c r="BH97" s="2">
        <v>-78.746875290205736</v>
      </c>
      <c r="BI97" s="2">
        <v>-44.795807511111263</v>
      </c>
      <c r="BJ97" s="2">
        <v>-14.594158212724082</v>
      </c>
      <c r="BK97" s="2">
        <v>7.6341757043151173</v>
      </c>
      <c r="BL97" s="2">
        <v>28.36270629504871</v>
      </c>
      <c r="BM97" s="2">
        <v>40.917642518915947</v>
      </c>
      <c r="BN97" s="2">
        <v>43.613796418812754</v>
      </c>
      <c r="BO97" s="2">
        <v>41.394104618336321</v>
      </c>
      <c r="BP97" s="2">
        <v>30.960437070104337</v>
      </c>
      <c r="BQ97" s="2">
        <v>23.343227503186142</v>
      </c>
      <c r="BR97" s="2">
        <v>16.658376102053353</v>
      </c>
      <c r="BS97" s="2">
        <v>22.801498141809464</v>
      </c>
      <c r="BT97" s="2">
        <v>25.603145324535713</v>
      </c>
      <c r="BU97" s="2">
        <v>26.225993070993997</v>
      </c>
      <c r="BV97" s="2">
        <v>24.135869854819909</v>
      </c>
      <c r="BW97" s="2">
        <v>22.0941524375312</v>
      </c>
      <c r="BX97" s="2">
        <v>16.314057265257453</v>
      </c>
      <c r="BY97" s="2">
        <v>4.6802504746147031</v>
      </c>
      <c r="BZ97" s="2">
        <v>-0.25999422366986202</v>
      </c>
      <c r="CA97" s="2">
        <v>-4.8210668341717478</v>
      </c>
      <c r="CB97" s="2">
        <v>-9.4692064406126732</v>
      </c>
      <c r="CC97" s="2">
        <v>-80.207445953377601</v>
      </c>
      <c r="CD97" s="2">
        <v>-115.8056360666354</v>
      </c>
      <c r="CE97" s="2">
        <v>-124.86268514035177</v>
      </c>
      <c r="CF97" s="2">
        <v>-135.42045830916902</v>
      </c>
      <c r="CG97" s="2">
        <v>-136.00468594416151</v>
      </c>
      <c r="CH97" s="2">
        <v>-137.32438643449251</v>
      </c>
      <c r="CI97" s="2">
        <v>-139.06618783183063</v>
      </c>
      <c r="CJ97" s="2">
        <v>-139.42213915963347</v>
      </c>
      <c r="CK97" s="2">
        <v>-136.89988647816338</v>
      </c>
      <c r="CL97" s="2">
        <v>-127.25480746849836</v>
      </c>
      <c r="CM97" s="2">
        <v>-106.06082413036495</v>
      </c>
      <c r="CN97" s="2">
        <v>-12.72070433199567</v>
      </c>
      <c r="CO97" s="2">
        <v>2.5142434824824527</v>
      </c>
      <c r="CP97" s="2">
        <v>31.143226786213283</v>
      </c>
      <c r="CQ97" s="2">
        <v>38.311425713203938</v>
      </c>
      <c r="CR97" s="2">
        <v>39.71998149928779</v>
      </c>
      <c r="CS97" s="2">
        <v>37.11559086039393</v>
      </c>
      <c r="CT97" s="2">
        <v>37.671637444610617</v>
      </c>
      <c r="CU97" s="2">
        <v>42.669708499842692</v>
      </c>
      <c r="CV97" s="2">
        <v>39.281326672311828</v>
      </c>
      <c r="CW97" s="2">
        <v>39.925002021590117</v>
      </c>
      <c r="CX97" s="2">
        <v>38.447993994181054</v>
      </c>
      <c r="CY97" s="2">
        <v>27.755518010296626</v>
      </c>
      <c r="CZ97" s="2">
        <v>29.738576245045337</v>
      </c>
      <c r="DA97" s="2">
        <v>48.582660946473347</v>
      </c>
      <c r="DB97" s="2">
        <v>62.967260122431568</v>
      </c>
      <c r="DC97" s="2">
        <v>64.435033613672928</v>
      </c>
      <c r="DD97" s="2">
        <v>75.806617313303278</v>
      </c>
      <c r="DE97" s="2">
        <v>77.938676036800317</v>
      </c>
      <c r="DF97" s="2">
        <v>89.009135988107658</v>
      </c>
      <c r="DG97" s="2">
        <v>84.095249226714671</v>
      </c>
      <c r="DH97" s="2">
        <v>86.992567751708748</v>
      </c>
      <c r="DI97" s="2">
        <v>86.976207798267467</v>
      </c>
      <c r="DJ97" s="2">
        <v>86.132957097893012</v>
      </c>
      <c r="DK97" s="2">
        <v>81.538473175548972</v>
      </c>
      <c r="DL97" s="2">
        <v>63.15824088478027</v>
      </c>
      <c r="DM97" s="2">
        <v>49.22900093038205</v>
      </c>
      <c r="DN97" s="2">
        <v>5.4667829355436126</v>
      </c>
      <c r="DO97" s="2">
        <v>-3.8156367122058832E-2</v>
      </c>
      <c r="DP97" s="2">
        <v>-16.190853676361478</v>
      </c>
      <c r="DQ97" s="2">
        <v>-17.312888344100411</v>
      </c>
      <c r="DR97" s="2">
        <v>-1.817983730222887</v>
      </c>
      <c r="DS97" s="2">
        <v>2.9033479145173993</v>
      </c>
      <c r="DT97" s="2">
        <v>7.5514875209584131</v>
      </c>
      <c r="DU97" s="2">
        <v>10.391780438126705</v>
      </c>
      <c r="DV97" s="2">
        <v>11.579126262507394</v>
      </c>
      <c r="DW97" s="2">
        <v>6.2209016152073762</v>
      </c>
      <c r="DX97" s="2">
        <v>5.4899156365908173</v>
      </c>
      <c r="DY97" s="2">
        <v>7.9325091613682872</v>
      </c>
      <c r="DZ97" s="2">
        <v>11.743136049971076</v>
      </c>
      <c r="EA97" s="2">
        <v>15.10171437478976</v>
      </c>
      <c r="EB97" s="2">
        <v>18.349298260812454</v>
      </c>
      <c r="EC97" s="2">
        <v>23.734205213726923</v>
      </c>
      <c r="ED97" s="2">
        <v>30.711943413541704</v>
      </c>
      <c r="EE97" s="2">
        <v>41.964490579166949</v>
      </c>
      <c r="EF97" s="2">
        <v>45.509900330089579</v>
      </c>
      <c r="EG97" s="2">
        <v>43.394304911199463</v>
      </c>
      <c r="EH97" s="2">
        <v>31.437916622366387</v>
      </c>
      <c r="EI97" s="2">
        <v>11.855421115600842</v>
      </c>
      <c r="EJ97" s="2">
        <v>-13.682550959735</v>
      </c>
      <c r="EK97" s="2">
        <v>-39.312974440561192</v>
      </c>
      <c r="EL97" s="2">
        <v>-80.28563873106981</v>
      </c>
      <c r="EM97" s="2">
        <v>-103.70038062295281</v>
      </c>
      <c r="EN97" s="2">
        <v>-125.62244574179473</v>
      </c>
      <c r="EO97" s="2">
        <v>-136.55767642607367</v>
      </c>
      <c r="EP97" s="2">
        <v>-130.95500570813616</v>
      </c>
      <c r="EQ97" s="2">
        <v>-115.74454992612077</v>
      </c>
      <c r="ER97" s="2">
        <v>-89.374633005787345</v>
      </c>
      <c r="ES97" s="2">
        <v>-57.858079513392028</v>
      </c>
      <c r="ET97" s="2">
        <v>-23.833519008518888</v>
      </c>
      <c r="EU97" s="2">
        <v>10.465957680492981</v>
      </c>
      <c r="EV97" s="2">
        <v>29.374589867264675</v>
      </c>
      <c r="EW97" s="2">
        <v>43.088732457473242</v>
      </c>
      <c r="EX97" s="2">
        <v>52.605149202635303</v>
      </c>
      <c r="EY97" s="2">
        <v>49.529452789944919</v>
      </c>
      <c r="EZ97" s="2">
        <v>41.237928438605792</v>
      </c>
      <c r="FA97" s="2">
        <v>32.295082764983938</v>
      </c>
      <c r="FB97" s="2">
        <v>22.027462303927184</v>
      </c>
      <c r="FC97" s="2">
        <v>17.155699273748105</v>
      </c>
      <c r="FD97" s="2">
        <v>17.785297515948272</v>
      </c>
      <c r="FE97" s="2">
        <v>15.358222203092135</v>
      </c>
      <c r="FF97" s="2">
        <v>18.0858690693969</v>
      </c>
      <c r="FG97" s="2">
        <v>25.958341314798382</v>
      </c>
      <c r="FH97" s="2">
        <v>27.576067201408861</v>
      </c>
      <c r="FI97" s="2">
        <v>28.011708571586137</v>
      </c>
      <c r="FJ97" s="2">
        <v>29.683429696106543</v>
      </c>
      <c r="FK97" s="2">
        <v>25.162004256657102</v>
      </c>
      <c r="FL97" s="2">
        <v>21.628815008073278</v>
      </c>
      <c r="FM97" s="2">
        <v>18.364056395514663</v>
      </c>
      <c r="FN97" s="2">
        <v>12.138673805573788</v>
      </c>
      <c r="FO97" s="2">
        <v>6.0273216687968096</v>
      </c>
      <c r="FP97" s="2">
        <v>3.34007862239958</v>
      </c>
      <c r="FQ97" s="2">
        <v>1.4004778857020863</v>
      </c>
      <c r="FR97" s="2">
        <v>0.35669750028014091</v>
      </c>
      <c r="FS97" s="2">
        <v>0.32495822228378479</v>
      </c>
      <c r="FT97" s="2">
        <v>-1.0065614935027374</v>
      </c>
      <c r="FU97" s="2">
        <v>-0.77916326731750862</v>
      </c>
      <c r="FV97" s="2">
        <v>-0.56870874516529013</v>
      </c>
      <c r="FW97" s="2">
        <v>-0.37151879464676352</v>
      </c>
      <c r="FX97" s="2">
        <v>-0.18344072848918785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</row>
    <row r="98" spans="1:200">
      <c r="A98" s="2">
        <v>-3.6033697584855185E-16</v>
      </c>
      <c r="B98" s="2">
        <v>-1.4502171850207571E-14</v>
      </c>
      <c r="C98" s="2">
        <v>3.4173561628646459E-14</v>
      </c>
      <c r="D98" s="2">
        <v>1.1442724853262819E-13</v>
      </c>
      <c r="E98" s="2">
        <v>-1.2426923816318963E-14</v>
      </c>
      <c r="F98" s="2">
        <v>-4.266056729119517E-14</v>
      </c>
      <c r="G98" s="2">
        <v>-5.4200673341326814E-14</v>
      </c>
      <c r="H98" s="2">
        <v>-7.5752396070618068E-15</v>
      </c>
      <c r="I98" s="2">
        <v>5.5175508159496409E-14</v>
      </c>
      <c r="J98" s="2">
        <v>5.1563619119466631E-14</v>
      </c>
      <c r="K98" s="2">
        <v>1.407944466995525E-13</v>
      </c>
      <c r="L98" s="2">
        <v>2.8827961274491109E-14</v>
      </c>
      <c r="M98" s="2">
        <v>-3.2052851404391776E-15</v>
      </c>
      <c r="N98" s="2">
        <v>-3.104667956311972E-14</v>
      </c>
      <c r="O98" s="2">
        <v>4.6930445451917368E-15</v>
      </c>
      <c r="P98" s="2">
        <v>-2.1240078915881062E-14</v>
      </c>
      <c r="Q98" s="2">
        <v>-9.5221547090614061E-16</v>
      </c>
      <c r="R98" s="2">
        <v>-1.4214162732473852E-15</v>
      </c>
      <c r="S98" s="2">
        <v>-1.2068661057152447E-15</v>
      </c>
      <c r="T98" s="2">
        <v>4.0089931814722289E-16</v>
      </c>
      <c r="U98" s="2">
        <v>-6.4442520094162599E-17</v>
      </c>
      <c r="V98" s="2">
        <v>-0.18520257350149122</v>
      </c>
      <c r="W98" s="2">
        <v>-0.37512852141129105</v>
      </c>
      <c r="X98" s="2">
        <v>-0.57433237913745827</v>
      </c>
      <c r="Y98" s="2">
        <v>-0.78703494087084591</v>
      </c>
      <c r="Z98" s="2">
        <v>-1.0169661527470026</v>
      </c>
      <c r="AA98" s="2">
        <v>0.71176218115060541</v>
      </c>
      <c r="AB98" s="2">
        <v>1.4990017406687555</v>
      </c>
      <c r="AC98" s="2">
        <v>3.5084357959683747</v>
      </c>
      <c r="AD98" s="2">
        <v>6.3212335663563479</v>
      </c>
      <c r="AE98" s="2">
        <v>9.6932882435781558</v>
      </c>
      <c r="AF98" s="2">
        <v>15.775131606792259</v>
      </c>
      <c r="AG98" s="2">
        <v>21.529726487877653</v>
      </c>
      <c r="AH98" s="2">
        <v>24.958168596116895</v>
      </c>
      <c r="AI98" s="2">
        <v>27.088600069342753</v>
      </c>
      <c r="AJ98" s="2">
        <v>27.622808504142583</v>
      </c>
      <c r="AK98" s="2">
        <v>26.726718470458021</v>
      </c>
      <c r="AL98" s="2">
        <v>25.262190971196674</v>
      </c>
      <c r="AM98" s="2">
        <v>19.780066166533466</v>
      </c>
      <c r="AN98" s="2">
        <v>15.333952102255987</v>
      </c>
      <c r="AO98" s="2">
        <v>13.884407192199181</v>
      </c>
      <c r="AP98" s="2">
        <v>15.890317455502597</v>
      </c>
      <c r="AQ98" s="2">
        <v>20.546095448424108</v>
      </c>
      <c r="AR98" s="2">
        <v>28.733434566175713</v>
      </c>
      <c r="AS98" s="2">
        <v>38.898867224104052</v>
      </c>
      <c r="AT98" s="2">
        <v>48.459918770157159</v>
      </c>
      <c r="AU98" s="2">
        <v>54.542096324654452</v>
      </c>
      <c r="AV98" s="2">
        <v>49.559728374891741</v>
      </c>
      <c r="AW98" s="2">
        <v>35.792049996853962</v>
      </c>
      <c r="AX98" s="2">
        <v>14.533588740069947</v>
      </c>
      <c r="AY98" s="2">
        <v>-15.815027635218437</v>
      </c>
      <c r="AZ98" s="2">
        <v>-50.364083342330225</v>
      </c>
      <c r="BA98" s="2">
        <v>-86.294250628860595</v>
      </c>
      <c r="BB98" s="2">
        <v>-117.34054697269318</v>
      </c>
      <c r="BC98" s="2">
        <v>-134.51943399818117</v>
      </c>
      <c r="BD98" s="2">
        <v>-134.75554625403657</v>
      </c>
      <c r="BE98" s="2">
        <v>-128.92934073326589</v>
      </c>
      <c r="BF98" s="2">
        <v>-109.56265364180639</v>
      </c>
      <c r="BG98" s="2">
        <v>-79.600049423315838</v>
      </c>
      <c r="BH98" s="2">
        <v>-45.460269649678978</v>
      </c>
      <c r="BI98" s="2">
        <v>-10.652549738287878</v>
      </c>
      <c r="BJ98" s="2">
        <v>16.033813215782818</v>
      </c>
      <c r="BK98" s="2">
        <v>33.071096968829082</v>
      </c>
      <c r="BL98" s="2">
        <v>44.770327338710381</v>
      </c>
      <c r="BM98" s="2">
        <v>47.507578865388979</v>
      </c>
      <c r="BN98" s="2">
        <v>40.975218829173137</v>
      </c>
      <c r="BO98" s="2">
        <v>32.095175691246261</v>
      </c>
      <c r="BP98" s="2">
        <v>18.817169496382846</v>
      </c>
      <c r="BQ98" s="2">
        <v>11.236759332949488</v>
      </c>
      <c r="BR98" s="2">
        <v>6.4363312680883986</v>
      </c>
      <c r="BS98" s="2">
        <v>18.668718818064509</v>
      </c>
      <c r="BT98" s="2">
        <v>26.16568068182292</v>
      </c>
      <c r="BU98" s="2">
        <v>30.395796314619364</v>
      </c>
      <c r="BV98" s="2">
        <v>30.88023830248115</v>
      </c>
      <c r="BW98" s="2">
        <v>29.98855614549149</v>
      </c>
      <c r="BX98" s="2">
        <v>23.190643044949315</v>
      </c>
      <c r="BY98" s="2">
        <v>7.5532806797417047</v>
      </c>
      <c r="BZ98" s="2">
        <v>1.4274276984451373</v>
      </c>
      <c r="CA98" s="2">
        <v>-3.4348184446161802</v>
      </c>
      <c r="CB98" s="2">
        <v>-8.5157449719462903</v>
      </c>
      <c r="CC98" s="2">
        <v>-81.667848412432889</v>
      </c>
      <c r="CD98" s="2">
        <v>-115.6743766844406</v>
      </c>
      <c r="CE98" s="2">
        <v>-127.21238400556653</v>
      </c>
      <c r="CF98" s="2">
        <v>-137.60938551339058</v>
      </c>
      <c r="CG98" s="2">
        <v>-138.57359755767826</v>
      </c>
      <c r="CH98" s="2">
        <v>-143.38460009881254</v>
      </c>
      <c r="CI98" s="2">
        <v>-145.14618802391766</v>
      </c>
      <c r="CJ98" s="2">
        <v>-143.73869836905615</v>
      </c>
      <c r="CK98" s="2">
        <v>-136.78758415750161</v>
      </c>
      <c r="CL98" s="2">
        <v>-129.08345033592707</v>
      </c>
      <c r="CM98" s="2">
        <v>-107.52275724855238</v>
      </c>
      <c r="CN98" s="2">
        <v>-7.9161181131330975</v>
      </c>
      <c r="CO98" s="2">
        <v>8.2472681419565816</v>
      </c>
      <c r="CP98" s="2">
        <v>39.273479454477922</v>
      </c>
      <c r="CQ98" s="2">
        <v>45.302893558038917</v>
      </c>
      <c r="CR98" s="2">
        <v>41.402731980566109</v>
      </c>
      <c r="CS98" s="2">
        <v>37.804199874536096</v>
      </c>
      <c r="CT98" s="2">
        <v>36.116668760588766</v>
      </c>
      <c r="CU98" s="2">
        <v>44.425821937553849</v>
      </c>
      <c r="CV98" s="2">
        <v>41.991417943438456</v>
      </c>
      <c r="CW98" s="2">
        <v>42.236625002245908</v>
      </c>
      <c r="CX98" s="2">
        <v>41.102257309852263</v>
      </c>
      <c r="CY98" s="2">
        <v>31.416643140492955</v>
      </c>
      <c r="CZ98" s="2">
        <v>33.412449095431739</v>
      </c>
      <c r="DA98" s="2">
        <v>50.789863846955946</v>
      </c>
      <c r="DB98" s="2">
        <v>63.954777763177027</v>
      </c>
      <c r="DC98" s="2">
        <v>65.170031913383923</v>
      </c>
      <c r="DD98" s="2">
        <v>74.863241039018746</v>
      </c>
      <c r="DE98" s="2">
        <v>76.03297196016004</v>
      </c>
      <c r="DF98" s="2">
        <v>85.068384180164102</v>
      </c>
      <c r="DG98" s="2">
        <v>79.607517995025617</v>
      </c>
      <c r="DH98" s="2">
        <v>80.637080573899709</v>
      </c>
      <c r="DI98" s="2">
        <v>79.836107368632895</v>
      </c>
      <c r="DJ98" s="2">
        <v>79.767569981827975</v>
      </c>
      <c r="DK98" s="2">
        <v>76.660704306116401</v>
      </c>
      <c r="DL98" s="2">
        <v>61.499663011866808</v>
      </c>
      <c r="DM98" s="2">
        <v>52.044592058441012</v>
      </c>
      <c r="DN98" s="2">
        <v>3.9660251503798376</v>
      </c>
      <c r="DO98" s="2">
        <v>0.96153999700195669</v>
      </c>
      <c r="DP98" s="2">
        <v>-14.941761092835744</v>
      </c>
      <c r="DQ98" s="2">
        <v>-16.012873702784113</v>
      </c>
      <c r="DR98" s="2">
        <v>-0.35349718271175401</v>
      </c>
      <c r="DS98" s="2">
        <v>4.8752548134465314</v>
      </c>
      <c r="DT98" s="2">
        <v>9.9561813407768067</v>
      </c>
      <c r="DU98" s="2">
        <v>15.227004471012703</v>
      </c>
      <c r="DV98" s="2">
        <v>17.392518776759591</v>
      </c>
      <c r="DW98" s="2">
        <v>9.9324434243707547</v>
      </c>
      <c r="DX98" s="2">
        <v>8.3722945121063983</v>
      </c>
      <c r="DY98" s="2">
        <v>8.6007779582044126</v>
      </c>
      <c r="DZ98" s="2">
        <v>9.1586277921220329</v>
      </c>
      <c r="EA98" s="2">
        <v>8.98628117922547</v>
      </c>
      <c r="EB98" s="2">
        <v>9.0490621203496566</v>
      </c>
      <c r="EC98" s="2">
        <v>11.918703935760798</v>
      </c>
      <c r="ED98" s="2">
        <v>17.758655539009059</v>
      </c>
      <c r="EE98" s="2">
        <v>30.668157596754053</v>
      </c>
      <c r="EF98" s="2">
        <v>39.838318166256229</v>
      </c>
      <c r="EG98" s="2">
        <v>45.837723524778418</v>
      </c>
      <c r="EH98" s="2">
        <v>43.818442780960481</v>
      </c>
      <c r="EI98" s="2">
        <v>34.391607855373252</v>
      </c>
      <c r="EJ98" s="2">
        <v>16.410668878599704</v>
      </c>
      <c r="EK98" s="2">
        <v>-5.8928180170984188</v>
      </c>
      <c r="EL98" s="2">
        <v>-45.686598091457569</v>
      </c>
      <c r="EM98" s="2">
        <v>-73.988450149493687</v>
      </c>
      <c r="EN98" s="2">
        <v>-104.89422706131322</v>
      </c>
      <c r="EO98" s="2">
        <v>-129.43537928617044</v>
      </c>
      <c r="EP98" s="2">
        <v>-134.8412598951856</v>
      </c>
      <c r="EQ98" s="2">
        <v>-131.40198502764054</v>
      </c>
      <c r="ER98" s="2">
        <v>-116.15844132613105</v>
      </c>
      <c r="ES98" s="2">
        <v>-89.077161915658607</v>
      </c>
      <c r="ET98" s="2">
        <v>-55.253109078866238</v>
      </c>
      <c r="EU98" s="2">
        <v>-15.815027635218437</v>
      </c>
      <c r="EV98" s="2">
        <v>9.6876601132247586</v>
      </c>
      <c r="EW98" s="2">
        <v>31.387231716938114</v>
      </c>
      <c r="EX98" s="2">
        <v>49.559728374891741</v>
      </c>
      <c r="EY98" s="2">
        <v>51.764744437708444</v>
      </c>
      <c r="EZ98" s="2">
        <v>47.215731104984243</v>
      </c>
      <c r="FA98" s="2">
        <v>38.898867224104052</v>
      </c>
      <c r="FB98" s="2">
        <v>27.441824103001998</v>
      </c>
      <c r="FC98" s="2">
        <v>19.070486487669335</v>
      </c>
      <c r="FD98" s="2">
        <v>15.890317455502597</v>
      </c>
      <c r="FE98" s="2">
        <v>11.487854762783268</v>
      </c>
      <c r="FF98" s="2">
        <v>12.437352336591633</v>
      </c>
      <c r="FG98" s="2">
        <v>19.780066166533466</v>
      </c>
      <c r="FH98" s="2">
        <v>22.205122839007064</v>
      </c>
      <c r="FI98" s="2">
        <v>23.869983983524822</v>
      </c>
      <c r="FJ98" s="2">
        <v>27.622808504142583</v>
      </c>
      <c r="FK98" s="2">
        <v>24.7738355122362</v>
      </c>
      <c r="FL98" s="2">
        <v>23.036561344205058</v>
      </c>
      <c r="FM98" s="2">
        <v>21.529726487877653</v>
      </c>
      <c r="FN98" s="2">
        <v>15.775131606792259</v>
      </c>
      <c r="FO98" s="2">
        <v>9.6932882435781558</v>
      </c>
      <c r="FP98" s="2">
        <v>6.321233566356347</v>
      </c>
      <c r="FQ98" s="2">
        <v>3.5084357959683747</v>
      </c>
      <c r="FR98" s="2">
        <v>1.4990017406687555</v>
      </c>
      <c r="FS98" s="2">
        <v>0.71176218115060541</v>
      </c>
      <c r="FT98" s="2">
        <v>-1.0169661527470026</v>
      </c>
      <c r="FU98" s="2">
        <v>-0.78703494087084591</v>
      </c>
      <c r="FV98" s="2">
        <v>-0.57433237913745827</v>
      </c>
      <c r="FW98" s="2">
        <v>-0.37512852141128838</v>
      </c>
      <c r="FX98" s="2">
        <v>-0.18520257350149122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</row>
    <row r="99" spans="1:200">
      <c r="A99" s="2">
        <v>-2.0645400303666705E-16</v>
      </c>
      <c r="B99" s="2">
        <v>-1.1446357031835104E-14</v>
      </c>
      <c r="C99" s="2">
        <v>1.8074589041040539E-14</v>
      </c>
      <c r="D99" s="2">
        <v>1.0151043886350133E-13</v>
      </c>
      <c r="E99" s="2">
        <v>-1.1796583870237951E-14</v>
      </c>
      <c r="F99" s="2">
        <v>-3.5533889500630866E-14</v>
      </c>
      <c r="G99" s="2">
        <v>-6.7711998358265424E-14</v>
      </c>
      <c r="H99" s="2">
        <v>-7.4502848380814745E-15</v>
      </c>
      <c r="I99" s="2">
        <v>5.1595702072593025E-14</v>
      </c>
      <c r="J99" s="2">
        <v>4.7616143723014007E-14</v>
      </c>
      <c r="K99" s="2">
        <v>1.3727722718995407E-13</v>
      </c>
      <c r="L99" s="2">
        <v>3.4935936810985425E-14</v>
      </c>
      <c r="M99" s="2">
        <v>7.1484862660060298E-15</v>
      </c>
      <c r="N99" s="2">
        <v>-3.4783348282523901E-14</v>
      </c>
      <c r="O99" s="2">
        <v>-2.3608220963900865E-14</v>
      </c>
      <c r="P99" s="2">
        <v>-2.2989131556984958E-14</v>
      </c>
      <c r="Q99" s="2">
        <v>6.8222253846470089E-15</v>
      </c>
      <c r="R99" s="2">
        <v>-9.5032189338132791E-16</v>
      </c>
      <c r="S99" s="2">
        <v>-1.012266662959955E-15</v>
      </c>
      <c r="T99" s="2">
        <v>3.0609451732419868E-16</v>
      </c>
      <c r="U99" s="2">
        <v>-1.6346669092627113E-16</v>
      </c>
      <c r="V99" s="2">
        <v>-0.19431836022854712</v>
      </c>
      <c r="W99" s="2">
        <v>-0.39283631291282195</v>
      </c>
      <c r="X99" s="2">
        <v>-0.59959419838681327</v>
      </c>
      <c r="Y99" s="2">
        <v>-0.81831766545843498</v>
      </c>
      <c r="Z99" s="2">
        <v>-1.0522697799488094</v>
      </c>
      <c r="AA99" s="2">
        <v>0.76944036478370359</v>
      </c>
      <c r="AB99" s="2">
        <v>1.9000030829299654</v>
      </c>
      <c r="AC99" s="2">
        <v>4.1732039115474882</v>
      </c>
      <c r="AD99" s="2">
        <v>7.1217433687743048</v>
      </c>
      <c r="AE99" s="2">
        <v>10.469476527172805</v>
      </c>
      <c r="AF99" s="2">
        <v>15.990600350839987</v>
      </c>
      <c r="AG99" s="2">
        <v>21.057055855267521</v>
      </c>
      <c r="AH99" s="2">
        <v>23.461057421838877</v>
      </c>
      <c r="AI99" s="2">
        <v>24.390620255146789</v>
      </c>
      <c r="AJ99" s="2">
        <v>23.732564469652399</v>
      </c>
      <c r="AK99" s="2">
        <v>21.948880863358134</v>
      </c>
      <c r="AL99" s="2">
        <v>20.198343017409531</v>
      </c>
      <c r="AM99" s="2">
        <v>15.124612652835863</v>
      </c>
      <c r="AN99" s="2">
        <v>11.666151530191954</v>
      </c>
      <c r="AO99" s="2">
        <v>11.987575131814967</v>
      </c>
      <c r="AP99" s="2">
        <v>16.159722956927435</v>
      </c>
      <c r="AQ99" s="2">
        <v>22.925557506359134</v>
      </c>
      <c r="AR99" s="2">
        <v>32.975475142427825</v>
      </c>
      <c r="AS99" s="2">
        <v>42.606212891426267</v>
      </c>
      <c r="AT99" s="2">
        <v>49.425151103855178</v>
      </c>
      <c r="AU99" s="2">
        <v>50.522817536253498</v>
      </c>
      <c r="AV99" s="2">
        <v>38.806382309513864</v>
      </c>
      <c r="AW99" s="2">
        <v>17.872047762601859</v>
      </c>
      <c r="AX99" s="2">
        <v>-9.934368583297184</v>
      </c>
      <c r="AY99" s="2">
        <v>-45.043645381532365</v>
      </c>
      <c r="AZ99" s="2">
        <v>-80.614710924086069</v>
      </c>
      <c r="BA99" s="2">
        <v>-113.34490793954342</v>
      </c>
      <c r="BB99" s="2">
        <v>-136.34565246658141</v>
      </c>
      <c r="BC99" s="2">
        <v>-142.14637258266148</v>
      </c>
      <c r="BD99" s="2">
        <v>-131.58535571073193</v>
      </c>
      <c r="BE99" s="2">
        <v>-114.46829002311465</v>
      </c>
      <c r="BF99" s="2">
        <v>-85.526074606125988</v>
      </c>
      <c r="BG99" s="2">
        <v>-48.986649541519604</v>
      </c>
      <c r="BH99" s="2">
        <v>-12.46243685564006</v>
      </c>
      <c r="BI99" s="2">
        <v>19.953396157016165</v>
      </c>
      <c r="BJ99" s="2">
        <v>41.046075569458111</v>
      </c>
      <c r="BK99" s="2">
        <v>52.342431762980297</v>
      </c>
      <c r="BL99" s="2">
        <v>55.596364062101706</v>
      </c>
      <c r="BM99" s="2">
        <v>49.99429392745315</v>
      </c>
      <c r="BN99" s="2">
        <v>36.462036103736928</v>
      </c>
      <c r="BO99" s="2">
        <v>22.933809069181237</v>
      </c>
      <c r="BP99" s="2">
        <v>8.3506719326624275</v>
      </c>
      <c r="BQ99" s="2">
        <v>1.6425065136843422</v>
      </c>
      <c r="BR99" s="2">
        <v>-0.89654603329965177</v>
      </c>
      <c r="BS99" s="2">
        <v>16.552722743097352</v>
      </c>
      <c r="BT99" s="2">
        <v>28.115308098704183</v>
      </c>
      <c r="BU99" s="2">
        <v>35.174437750804316</v>
      </c>
      <c r="BV99" s="2">
        <v>37.990830568255923</v>
      </c>
      <c r="BW99" s="2">
        <v>38.371604961561182</v>
      </c>
      <c r="BX99" s="2">
        <v>30.765157949575276</v>
      </c>
      <c r="BY99" s="2">
        <v>11.886544247788573</v>
      </c>
      <c r="BZ99" s="2">
        <v>4.4177616856843294</v>
      </c>
      <c r="CA99" s="2">
        <v>-0.67180583822126905</v>
      </c>
      <c r="CB99" s="2">
        <v>-6.1580179840884162</v>
      </c>
      <c r="CC99" s="2">
        <v>-78.576885437990114</v>
      </c>
      <c r="CD99" s="2">
        <v>-110.59349911541929</v>
      </c>
      <c r="CE99" s="2">
        <v>-124.71416023415721</v>
      </c>
      <c r="CF99" s="2">
        <v>-135.68617429229749</v>
      </c>
      <c r="CG99" s="2">
        <v>-137.43781410773994</v>
      </c>
      <c r="CH99" s="2">
        <v>-146.54710959275045</v>
      </c>
      <c r="CI99" s="2">
        <v>-149.57203688736874</v>
      </c>
      <c r="CJ99" s="2">
        <v>-147.33246860020984</v>
      </c>
      <c r="CK99" s="2">
        <v>-136.70060401135018</v>
      </c>
      <c r="CL99" s="2">
        <v>-130.83779337739321</v>
      </c>
      <c r="CM99" s="2">
        <v>-109.0050949156043</v>
      </c>
      <c r="CN99" s="2">
        <v>-7.7355744213125082</v>
      </c>
      <c r="CO99" s="2">
        <v>8.7971920693246499</v>
      </c>
      <c r="CP99" s="2">
        <v>40.25809272029764</v>
      </c>
      <c r="CQ99" s="2">
        <v>46.741072580246062</v>
      </c>
      <c r="CR99" s="2">
        <v>40.889555074426511</v>
      </c>
      <c r="CS99" s="2">
        <v>38.16088264432743</v>
      </c>
      <c r="CT99" s="2">
        <v>36.597423265356291</v>
      </c>
      <c r="CU99" s="2">
        <v>49.326252324563171</v>
      </c>
      <c r="CV99" s="2">
        <v>48.485187902453021</v>
      </c>
      <c r="CW99" s="2">
        <v>48.315685226541525</v>
      </c>
      <c r="CX99" s="2">
        <v>47.440543988722261</v>
      </c>
      <c r="CY99" s="2">
        <v>40.101603809056058</v>
      </c>
      <c r="CZ99" s="2">
        <v>42.380955018481089</v>
      </c>
      <c r="DA99" s="2">
        <v>56.529552662516473</v>
      </c>
      <c r="DB99" s="2">
        <v>67.030980660002285</v>
      </c>
      <c r="DC99" s="2">
        <v>67.552792151315245</v>
      </c>
      <c r="DD99" s="2">
        <v>74.28876521762308</v>
      </c>
      <c r="DE99" s="2">
        <v>74.163909387339601</v>
      </c>
      <c r="DF99" s="2">
        <v>80.109763297587008</v>
      </c>
      <c r="DG99" s="2">
        <v>73.962005470239717</v>
      </c>
      <c r="DH99" s="2">
        <v>72.587005466353475</v>
      </c>
      <c r="DI99" s="2">
        <v>70.301331071636611</v>
      </c>
      <c r="DJ99" s="2">
        <v>70.181365319770151</v>
      </c>
      <c r="DK99" s="2">
        <v>67.188271389121738</v>
      </c>
      <c r="DL99" s="2">
        <v>54.920846111104311</v>
      </c>
      <c r="DM99" s="2">
        <v>49.290585419861223</v>
      </c>
      <c r="DN99" s="2">
        <v>1.2119103605250832</v>
      </c>
      <c r="DO99" s="2">
        <v>2.2044064553619291</v>
      </c>
      <c r="DP99" s="2">
        <v>-11.415145988431533</v>
      </c>
      <c r="DQ99" s="2">
        <v>-11.61005113193637</v>
      </c>
      <c r="DR99" s="2">
        <v>2.3778502075900194</v>
      </c>
      <c r="DS99" s="2">
        <v>8.1475602614098399</v>
      </c>
      <c r="DT99" s="2">
        <v>13.633772407277183</v>
      </c>
      <c r="DU99" s="2">
        <v>21.598733410930276</v>
      </c>
      <c r="DV99" s="2">
        <v>25.0136246506523</v>
      </c>
      <c r="DW99" s="2">
        <v>15.7613668769702</v>
      </c>
      <c r="DX99" s="2">
        <v>13.720332806325082</v>
      </c>
      <c r="DY99" s="2">
        <v>11.929102012370345</v>
      </c>
      <c r="DZ99" s="2">
        <v>9.4911229174849367</v>
      </c>
      <c r="EA99" s="2">
        <v>5.987610862132378</v>
      </c>
      <c r="EB99" s="2">
        <v>2.8760863197006747</v>
      </c>
      <c r="EC99" s="2">
        <v>2.9234554612163706</v>
      </c>
      <c r="ED99" s="2">
        <v>6.9922156409822556</v>
      </c>
      <c r="EE99" s="2">
        <v>20.174005578675757</v>
      </c>
      <c r="EF99" s="2">
        <v>33.01908193676298</v>
      </c>
      <c r="EG99" s="2">
        <v>45.16928482649174</v>
      </c>
      <c r="EH99" s="2">
        <v>51.221698514141956</v>
      </c>
      <c r="EI99" s="2">
        <v>50.654901661887294</v>
      </c>
      <c r="EJ99" s="2">
        <v>40.675162090731469</v>
      </c>
      <c r="EK99" s="2">
        <v>23.015583662333505</v>
      </c>
      <c r="EL99" s="2">
        <v>-11.956288714356996</v>
      </c>
      <c r="EM99" s="2">
        <v>-42.249613887018413</v>
      </c>
      <c r="EN99" s="2">
        <v>-78.450283673160527</v>
      </c>
      <c r="EO99" s="2">
        <v>-112.88906374590067</v>
      </c>
      <c r="EP99" s="2">
        <v>-128.0753119635352</v>
      </c>
      <c r="EQ99" s="2">
        <v>-136.11272056349125</v>
      </c>
      <c r="ER99" s="2">
        <v>-134.06226592319959</v>
      </c>
      <c r="ES99" s="2">
        <v>-114.49487579346672</v>
      </c>
      <c r="ET99" s="2">
        <v>-84.969599016766821</v>
      </c>
      <c r="EU99" s="2">
        <v>-45.043645381532365</v>
      </c>
      <c r="EV99" s="2">
        <v>-15.435885336114952</v>
      </c>
      <c r="EW99" s="2">
        <v>12.606991033049564</v>
      </c>
      <c r="EX99" s="2">
        <v>38.806382309513864</v>
      </c>
      <c r="EY99" s="2">
        <v>46.993177361517112</v>
      </c>
      <c r="EZ99" s="2">
        <v>47.830695015898129</v>
      </c>
      <c r="FA99" s="2">
        <v>42.606212891426267</v>
      </c>
      <c r="FB99" s="2">
        <v>31.884696207581996</v>
      </c>
      <c r="FC99" s="2">
        <v>21.834741388469396</v>
      </c>
      <c r="FD99" s="2">
        <v>16.159722956927435</v>
      </c>
      <c r="FE99" s="2">
        <v>9.975251661407464</v>
      </c>
      <c r="FF99" s="2">
        <v>9.0272956509989246</v>
      </c>
      <c r="FG99" s="2">
        <v>15.124612652835863</v>
      </c>
      <c r="FH99" s="2">
        <v>17.308339992850449</v>
      </c>
      <c r="FI99" s="2">
        <v>19.272216746742114</v>
      </c>
      <c r="FJ99" s="2">
        <v>23.732564469652399</v>
      </c>
      <c r="FK99" s="2">
        <v>22.038686433987749</v>
      </c>
      <c r="FL99" s="2">
        <v>21.455353465873262</v>
      </c>
      <c r="FM99" s="2">
        <v>21.057055855267521</v>
      </c>
      <c r="FN99" s="2">
        <v>15.990600350839987</v>
      </c>
      <c r="FO99" s="2">
        <v>10.469476527172805</v>
      </c>
      <c r="FP99" s="2">
        <v>7.1217433687742977</v>
      </c>
      <c r="FQ99" s="2">
        <v>4.1732039115474882</v>
      </c>
      <c r="FR99" s="2">
        <v>1.9000030829299654</v>
      </c>
      <c r="FS99" s="2">
        <v>0.76944036478370359</v>
      </c>
      <c r="FT99" s="2">
        <v>-1.0522697799488094</v>
      </c>
      <c r="FU99" s="2">
        <v>-0.81831766545843498</v>
      </c>
      <c r="FV99" s="2">
        <v>-0.59959419838681327</v>
      </c>
      <c r="FW99" s="2">
        <v>-0.39283631291281973</v>
      </c>
      <c r="FX99" s="2">
        <v>-0.19431836022854712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</row>
    <row r="100" spans="1:200">
      <c r="A100" s="2">
        <v>-3.7657932862530428E-17</v>
      </c>
      <c r="B100" s="2">
        <v>-6.4389566818151175E-15</v>
      </c>
      <c r="C100" s="2">
        <v>-3.5538029873044021E-16</v>
      </c>
      <c r="D100" s="2">
        <v>9.3772824796169566E-14</v>
      </c>
      <c r="E100" s="2">
        <v>-1.1293670067399197E-14</v>
      </c>
      <c r="F100" s="2">
        <v>-2.7534853145307321E-14</v>
      </c>
      <c r="G100" s="2">
        <v>-7.7241967011650239E-14</v>
      </c>
      <c r="H100" s="2">
        <v>-2.705750259958213E-15</v>
      </c>
      <c r="I100" s="2">
        <v>4.1650711470557287E-14</v>
      </c>
      <c r="J100" s="2">
        <v>3.7094417716220829E-14</v>
      </c>
      <c r="K100" s="2">
        <v>1.2575622018435892E-13</v>
      </c>
      <c r="L100" s="2">
        <v>3.6714962403198293E-14</v>
      </c>
      <c r="M100" s="2">
        <v>1.2989108072215101E-14</v>
      </c>
      <c r="N100" s="2">
        <v>-4.2834693119802198E-14</v>
      </c>
      <c r="O100" s="2">
        <v>-4.8889563990516223E-14</v>
      </c>
      <c r="P100" s="2">
        <v>-2.2002595173672462E-14</v>
      </c>
      <c r="Q100" s="2">
        <v>1.1043413587731211E-14</v>
      </c>
      <c r="R100" s="2">
        <v>-5.109179374607378E-16</v>
      </c>
      <c r="S100" s="2">
        <v>-7.6238824157865116E-16</v>
      </c>
      <c r="T100" s="2">
        <v>2.1833531167861512E-16</v>
      </c>
      <c r="U100" s="2">
        <v>-1.976429114324612E-16</v>
      </c>
      <c r="V100" s="2">
        <v>-0.2149712404252748</v>
      </c>
      <c r="W100" s="2">
        <v>-0.43297045150309998</v>
      </c>
      <c r="X100" s="2">
        <v>-0.65689332911909593</v>
      </c>
      <c r="Y100" s="2">
        <v>-0.88937431267435563</v>
      </c>
      <c r="Z100" s="2">
        <v>-1.1326641210477115</v>
      </c>
      <c r="AA100" s="2">
        <v>0.40280201030857965</v>
      </c>
      <c r="AB100" s="2">
        <v>1.2812286944254643</v>
      </c>
      <c r="AC100" s="2">
        <v>2.9740518973354595</v>
      </c>
      <c r="AD100" s="2">
        <v>5.230251946367817</v>
      </c>
      <c r="AE100" s="2">
        <v>7.8249681733874947</v>
      </c>
      <c r="AF100" s="2">
        <v>12.36592762930862</v>
      </c>
      <c r="AG100" s="2">
        <v>16.742099916493551</v>
      </c>
      <c r="AH100" s="2">
        <v>18.8475988349864</v>
      </c>
      <c r="AI100" s="2">
        <v>19.690268136099917</v>
      </c>
      <c r="AJ100" s="2">
        <v>19.297218951934411</v>
      </c>
      <c r="AK100" s="2">
        <v>18.150467856763139</v>
      </c>
      <c r="AL100" s="2">
        <v>17.532283088974236</v>
      </c>
      <c r="AM100" s="2">
        <v>14.341451828532756</v>
      </c>
      <c r="AN100" s="2">
        <v>12.55400418413738</v>
      </c>
      <c r="AO100" s="2">
        <v>14.371975325263385</v>
      </c>
      <c r="AP100" s="2">
        <v>19.440932949531451</v>
      </c>
      <c r="AQ100" s="2">
        <v>26.293461746121654</v>
      </c>
      <c r="AR100" s="2">
        <v>35.139743400037048</v>
      </c>
      <c r="AS100" s="2">
        <v>41.198335182509787</v>
      </c>
      <c r="AT100" s="2">
        <v>42.704731038446567</v>
      </c>
      <c r="AU100" s="2">
        <v>37.323119075902262</v>
      </c>
      <c r="AV100" s="2">
        <v>19.070971555123535</v>
      </c>
      <c r="AW100" s="2">
        <v>-7.3961914883696434</v>
      </c>
      <c r="AX100" s="2">
        <v>-38.86865698902696</v>
      </c>
      <c r="AY100" s="2">
        <v>-74.313114403644036</v>
      </c>
      <c r="AZ100" s="2">
        <v>-106.42172752584129</v>
      </c>
      <c r="BA100" s="2">
        <v>-131.54030201962453</v>
      </c>
      <c r="BB100" s="2">
        <v>-143.68670135780198</v>
      </c>
      <c r="BC100" s="2">
        <v>-137.45472847595153</v>
      </c>
      <c r="BD100" s="2">
        <v>-117.32941151272439</v>
      </c>
      <c r="BE100" s="2">
        <v>-91.999728226942807</v>
      </c>
      <c r="BF100" s="2">
        <v>-57.702241731184593</v>
      </c>
      <c r="BG100" s="2">
        <v>-19.212064358337898</v>
      </c>
      <c r="BH100" s="2">
        <v>15.685898130958597</v>
      </c>
      <c r="BI100" s="2">
        <v>43.090639770208689</v>
      </c>
      <c r="BJ100" s="2">
        <v>57.612080332438829</v>
      </c>
      <c r="BK100" s="2">
        <v>63.804371487279624</v>
      </c>
      <c r="BL100" s="2">
        <v>60.749258608112214</v>
      </c>
      <c r="BM100" s="2">
        <v>49.71825867674746</v>
      </c>
      <c r="BN100" s="2">
        <v>32.487492714815033</v>
      </c>
      <c r="BO100" s="2">
        <v>16.84483170560118</v>
      </c>
      <c r="BP100" s="2">
        <v>2.3430388039259888</v>
      </c>
      <c r="BQ100" s="2">
        <v>-3.1970274126526199</v>
      </c>
      <c r="BR100" s="2">
        <v>-3.8852020417616391</v>
      </c>
      <c r="BS100" s="2">
        <v>16.15156144473433</v>
      </c>
      <c r="BT100" s="2">
        <v>29.941016081531927</v>
      </c>
      <c r="BU100" s="2">
        <v>38.244023474020871</v>
      </c>
      <c r="BV100" s="2">
        <v>42.664207273981347</v>
      </c>
      <c r="BW100" s="2">
        <v>44.32674820576247</v>
      </c>
      <c r="BX100" s="2">
        <v>36.520648943235926</v>
      </c>
      <c r="BY100" s="2">
        <v>16.321017452276152</v>
      </c>
      <c r="BZ100" s="2">
        <v>7.6780665694916035</v>
      </c>
      <c r="CA100" s="2">
        <v>2.6060390814110903</v>
      </c>
      <c r="CB100" s="2">
        <v>-3.0526462802827576</v>
      </c>
      <c r="CC100" s="2">
        <v>-71.45780261810728</v>
      </c>
      <c r="CD100" s="2">
        <v>-101.26069532711911</v>
      </c>
      <c r="CE100" s="2">
        <v>-117.5796974603206</v>
      </c>
      <c r="CF100" s="2">
        <v>-129.74639583933077</v>
      </c>
      <c r="CG100" s="2">
        <v>-132.49799474736477</v>
      </c>
      <c r="CH100" s="2">
        <v>-145.61135677936832</v>
      </c>
      <c r="CI100" s="2">
        <v>-150.77262771458689</v>
      </c>
      <c r="CJ100" s="2">
        <v>-148.8111442697101</v>
      </c>
      <c r="CK100" s="2">
        <v>-135.87855853147508</v>
      </c>
      <c r="CL100" s="2">
        <v>-131.5298522032061</v>
      </c>
      <c r="CM100" s="2">
        <v>-109.71357439070438</v>
      </c>
      <c r="CN100" s="2">
        <v>-11.823651492065061</v>
      </c>
      <c r="CO100" s="2">
        <v>4.134131553479186</v>
      </c>
      <c r="CP100" s="2">
        <v>32.892137744866986</v>
      </c>
      <c r="CQ100" s="2">
        <v>41.50180986746706</v>
      </c>
      <c r="CR100" s="2">
        <v>37.490996341989529</v>
      </c>
      <c r="CS100" s="2">
        <v>37.602474528691118</v>
      </c>
      <c r="CT100" s="2">
        <v>38.602307747813562</v>
      </c>
      <c r="CU100" s="2">
        <v>55.738685305651167</v>
      </c>
      <c r="CV100" s="2">
        <v>56.902665721274978</v>
      </c>
      <c r="CW100" s="2">
        <v>56.390539662053925</v>
      </c>
      <c r="CX100" s="2">
        <v>55.58195579702803</v>
      </c>
      <c r="CY100" s="2">
        <v>51.750966987872161</v>
      </c>
      <c r="CZ100" s="2">
        <v>55.004371706173679</v>
      </c>
      <c r="DA100" s="2">
        <v>64.943961938916033</v>
      </c>
      <c r="DB100" s="2">
        <v>71.89045157965046</v>
      </c>
      <c r="DC100" s="2">
        <v>71.442104274398048</v>
      </c>
      <c r="DD100" s="2">
        <v>74.521862231508052</v>
      </c>
      <c r="DE100" s="2">
        <v>73.134546439917926</v>
      </c>
      <c r="DF100" s="2">
        <v>75.536919058595203</v>
      </c>
      <c r="DG100" s="2">
        <v>68.707236561885793</v>
      </c>
      <c r="DH100" s="2">
        <v>64.866932118304547</v>
      </c>
      <c r="DI100" s="2">
        <v>60.62076240340199</v>
      </c>
      <c r="DJ100" s="2">
        <v>59.53808042656194</v>
      </c>
      <c r="DK100" s="2">
        <v>55.107443750612298</v>
      </c>
      <c r="DL100" s="2">
        <v>44.752724457560923</v>
      </c>
      <c r="DM100" s="2">
        <v>41.530017935784521</v>
      </c>
      <c r="DN100" s="2">
        <v>-1.0643855974374326</v>
      </c>
      <c r="DO100" s="2">
        <v>4.4138852582004873</v>
      </c>
      <c r="DP100" s="2">
        <v>-5.7301606899408917</v>
      </c>
      <c r="DQ100" s="2">
        <v>-4.6497722148832423</v>
      </c>
      <c r="DR100" s="2">
        <v>5.2918012224167716</v>
      </c>
      <c r="DS100" s="2">
        <v>11.410267435618774</v>
      </c>
      <c r="DT100" s="2">
        <v>17.068952797312839</v>
      </c>
      <c r="DU100" s="2">
        <v>27.465305146082311</v>
      </c>
      <c r="DV100" s="2">
        <v>32.198457987449352</v>
      </c>
      <c r="DW100" s="2">
        <v>22.08552948607068</v>
      </c>
      <c r="DX100" s="2">
        <v>20.029876727969125</v>
      </c>
      <c r="DY100" s="2">
        <v>16.785772548495665</v>
      </c>
      <c r="DZ100" s="2">
        <v>12.176722465547986</v>
      </c>
      <c r="EA100" s="2">
        <v>6.3038443334286196</v>
      </c>
      <c r="EB100" s="2">
        <v>0.87091061006567472</v>
      </c>
      <c r="EC100" s="2">
        <v>-1.3301816798473833</v>
      </c>
      <c r="ED100" s="2">
        <v>1.0695142417226879</v>
      </c>
      <c r="EE100" s="2">
        <v>13.527364602947728</v>
      </c>
      <c r="EF100" s="2">
        <v>27.81199678867543</v>
      </c>
      <c r="EG100" s="2">
        <v>43.284700185861411</v>
      </c>
      <c r="EH100" s="2">
        <v>54.229537744088759</v>
      </c>
      <c r="EI100" s="2">
        <v>59.611959114439806</v>
      </c>
      <c r="EJ100" s="2">
        <v>56.578644365766507</v>
      </c>
      <c r="EK100" s="2">
        <v>43.863438611764472</v>
      </c>
      <c r="EL100" s="2">
        <v>16.296595551841683</v>
      </c>
      <c r="EM100" s="2">
        <v>-12.929452536983257</v>
      </c>
      <c r="EN100" s="2">
        <v>-49.924247150051706</v>
      </c>
      <c r="EO100" s="2">
        <v>-88.951260003920723</v>
      </c>
      <c r="EP100" s="2">
        <v>-111.14132459422372</v>
      </c>
      <c r="EQ100" s="2">
        <v>-128.61379030722071</v>
      </c>
      <c r="ER100" s="2">
        <v>-140.0523181442031</v>
      </c>
      <c r="ES100" s="2">
        <v>-130.20105829674279</v>
      </c>
      <c r="ET100" s="2">
        <v>-109.00559379825687</v>
      </c>
      <c r="EU100" s="2">
        <v>-74.313114403644036</v>
      </c>
      <c r="EV100" s="2">
        <v>-44.218576414722975</v>
      </c>
      <c r="EW100" s="2">
        <v>-12.901225005739892</v>
      </c>
      <c r="EX100" s="2">
        <v>19.070971555123535</v>
      </c>
      <c r="EY100" s="2">
        <v>33.189344399195377</v>
      </c>
      <c r="EZ100" s="2">
        <v>40.569022451684525</v>
      </c>
      <c r="FA100" s="2">
        <v>41.198335182509787</v>
      </c>
      <c r="FB100" s="2">
        <v>33.740237589296143</v>
      </c>
      <c r="FC100" s="2">
        <v>25.00409829750798</v>
      </c>
      <c r="FD100" s="2">
        <v>19.440932949531451</v>
      </c>
      <c r="FE100" s="2">
        <v>12.348865556054918</v>
      </c>
      <c r="FF100" s="2">
        <v>9.9694451452305408</v>
      </c>
      <c r="FG100" s="2">
        <v>14.341451828532756</v>
      </c>
      <c r="FH100" s="2">
        <v>15.011735394706474</v>
      </c>
      <c r="FI100" s="2">
        <v>16.008781566743139</v>
      </c>
      <c r="FJ100" s="2">
        <v>19.297218951934411</v>
      </c>
      <c r="FK100" s="2">
        <v>17.732266367379015</v>
      </c>
      <c r="FL100" s="2">
        <v>17.160588285843509</v>
      </c>
      <c r="FM100" s="2">
        <v>16.742099916493551</v>
      </c>
      <c r="FN100" s="2">
        <v>12.36592762930862</v>
      </c>
      <c r="FO100" s="2">
        <v>7.8249681733874947</v>
      </c>
      <c r="FP100" s="2">
        <v>5.2302519463678072</v>
      </c>
      <c r="FQ100" s="2">
        <v>2.9740518973354595</v>
      </c>
      <c r="FR100" s="2">
        <v>1.2812286944254643</v>
      </c>
      <c r="FS100" s="2">
        <v>0.40280201030857965</v>
      </c>
      <c r="FT100" s="2">
        <v>-1.1326641210477115</v>
      </c>
      <c r="FU100" s="2">
        <v>-0.88937431267435563</v>
      </c>
      <c r="FV100" s="2">
        <v>-0.65689332911909593</v>
      </c>
      <c r="FW100" s="2">
        <v>-0.43297045150309843</v>
      </c>
      <c r="FX100" s="2">
        <v>-0.2149712404252748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</row>
    <row r="101" spans="1:200">
      <c r="A101" s="2">
        <v>2.2777497466513756E-16</v>
      </c>
      <c r="B101" s="2">
        <v>9.1426523596580082E-15</v>
      </c>
      <c r="C101" s="2">
        <v>-2.4658398205708529E-14</v>
      </c>
      <c r="D101" s="2">
        <v>9.1972895094698322E-14</v>
      </c>
      <c r="E101" s="2">
        <v>-1.1175967204838472E-14</v>
      </c>
      <c r="F101" s="2">
        <v>-1.5806074632554757E-14</v>
      </c>
      <c r="G101" s="2">
        <v>-7.6667349625263139E-14</v>
      </c>
      <c r="H101" s="2">
        <v>6.5025526595724802E-15</v>
      </c>
      <c r="I101" s="2">
        <v>2.8796866560976695E-14</v>
      </c>
      <c r="J101" s="2">
        <v>1.9047514832090676E-14</v>
      </c>
      <c r="K101" s="2">
        <v>1.0503137008970991E-13</v>
      </c>
      <c r="L101" s="2">
        <v>3.4127048392019766E-14</v>
      </c>
      <c r="M101" s="2">
        <v>1.4406894766795417E-14</v>
      </c>
      <c r="N101" s="2">
        <v>-5.4282791193003661E-14</v>
      </c>
      <c r="O101" s="2">
        <v>-6.9459788989101118E-14</v>
      </c>
      <c r="P101" s="2">
        <v>-1.8344864462582458E-14</v>
      </c>
      <c r="Q101" s="2">
        <v>1.1328768298237303E-14</v>
      </c>
      <c r="R101" s="2">
        <v>-1.2419833764640236E-16</v>
      </c>
      <c r="S101" s="2">
        <v>-4.705292337443496E-16</v>
      </c>
      <c r="T101" s="2">
        <v>1.4242398984609361E-16</v>
      </c>
      <c r="U101" s="2">
        <v>-1.624206986525319E-16</v>
      </c>
      <c r="V101" s="2">
        <v>0.14468478792039652</v>
      </c>
      <c r="W101" s="2">
        <v>0.28504554750419764</v>
      </c>
      <c r="X101" s="2">
        <v>0.41687519157678715</v>
      </c>
      <c r="Y101" s="2">
        <v>0.53619785079637561</v>
      </c>
      <c r="Z101" s="2">
        <v>0.63937787520562517</v>
      </c>
      <c r="AA101" s="2">
        <v>1.5557117165215062</v>
      </c>
      <c r="AB101" s="2">
        <v>1.4858045207811026</v>
      </c>
      <c r="AC101" s="2">
        <v>1.6351674523146835</v>
      </c>
      <c r="AD101" s="2">
        <v>2.2229184299397877</v>
      </c>
      <c r="AE101" s="2">
        <v>3.1490343210417198</v>
      </c>
      <c r="AF101" s="2">
        <v>6.2927708865071992</v>
      </c>
      <c r="AG101" s="2">
        <v>9.9104301065097111</v>
      </c>
      <c r="AH101" s="2">
        <v>12.308495431887401</v>
      </c>
      <c r="AI101" s="2">
        <v>14.026151119629171</v>
      </c>
      <c r="AJ101" s="2">
        <v>15.170493680186356</v>
      </c>
      <c r="AK101" s="2">
        <v>15.978531857742148</v>
      </c>
      <c r="AL101" s="2">
        <v>17.749600997073877</v>
      </c>
      <c r="AM101" s="2">
        <v>17.477827545571479</v>
      </c>
      <c r="AN101" s="2">
        <v>17.697796204532342</v>
      </c>
      <c r="AO101" s="2">
        <v>20.444246624339087</v>
      </c>
      <c r="AP101" s="2">
        <v>24.911273360048536</v>
      </c>
      <c r="AQ101" s="2">
        <v>29.699111930122662</v>
      </c>
      <c r="AR101" s="2">
        <v>34.41865773689743</v>
      </c>
      <c r="AS101" s="2">
        <v>34.127336848520848</v>
      </c>
      <c r="AT101" s="2">
        <v>28.16420754755168</v>
      </c>
      <c r="AU101" s="2">
        <v>15.28190070377943</v>
      </c>
      <c r="AV101" s="2">
        <v>-8.6259461579782464</v>
      </c>
      <c r="AW101" s="2">
        <v>-38.212857003653355</v>
      </c>
      <c r="AX101" s="2">
        <v>-69.715166942122224</v>
      </c>
      <c r="AY101" s="2">
        <v>-100.44188258157179</v>
      </c>
      <c r="AZ101" s="2">
        <v>-124.29553528601835</v>
      </c>
      <c r="BA101" s="2">
        <v>-137.65105881314747</v>
      </c>
      <c r="BB101" s="2">
        <v>-136.73285615676693</v>
      </c>
      <c r="BC101" s="2">
        <v>-118.81423091960198</v>
      </c>
      <c r="BD101" s="2">
        <v>-91.340865259075642</v>
      </c>
      <c r="BE101" s="2">
        <v>-61.97363500795467</v>
      </c>
      <c r="BF101" s="2">
        <v>-27.635122633485238</v>
      </c>
      <c r="BG101" s="2">
        <v>7.1865538296927216</v>
      </c>
      <c r="BH101" s="2">
        <v>35.74572364119927</v>
      </c>
      <c r="BI101" s="2">
        <v>55.205965950188421</v>
      </c>
      <c r="BJ101" s="2">
        <v>62.262155365347461</v>
      </c>
      <c r="BK101" s="2">
        <v>64.148094704727455</v>
      </c>
      <c r="BL101" s="2">
        <v>57.458730042093293</v>
      </c>
      <c r="BM101" s="2">
        <v>44.642785688624407</v>
      </c>
      <c r="BN101" s="2">
        <v>27.892905708048112</v>
      </c>
      <c r="BO101" s="2">
        <v>13.279930116346348</v>
      </c>
      <c r="BP101" s="2">
        <v>0.73007215088197874</v>
      </c>
      <c r="BQ101" s="2">
        <v>-2.8431769033151237</v>
      </c>
      <c r="BR101" s="2">
        <v>-1.677231323241176</v>
      </c>
      <c r="BS101" s="2">
        <v>18.393741282496634</v>
      </c>
      <c r="BT101" s="2">
        <v>32.663236877751004</v>
      </c>
      <c r="BU101" s="2">
        <v>40.825851707601956</v>
      </c>
      <c r="BV101" s="2">
        <v>46.099471676806616</v>
      </c>
      <c r="BW101" s="2">
        <v>49.231687504295138</v>
      </c>
      <c r="BX101" s="2">
        <v>42.245384000250993</v>
      </c>
      <c r="BY101" s="2">
        <v>23.236535075054718</v>
      </c>
      <c r="BZ101" s="2">
        <v>13.976459973573339</v>
      </c>
      <c r="CA101" s="2">
        <v>9.3673506306423615</v>
      </c>
      <c r="CB101" s="2">
        <v>3.9723037877596257</v>
      </c>
      <c r="CC101" s="2">
        <v>-55.899490736189293</v>
      </c>
      <c r="CD101" s="2">
        <v>-82.777757455085563</v>
      </c>
      <c r="CE101" s="2">
        <v>-100.45207798672016</v>
      </c>
      <c r="CF101" s="2">
        <v>-114.22677006925635</v>
      </c>
      <c r="CG101" s="2">
        <v>-118.15178438293377</v>
      </c>
      <c r="CH101" s="2">
        <v>-134.70511448729053</v>
      </c>
      <c r="CI101" s="2">
        <v>-142.85414680290751</v>
      </c>
      <c r="CJ101" s="2">
        <v>-142.4585465602978</v>
      </c>
      <c r="CK101" s="2">
        <v>-129.12123253408191</v>
      </c>
      <c r="CL101" s="2">
        <v>-126.06683804560809</v>
      </c>
      <c r="CM101" s="2">
        <v>-105.02231867604725</v>
      </c>
      <c r="CN101" s="2">
        <v>-17.423064005083301</v>
      </c>
      <c r="CO101" s="2">
        <v>-3.141931668390801</v>
      </c>
      <c r="CP101" s="2">
        <v>18.890056183656711</v>
      </c>
      <c r="CQ101" s="2">
        <v>30.451315534517619</v>
      </c>
      <c r="CR101" s="2">
        <v>31.425439854201894</v>
      </c>
      <c r="CS101" s="2">
        <v>35.633103787326313</v>
      </c>
      <c r="CT101" s="2">
        <v>41.192426137711934</v>
      </c>
      <c r="CU101" s="2">
        <v>62.216537554810991</v>
      </c>
      <c r="CV101" s="2">
        <v>65.476225173290274</v>
      </c>
      <c r="CW101" s="2">
        <v>64.748868101420442</v>
      </c>
      <c r="CX101" s="2">
        <v>63.678742132843944</v>
      </c>
      <c r="CY101" s="2">
        <v>64.556950095266558</v>
      </c>
      <c r="CZ101" s="2">
        <v>69.871863826439721</v>
      </c>
      <c r="DA101" s="2">
        <v>74.980579663654453</v>
      </c>
      <c r="DB101" s="2">
        <v>77.743297851887732</v>
      </c>
      <c r="DC101" s="2">
        <v>76.237530342106922</v>
      </c>
      <c r="DD101" s="2">
        <v>75.290528148248768</v>
      </c>
      <c r="DE101" s="2">
        <v>73.095599216255181</v>
      </c>
      <c r="DF101" s="2">
        <v>71.786869762618309</v>
      </c>
      <c r="DG101" s="2">
        <v>64.645532896345983</v>
      </c>
      <c r="DH101" s="2">
        <v>58.804969455976668</v>
      </c>
      <c r="DI101" s="2">
        <v>52.675562697941828</v>
      </c>
      <c r="DJ101" s="2">
        <v>50.157284085330303</v>
      </c>
      <c r="DK101" s="2">
        <v>43.484065740717725</v>
      </c>
      <c r="DL101" s="2">
        <v>34.736929487018948</v>
      </c>
      <c r="DM101" s="2">
        <v>33.091282815313619</v>
      </c>
      <c r="DN101" s="2">
        <v>1.9338096325778809</v>
      </c>
      <c r="DO101" s="2">
        <v>12.279961852621485</v>
      </c>
      <c r="DP101" s="2">
        <v>6.6526156514611596</v>
      </c>
      <c r="DQ101" s="2">
        <v>9.1874747867120288</v>
      </c>
      <c r="DR101" s="2">
        <v>12.034458204584272</v>
      </c>
      <c r="DS101" s="2">
        <v>18.109628868999568</v>
      </c>
      <c r="DT101" s="2">
        <v>23.504675711882484</v>
      </c>
      <c r="DU101" s="2">
        <v>35.551035645025408</v>
      </c>
      <c r="DV101" s="2">
        <v>41.208746679121198</v>
      </c>
      <c r="DW101" s="2">
        <v>30.725931448169757</v>
      </c>
      <c r="DX101" s="2">
        <v>28.875437937822142</v>
      </c>
      <c r="DY101" s="2">
        <v>24.759971072606312</v>
      </c>
      <c r="DZ101" s="2">
        <v>18.58769801978104</v>
      </c>
      <c r="EA101" s="2">
        <v>11.079057477641566</v>
      </c>
      <c r="EB101" s="2">
        <v>3.8972272069274956</v>
      </c>
      <c r="EC101" s="2">
        <v>-0.3159938503106563</v>
      </c>
      <c r="ED101" s="2">
        <v>9.4737130412129389E-2</v>
      </c>
      <c r="EE101" s="2">
        <v>10.401307856917805</v>
      </c>
      <c r="EF101" s="2">
        <v>23.320470657066615</v>
      </c>
      <c r="EG101" s="2">
        <v>38.658549204580247</v>
      </c>
      <c r="EH101" s="2">
        <v>50.603869051441137</v>
      </c>
      <c r="EI101" s="2">
        <v>58.265612277369605</v>
      </c>
      <c r="EJ101" s="2">
        <v>60.803738489715187</v>
      </c>
      <c r="EK101" s="2">
        <v>53.28080513768785</v>
      </c>
      <c r="EL101" s="2">
        <v>35.745221798088579</v>
      </c>
      <c r="EM101" s="2">
        <v>11.396854173082986</v>
      </c>
      <c r="EN101" s="2">
        <v>-21.006474761234543</v>
      </c>
      <c r="EO101" s="2">
        <v>-58.334944817207102</v>
      </c>
      <c r="EP101" s="2">
        <v>-83.717968207476133</v>
      </c>
      <c r="EQ101" s="2">
        <v>-107.600615453343</v>
      </c>
      <c r="ER101" s="2">
        <v>-131.74305193889049</v>
      </c>
      <c r="ES101" s="2">
        <v>-133.25428054949467</v>
      </c>
      <c r="ET101" s="2">
        <v>-124.09669313755386</v>
      </c>
      <c r="EU101" s="2">
        <v>-100.44188258157179</v>
      </c>
      <c r="EV101" s="2">
        <v>-74.052104425925179</v>
      </c>
      <c r="EW101" s="2">
        <v>-43.241278777392118</v>
      </c>
      <c r="EX101" s="2">
        <v>-8.6259461579782464</v>
      </c>
      <c r="EY101" s="2">
        <v>10.818811627119601</v>
      </c>
      <c r="EZ101" s="2">
        <v>25.445697263033644</v>
      </c>
      <c r="FA101" s="2">
        <v>34.127336848520848</v>
      </c>
      <c r="FB101" s="2">
        <v>32.318664019047738</v>
      </c>
      <c r="FC101" s="2">
        <v>27.742441954209607</v>
      </c>
      <c r="FD101" s="2">
        <v>24.911273360048536</v>
      </c>
      <c r="FE101" s="2">
        <v>18.109569415833413</v>
      </c>
      <c r="FF101" s="2">
        <v>15.04602606488625</v>
      </c>
      <c r="FG101" s="2">
        <v>17.477827545571479</v>
      </c>
      <c r="FH101" s="2">
        <v>15.814167989528407</v>
      </c>
      <c r="FI101" s="2">
        <v>14.708958253007314</v>
      </c>
      <c r="FJ101" s="2">
        <v>15.170493680186356</v>
      </c>
      <c r="FK101" s="2">
        <v>12.86512082388156</v>
      </c>
      <c r="FL101" s="2">
        <v>11.308276659051135</v>
      </c>
      <c r="FM101" s="2">
        <v>9.9104301065097111</v>
      </c>
      <c r="FN101" s="2">
        <v>6.2927708865071992</v>
      </c>
      <c r="FO101" s="2">
        <v>3.1490343210417198</v>
      </c>
      <c r="FP101" s="2">
        <v>2.2229184299397788</v>
      </c>
      <c r="FQ101" s="2">
        <v>1.6351674523146835</v>
      </c>
      <c r="FR101" s="2">
        <v>1.4858045207811026</v>
      </c>
      <c r="FS101" s="2">
        <v>1.5557117165215062</v>
      </c>
      <c r="FT101" s="2">
        <v>0.63937787520562517</v>
      </c>
      <c r="FU101" s="2">
        <v>0.53619785079637561</v>
      </c>
      <c r="FV101" s="2">
        <v>0.41687519157678715</v>
      </c>
      <c r="FW101" s="2">
        <v>0.28504554750419875</v>
      </c>
      <c r="FX101" s="2">
        <v>0.14468478792039646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</row>
    <row r="102" spans="1:200">
      <c r="A102" s="2">
        <v>7.373996138253287E-16</v>
      </c>
      <c r="B102" s="2">
        <v>3.2426208032758164E-14</v>
      </c>
      <c r="C102" s="2">
        <v>-7.2126799844016917E-14</v>
      </c>
      <c r="D102" s="2">
        <v>8.2372444069526258E-14</v>
      </c>
      <c r="E102" s="2">
        <v>-1.0423268573671396E-14</v>
      </c>
      <c r="F102" s="2">
        <v>-3.6112698746761718E-15</v>
      </c>
      <c r="G102" s="2">
        <v>-7.1328914623423082E-14</v>
      </c>
      <c r="H102" s="2">
        <v>1.4168504916801103E-14</v>
      </c>
      <c r="I102" s="2">
        <v>1.9743779282632632E-14</v>
      </c>
      <c r="J102" s="2">
        <v>1.5188937946536745E-15</v>
      </c>
      <c r="K102" s="2">
        <v>7.3725191897107711E-14</v>
      </c>
      <c r="L102" s="2">
        <v>2.6521175363402632E-14</v>
      </c>
      <c r="M102" s="2">
        <v>1.5763655852869848E-14</v>
      </c>
      <c r="N102" s="2">
        <v>-6.2883609368393846E-14</v>
      </c>
      <c r="O102" s="2">
        <v>-8.4306805982134513E-14</v>
      </c>
      <c r="P102" s="2">
        <v>-1.3596099927334294E-14</v>
      </c>
      <c r="Q102" s="2">
        <v>8.3397540145279487E-15</v>
      </c>
      <c r="R102" s="2">
        <v>2.6930565683301808E-16</v>
      </c>
      <c r="S102" s="2">
        <v>-1.6162753870541607E-16</v>
      </c>
      <c r="T102" s="2">
        <v>4.8353980966063418E-17</v>
      </c>
      <c r="U102" s="2">
        <v>-8.2076854705033475E-17</v>
      </c>
      <c r="V102" s="2">
        <v>0.84382726386211837</v>
      </c>
      <c r="W102" s="2">
        <v>1.6805877115216383</v>
      </c>
      <c r="X102" s="2">
        <v>2.5033108015713998</v>
      </c>
      <c r="Y102" s="2">
        <v>3.3052168549652903</v>
      </c>
      <c r="Z102" s="2">
        <v>4.0798082989011117</v>
      </c>
      <c r="AA102" s="2">
        <v>4.154605512007981</v>
      </c>
      <c r="AB102" s="2">
        <v>2.6130770574490949</v>
      </c>
      <c r="AC102" s="2">
        <v>0.7315799448864615</v>
      </c>
      <c r="AD102" s="2">
        <v>-0.81081685210022192</v>
      </c>
      <c r="AE102" s="2">
        <v>-1.9482135793529638</v>
      </c>
      <c r="AF102" s="2">
        <v>-0.47237151491724116</v>
      </c>
      <c r="AG102" s="2">
        <v>2.2644915595858937</v>
      </c>
      <c r="AH102" s="2">
        <v>5.2521827867578823</v>
      </c>
      <c r="AI102" s="2">
        <v>8.3902257236688502</v>
      </c>
      <c r="AJ102" s="2">
        <v>11.812413562399467</v>
      </c>
      <c r="AK102" s="2">
        <v>15.31860709493751</v>
      </c>
      <c r="AL102" s="2">
        <v>20.000024875632253</v>
      </c>
      <c r="AM102" s="2">
        <v>22.936875207357438</v>
      </c>
      <c r="AN102" s="2">
        <v>24.956542039431429</v>
      </c>
      <c r="AO102" s="2">
        <v>27.586208174964362</v>
      </c>
      <c r="AP102" s="2">
        <v>29.66839039404784</v>
      </c>
      <c r="AQ102" s="2">
        <v>30.182899181058573</v>
      </c>
      <c r="AR102" s="2">
        <v>28.403076704976055</v>
      </c>
      <c r="AS102" s="2">
        <v>20.125976671108706</v>
      </c>
      <c r="AT102" s="2">
        <v>6.0852707073608503</v>
      </c>
      <c r="AU102" s="2">
        <v>-13.67156039216011</v>
      </c>
      <c r="AV102" s="2">
        <v>-40.811492282526672</v>
      </c>
      <c r="AW102" s="2">
        <v>-69.977893184888003</v>
      </c>
      <c r="AX102" s="2">
        <v>-97.558750318439351</v>
      </c>
      <c r="AY102" s="2">
        <v>-119.33714801362053</v>
      </c>
      <c r="AZ102" s="2">
        <v>-131.69952142536866</v>
      </c>
      <c r="BA102" s="2">
        <v>-131.75707467869827</v>
      </c>
      <c r="BB102" s="2">
        <v>-118.3545693824247</v>
      </c>
      <c r="BC102" s="2">
        <v>-91.552027529471005</v>
      </c>
      <c r="BD102" s="2">
        <v>-60.284126780222891</v>
      </c>
      <c r="BE102" s="2">
        <v>-30.764518554963182</v>
      </c>
      <c r="BF102" s="2">
        <v>-0.35900987344058422</v>
      </c>
      <c r="BG102" s="2">
        <v>27.366814578603503</v>
      </c>
      <c r="BH102" s="2">
        <v>47.61897144225987</v>
      </c>
      <c r="BI102" s="2">
        <v>58.868434610228206</v>
      </c>
      <c r="BJ102" s="2">
        <v>59.646962846195137</v>
      </c>
      <c r="BK102" s="2">
        <v>58.993449211422124</v>
      </c>
      <c r="BL102" s="2">
        <v>51.498911468893198</v>
      </c>
      <c r="BM102" s="2">
        <v>39.969099143090439</v>
      </c>
      <c r="BN102" s="2">
        <v>26.500733579665429</v>
      </c>
      <c r="BO102" s="2">
        <v>14.470180503423594</v>
      </c>
      <c r="BP102" s="2">
        <v>4.5386315529587211</v>
      </c>
      <c r="BQ102" s="2">
        <v>2.5951904036306734</v>
      </c>
      <c r="BR102" s="2">
        <v>4.5459643673159258</v>
      </c>
      <c r="BS102" s="2">
        <v>20.939837802537962</v>
      </c>
      <c r="BT102" s="2">
        <v>32.998300506631622</v>
      </c>
      <c r="BU102" s="2">
        <v>39.239239622983035</v>
      </c>
      <c r="BV102" s="2">
        <v>44.01361930249962</v>
      </c>
      <c r="BW102" s="2">
        <v>48.030274233222848</v>
      </c>
      <c r="BX102" s="2">
        <v>42.609141699192307</v>
      </c>
      <c r="BY102" s="2">
        <v>27.42486232687865</v>
      </c>
      <c r="BZ102" s="2">
        <v>18.789487445860399</v>
      </c>
      <c r="CA102" s="2">
        <v>15.353014306720276</v>
      </c>
      <c r="CB102" s="2">
        <v>11.064257033871549</v>
      </c>
      <c r="CC102" s="2">
        <v>-34.45714169774682</v>
      </c>
      <c r="CD102" s="2">
        <v>-55.706969513885063</v>
      </c>
      <c r="CE102" s="2">
        <v>-72.555505224557308</v>
      </c>
      <c r="CF102" s="2">
        <v>-86.393937021973542</v>
      </c>
      <c r="CG102" s="2">
        <v>-90.698051578735999</v>
      </c>
      <c r="CH102" s="2">
        <v>-106.10687932780355</v>
      </c>
      <c r="CI102" s="2">
        <v>-114.41889573544103</v>
      </c>
      <c r="CJ102" s="2">
        <v>-115.03312188134079</v>
      </c>
      <c r="CK102" s="2">
        <v>-102.40877839677911</v>
      </c>
      <c r="CL102" s="2">
        <v>-100.78802824892213</v>
      </c>
      <c r="CM102" s="2">
        <v>-82.708206011486297</v>
      </c>
      <c r="CN102" s="2">
        <v>-13.104673727266766</v>
      </c>
      <c r="CO102" s="2">
        <v>-1.3101034732300612</v>
      </c>
      <c r="CP102" s="2">
        <v>11.605887864557623</v>
      </c>
      <c r="CQ102" s="2">
        <v>25.911779774019372</v>
      </c>
      <c r="CR102" s="2">
        <v>32.053636047744824</v>
      </c>
      <c r="CS102" s="2">
        <v>39.871716607483179</v>
      </c>
      <c r="CT102" s="2">
        <v>48.020192817723348</v>
      </c>
      <c r="CU102" s="2">
        <v>67.225231399164457</v>
      </c>
      <c r="CV102" s="2">
        <v>71.760665934439473</v>
      </c>
      <c r="CW102" s="2">
        <v>70.803419087043565</v>
      </c>
      <c r="CX102" s="2">
        <v>69.185008748263286</v>
      </c>
      <c r="CY102" s="2">
        <v>74.126929727318895</v>
      </c>
      <c r="CZ102" s="2">
        <v>80.570153456004022</v>
      </c>
      <c r="DA102" s="2">
        <v>80.871826791793097</v>
      </c>
      <c r="DB102" s="2">
        <v>79.73238209306632</v>
      </c>
      <c r="DC102" s="2">
        <v>77.631401653416603</v>
      </c>
      <c r="DD102" s="2">
        <v>73.336037755367585</v>
      </c>
      <c r="DE102" s="2">
        <v>71.284238971173068</v>
      </c>
      <c r="DF102" s="2">
        <v>66.890364654196262</v>
      </c>
      <c r="DG102" s="2">
        <v>60.285379469777808</v>
      </c>
      <c r="DH102" s="2">
        <v>53.614758582819405</v>
      </c>
      <c r="DI102" s="2">
        <v>46.460734065061217</v>
      </c>
      <c r="DJ102" s="2">
        <v>42.633019785759586</v>
      </c>
      <c r="DK102" s="2">
        <v>33.809151982173269</v>
      </c>
      <c r="DL102" s="2">
        <v>26.372950108460913</v>
      </c>
      <c r="DM102" s="2">
        <v>24.50138897414805</v>
      </c>
      <c r="DN102" s="2">
        <v>7.8339625991137751</v>
      </c>
      <c r="DO102" s="2">
        <v>19.31860912584181</v>
      </c>
      <c r="DP102" s="2">
        <v>17.016670732109727</v>
      </c>
      <c r="DQ102" s="2">
        <v>20.080308662667608</v>
      </c>
      <c r="DR102" s="2">
        <v>16.385996878288303</v>
      </c>
      <c r="DS102" s="2">
        <v>21.46282559342114</v>
      </c>
      <c r="DT102" s="2">
        <v>25.751582866269999</v>
      </c>
      <c r="DU102" s="2">
        <v>37.9292117078326</v>
      </c>
      <c r="DV102" s="2">
        <v>44.016221945963004</v>
      </c>
      <c r="DW102" s="2">
        <v>35.680027417293651</v>
      </c>
      <c r="DX102" s="2">
        <v>34.497887635033756</v>
      </c>
      <c r="DY102" s="2">
        <v>30.572152451792054</v>
      </c>
      <c r="DZ102" s="2">
        <v>24.060916321832021</v>
      </c>
      <c r="EA102" s="2">
        <v>16.59346188790968</v>
      </c>
      <c r="EB102" s="2">
        <v>9.4960567607421122</v>
      </c>
      <c r="EC102" s="2">
        <v>4.8807782765982433</v>
      </c>
      <c r="ED102" s="2">
        <v>4.2238124890106814</v>
      </c>
      <c r="EE102" s="2">
        <v>12.23588733538045</v>
      </c>
      <c r="EF102" s="2">
        <v>22.730331546673241</v>
      </c>
      <c r="EG102" s="2">
        <v>35.887929069811506</v>
      </c>
      <c r="EH102" s="2">
        <v>46.280168786160296</v>
      </c>
      <c r="EI102" s="2">
        <v>53.106543136292316</v>
      </c>
      <c r="EJ102" s="2">
        <v>58.946503744409632</v>
      </c>
      <c r="EK102" s="2">
        <v>55.403206542057731</v>
      </c>
      <c r="EL102" s="2">
        <v>47.398399580489212</v>
      </c>
      <c r="EM102" s="2">
        <v>29.498848673810873</v>
      </c>
      <c r="EN102" s="2">
        <v>4.5175927849032043</v>
      </c>
      <c r="EO102" s="2">
        <v>-27.208532008454007</v>
      </c>
      <c r="EP102" s="2">
        <v>-52.458046193791979</v>
      </c>
      <c r="EQ102" s="2">
        <v>-79.381217568136137</v>
      </c>
      <c r="ER102" s="2">
        <v>-112.73225176949366</v>
      </c>
      <c r="ES102" s="2">
        <v>-124.83202935812032</v>
      </c>
      <c r="ET102" s="2">
        <v>-128.64537304363014</v>
      </c>
      <c r="EU102" s="2">
        <v>-119.33714801362053</v>
      </c>
      <c r="EV102" s="2">
        <v>-100.17345826344314</v>
      </c>
      <c r="EW102" s="2">
        <v>-73.781033852300041</v>
      </c>
      <c r="EX102" s="2">
        <v>-40.811492282526672</v>
      </c>
      <c r="EY102" s="2">
        <v>-18.038706425146266</v>
      </c>
      <c r="EZ102" s="2">
        <v>2.8073880111670677</v>
      </c>
      <c r="FA102" s="2">
        <v>20.125976671108706</v>
      </c>
      <c r="FB102" s="2">
        <v>25.373284003135293</v>
      </c>
      <c r="FC102" s="2">
        <v>27.309684749514961</v>
      </c>
      <c r="FD102" s="2">
        <v>29.66839039404784</v>
      </c>
      <c r="FE102" s="2">
        <v>24.868574185151441</v>
      </c>
      <c r="FF102" s="2">
        <v>22.309333045692291</v>
      </c>
      <c r="FG102" s="2">
        <v>22.936875207357438</v>
      </c>
      <c r="FH102" s="2">
        <v>18.846245966562105</v>
      </c>
      <c r="FI102" s="2">
        <v>15.097587774662379</v>
      </c>
      <c r="FJ102" s="2">
        <v>11.812413562399467</v>
      </c>
      <c r="FK102" s="2">
        <v>8.2690872151169721</v>
      </c>
      <c r="FL102" s="2">
        <v>5.1753009025363017</v>
      </c>
      <c r="FM102" s="2">
        <v>2.2644915595858937</v>
      </c>
      <c r="FN102" s="2">
        <v>-0.47237151491724116</v>
      </c>
      <c r="FO102" s="2">
        <v>-1.9482135793529638</v>
      </c>
      <c r="FP102" s="2">
        <v>-0.81081685210022636</v>
      </c>
      <c r="FQ102" s="2">
        <v>0.7315799448864615</v>
      </c>
      <c r="FR102" s="2">
        <v>2.6130770574490949</v>
      </c>
      <c r="FS102" s="2">
        <v>4.154605512007981</v>
      </c>
      <c r="FT102" s="2">
        <v>4.0798082989011117</v>
      </c>
      <c r="FU102" s="2">
        <v>3.3052168549652903</v>
      </c>
      <c r="FV102" s="2">
        <v>2.5033108015713998</v>
      </c>
      <c r="FW102" s="2">
        <v>1.6805877115216388</v>
      </c>
      <c r="FX102" s="2">
        <v>0.84382726386211815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</row>
    <row r="103" spans="1:200">
      <c r="A103" s="2">
        <v>1.5202751601693604E-15</v>
      </c>
      <c r="B103" s="2">
        <v>6.295107631728442E-14</v>
      </c>
      <c r="C103" s="2">
        <v>-1.4506922537594335E-13</v>
      </c>
      <c r="D103" s="2">
        <v>6.037866900834655E-14</v>
      </c>
      <c r="E103" s="2">
        <v>-9.0877959318858854E-15</v>
      </c>
      <c r="F103" s="2">
        <v>8.1754220696468714E-15</v>
      </c>
      <c r="G103" s="2">
        <v>-6.0400802119903836E-14</v>
      </c>
      <c r="H103" s="2">
        <v>1.7457921332268214E-14</v>
      </c>
      <c r="I103" s="2">
        <v>1.4927809352733688E-14</v>
      </c>
      <c r="J103" s="2">
        <v>-1.1788872427285879E-14</v>
      </c>
      <c r="K103" s="2">
        <v>3.3984393890683968E-14</v>
      </c>
      <c r="L103" s="2">
        <v>1.4284812817194168E-14</v>
      </c>
      <c r="M103" s="2">
        <v>1.9374932267887939E-14</v>
      </c>
      <c r="N103" s="2">
        <v>-6.6444827280739693E-14</v>
      </c>
      <c r="O103" s="2">
        <v>-9.3336719481944322E-14</v>
      </c>
      <c r="P103" s="2">
        <v>-8.8901853163401116E-15</v>
      </c>
      <c r="Q103" s="2">
        <v>2.4129453732038228E-15</v>
      </c>
      <c r="R103" s="2">
        <v>6.680749275567281E-16</v>
      </c>
      <c r="S103" s="2">
        <v>1.2856230298721964E-16</v>
      </c>
      <c r="T103" s="2">
        <v>-6.8664206980755997E-17</v>
      </c>
      <c r="U103" s="2">
        <v>3.0888483049066397E-17</v>
      </c>
      <c r="V103" s="2">
        <v>1.8397728476921813</v>
      </c>
      <c r="W103" s="2">
        <v>3.6684235786932611</v>
      </c>
      <c r="X103" s="2">
        <v>5.4749018965093175</v>
      </c>
      <c r="Y103" s="2">
        <v>7.2483007269137127</v>
      </c>
      <c r="Z103" s="2">
        <v>8.9779267842284973</v>
      </c>
      <c r="AA103" s="2">
        <v>8.0995401793372004</v>
      </c>
      <c r="AB103" s="2">
        <v>4.8016725141873451</v>
      </c>
      <c r="AC103" s="2">
        <v>0.786327663708417</v>
      </c>
      <c r="AD103" s="2">
        <v>-2.9449173110414986</v>
      </c>
      <c r="AE103" s="2">
        <v>-6.1524370655247926</v>
      </c>
      <c r="AF103" s="2">
        <v>-6.3996685009027203</v>
      </c>
      <c r="AG103" s="2">
        <v>-4.5899386733670431</v>
      </c>
      <c r="AH103" s="2">
        <v>-0.83981427433206957</v>
      </c>
      <c r="AI103" s="2">
        <v>4.0292243633001368</v>
      </c>
      <c r="AJ103" s="2">
        <v>10.114632171544146</v>
      </c>
      <c r="AK103" s="2">
        <v>16.637699803299924</v>
      </c>
      <c r="AL103" s="2">
        <v>24.249062415994867</v>
      </c>
      <c r="AM103" s="2">
        <v>30.069992823590326</v>
      </c>
      <c r="AN103" s="2">
        <v>33.211585509432027</v>
      </c>
      <c r="AO103" s="2">
        <v>34.303159415727208</v>
      </c>
      <c r="AP103" s="2">
        <v>32.025590287907519</v>
      </c>
      <c r="AQ103" s="2">
        <v>26.081843391808178</v>
      </c>
      <c r="AR103" s="2">
        <v>15.897932705169929</v>
      </c>
      <c r="AS103" s="2">
        <v>-1.1350918130003462</v>
      </c>
      <c r="AT103" s="2">
        <v>-22.743218290172624</v>
      </c>
      <c r="AU103" s="2">
        <v>-47.580375807405204</v>
      </c>
      <c r="AV103" s="2">
        <v>-74.486912203482646</v>
      </c>
      <c r="AW103" s="2">
        <v>-98.930122899922665</v>
      </c>
      <c r="AX103" s="2">
        <v>-118.32667032772851</v>
      </c>
      <c r="AY103" s="2">
        <v>-127.26677369893842</v>
      </c>
      <c r="AZ103" s="2">
        <v>-125.75814247709184</v>
      </c>
      <c r="BA103" s="2">
        <v>-112.50957829888621</v>
      </c>
      <c r="BB103" s="2">
        <v>-88.847727570227946</v>
      </c>
      <c r="BC103" s="2">
        <v>-57.398651560999845</v>
      </c>
      <c r="BD103" s="2">
        <v>-26.743906393962877</v>
      </c>
      <c r="BE103" s="2">
        <v>-0.94063842476462389</v>
      </c>
      <c r="BF103" s="2">
        <v>22.103353360295348</v>
      </c>
      <c r="BG103" s="2">
        <v>40.239908072016178</v>
      </c>
      <c r="BH103" s="2">
        <v>51.346902829281518</v>
      </c>
      <c r="BI103" s="2">
        <v>55.178633975550518</v>
      </c>
      <c r="BJ103" s="2">
        <v>51.585429605255449</v>
      </c>
      <c r="BK103" s="2">
        <v>50.18273069971336</v>
      </c>
      <c r="BL103" s="2">
        <v>44.272705579416019</v>
      </c>
      <c r="BM103" s="2">
        <v>36.325350784964677</v>
      </c>
      <c r="BN103" s="2">
        <v>27.874841681477417</v>
      </c>
      <c r="BO103" s="2">
        <v>19.012715217886722</v>
      </c>
      <c r="BP103" s="2">
        <v>11.711583492044824</v>
      </c>
      <c r="BQ103" s="2">
        <v>10.560905397982639</v>
      </c>
      <c r="BR103" s="2">
        <v>11.896560796289696</v>
      </c>
      <c r="BS103" s="2">
        <v>20.592939478825944</v>
      </c>
      <c r="BT103" s="2">
        <v>27.658737162295541</v>
      </c>
      <c r="BU103" s="2">
        <v>30.451940105563583</v>
      </c>
      <c r="BV103" s="2">
        <v>33.448356284066755</v>
      </c>
      <c r="BW103" s="2">
        <v>37.72433559711677</v>
      </c>
      <c r="BX103" s="2">
        <v>34.879308462128463</v>
      </c>
      <c r="BY103" s="2">
        <v>26.612076914342641</v>
      </c>
      <c r="BZ103" s="2">
        <v>20.340480949171805</v>
      </c>
      <c r="CA103" s="2">
        <v>18.967742413548311</v>
      </c>
      <c r="CB103" s="2">
        <v>16.859104370139477</v>
      </c>
      <c r="CC103" s="2">
        <v>-8.1894466820074783</v>
      </c>
      <c r="CD103" s="2">
        <v>-20.345861202541368</v>
      </c>
      <c r="CE103" s="2">
        <v>-33.575912818483971</v>
      </c>
      <c r="CF103" s="2">
        <v>-45.07449424638672</v>
      </c>
      <c r="CG103" s="2">
        <v>-48.582318936579142</v>
      </c>
      <c r="CH103" s="2">
        <v>-57.494516003963241</v>
      </c>
      <c r="CI103" s="2">
        <v>-62.400307140308655</v>
      </c>
      <c r="CJ103" s="2">
        <v>-63.062670085412783</v>
      </c>
      <c r="CK103" s="2">
        <v>-52.289996187517929</v>
      </c>
      <c r="CL103" s="2">
        <v>-52.454310194964634</v>
      </c>
      <c r="CM103" s="2">
        <v>-40.249898973875311</v>
      </c>
      <c r="CN103" s="2">
        <v>3.5185852522893737</v>
      </c>
      <c r="CO103" s="2">
        <v>11.913550649680321</v>
      </c>
      <c r="CP103" s="2">
        <v>13.712583865762189</v>
      </c>
      <c r="CQ103" s="2">
        <v>29.672514671327317</v>
      </c>
      <c r="CR103" s="2">
        <v>39.615642205312568</v>
      </c>
      <c r="CS103" s="2">
        <v>49.751245495394457</v>
      </c>
      <c r="CT103" s="2">
        <v>57.398463283896234</v>
      </c>
      <c r="CU103" s="2">
        <v>68.192643875399156</v>
      </c>
      <c r="CV103" s="2">
        <v>72.84774294332496</v>
      </c>
      <c r="CW103" s="2">
        <v>71.661744147203294</v>
      </c>
      <c r="CX103" s="2">
        <v>69.323197076037829</v>
      </c>
      <c r="CY103" s="2">
        <v>77.234528155767151</v>
      </c>
      <c r="CZ103" s="2">
        <v>84.079500225432369</v>
      </c>
      <c r="DA103" s="2">
        <v>80.58906119873474</v>
      </c>
      <c r="DB103" s="2">
        <v>76.569021761759757</v>
      </c>
      <c r="DC103" s="2">
        <v>74.623470101841789</v>
      </c>
      <c r="DD103" s="2">
        <v>68.350344061659413</v>
      </c>
      <c r="DE103" s="2">
        <v>67.608003414178697</v>
      </c>
      <c r="DF103" s="2">
        <v>61.31480195526683</v>
      </c>
      <c r="DG103" s="2">
        <v>56.347461874538403</v>
      </c>
      <c r="DH103" s="2">
        <v>50.427301124879548</v>
      </c>
      <c r="DI103" s="2">
        <v>43.549382043206258</v>
      </c>
      <c r="DJ103" s="2">
        <v>38.936057639311237</v>
      </c>
      <c r="DK103" s="2">
        <v>28.737272648037187</v>
      </c>
      <c r="DL103" s="2">
        <v>22.521224129416282</v>
      </c>
      <c r="DM103" s="2">
        <v>18.65921725665148</v>
      </c>
      <c r="DN103" s="2">
        <v>18.325120907102299</v>
      </c>
      <c r="DO103" s="2">
        <v>25.648984842125731</v>
      </c>
      <c r="DP103" s="2">
        <v>24.189414534436988</v>
      </c>
      <c r="DQ103" s="2">
        <v>26.087272236264319</v>
      </c>
      <c r="DR103" s="2">
        <v>16.462931647986331</v>
      </c>
      <c r="DS103" s="2">
        <v>19.302331290567789</v>
      </c>
      <c r="DT103" s="2">
        <v>21.410969333976709</v>
      </c>
      <c r="DU103" s="2">
        <v>31.630062715844542</v>
      </c>
      <c r="DV103" s="2">
        <v>37.299782141888066</v>
      </c>
      <c r="DW103" s="2">
        <v>33.940348690114348</v>
      </c>
      <c r="DX103" s="2">
        <v>33.672958442293847</v>
      </c>
      <c r="DY103" s="2">
        <v>30.893794973579396</v>
      </c>
      <c r="DZ103" s="2">
        <v>25.149732634485275</v>
      </c>
      <c r="EA103" s="2">
        <v>19.417814090750429</v>
      </c>
      <c r="EB103" s="2">
        <v>14.416327557864353</v>
      </c>
      <c r="EC103" s="2">
        <v>11.365490492264492</v>
      </c>
      <c r="ED103" s="2">
        <v>11.035185608739468</v>
      </c>
      <c r="EE103" s="2">
        <v>17.240445385425595</v>
      </c>
      <c r="EF103" s="2">
        <v>25.234908305575384</v>
      </c>
      <c r="EG103" s="2">
        <v>35.09489313070295</v>
      </c>
      <c r="EH103" s="2">
        <v>42.401783145134416</v>
      </c>
      <c r="EI103" s="2">
        <v>46.126351747768524</v>
      </c>
      <c r="EJ103" s="2">
        <v>52.927274097343222</v>
      </c>
      <c r="EK103" s="2">
        <v>51.840417152555993</v>
      </c>
      <c r="EL103" s="2">
        <v>51.622337475306537</v>
      </c>
      <c r="EM103" s="2">
        <v>40.893370708872979</v>
      </c>
      <c r="EN103" s="2">
        <v>25.121823480192266</v>
      </c>
      <c r="EO103" s="2">
        <v>1.9450733644070501</v>
      </c>
      <c r="EP103" s="2">
        <v>-19.955426516555502</v>
      </c>
      <c r="EQ103" s="2">
        <v>-46.226912081762869</v>
      </c>
      <c r="ER103" s="2">
        <v>-83.73123997107615</v>
      </c>
      <c r="ES103" s="2">
        <v>-104.21631732329695</v>
      </c>
      <c r="ET103" s="2">
        <v>-120.31901534995187</v>
      </c>
      <c r="EU103" s="2">
        <v>-127.26677369893842</v>
      </c>
      <c r="EV103" s="2">
        <v>-118.555825200377</v>
      </c>
      <c r="EW103" s="2">
        <v>-100.70707894540131</v>
      </c>
      <c r="EX103" s="2">
        <v>-74.486912203482646</v>
      </c>
      <c r="EY103" s="2">
        <v>-51.279972967398557</v>
      </c>
      <c r="EZ103" s="2">
        <v>-26.427170154769168</v>
      </c>
      <c r="FA103" s="2">
        <v>-1.1350918130003462</v>
      </c>
      <c r="FB103" s="2">
        <v>11.86159651555781</v>
      </c>
      <c r="FC103" s="2">
        <v>22.201809710298591</v>
      </c>
      <c r="FD103" s="2">
        <v>32.025590287907519</v>
      </c>
      <c r="FE103" s="2">
        <v>31.234196056847566</v>
      </c>
      <c r="FF103" s="2">
        <v>30.697739890246535</v>
      </c>
      <c r="FG103" s="2">
        <v>30.069992823590326</v>
      </c>
      <c r="FH103" s="2">
        <v>23.987514915413389</v>
      </c>
      <c r="FI103" s="2">
        <v>17.493305660815842</v>
      </c>
      <c r="FJ103" s="2">
        <v>10.114632171544146</v>
      </c>
      <c r="FK103" s="2">
        <v>5.047308279663735</v>
      </c>
      <c r="FL103" s="2">
        <v>0.11950631965215752</v>
      </c>
      <c r="FM103" s="2">
        <v>-4.5899386733670431</v>
      </c>
      <c r="FN103" s="2">
        <v>-6.3996685009027203</v>
      </c>
      <c r="FO103" s="2">
        <v>-6.1524370655247926</v>
      </c>
      <c r="FP103" s="2">
        <v>-2.9449173110414977</v>
      </c>
      <c r="FQ103" s="2">
        <v>0.786327663708417</v>
      </c>
      <c r="FR103" s="2">
        <v>4.8016725141873451</v>
      </c>
      <c r="FS103" s="2">
        <v>8.0995401793372004</v>
      </c>
      <c r="FT103" s="2">
        <v>8.9779267842284973</v>
      </c>
      <c r="FU103" s="2">
        <v>7.2483007269137127</v>
      </c>
      <c r="FV103" s="2">
        <v>5.4749018965093175</v>
      </c>
      <c r="FW103" s="2">
        <v>3.6684235786932606</v>
      </c>
      <c r="FX103" s="2">
        <v>1.8397728476921813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</row>
    <row r="104" spans="1:200">
      <c r="A104" s="2">
        <v>2.664298441335761E-15</v>
      </c>
      <c r="B104" s="2">
        <v>1.0915495923346773E-13</v>
      </c>
      <c r="C104" s="2">
        <v>-2.4244614439768226E-13</v>
      </c>
      <c r="D104" s="2">
        <v>2.6373477568018564E-14</v>
      </c>
      <c r="E104" s="2">
        <v>-6.543619436916901E-15</v>
      </c>
      <c r="F104" s="2">
        <v>2.4640956802475645E-14</v>
      </c>
      <c r="G104" s="2">
        <v>-3.4393506328579612E-14</v>
      </c>
      <c r="H104" s="2">
        <v>1.5067963518313535E-14</v>
      </c>
      <c r="I104" s="2">
        <v>1.23090456194839E-14</v>
      </c>
      <c r="J104" s="2">
        <v>-2.2204390137600021E-14</v>
      </c>
      <c r="K104" s="2">
        <v>-1.4992677468905399E-14</v>
      </c>
      <c r="L104" s="2">
        <v>-5.2462867881678777E-16</v>
      </c>
      <c r="M104" s="2">
        <v>2.6172510615607682E-14</v>
      </c>
      <c r="N104" s="2">
        <v>-6.3453762909311914E-14</v>
      </c>
      <c r="O104" s="2">
        <v>-9.7158994482901964E-14</v>
      </c>
      <c r="P104" s="2">
        <v>-4.9385121723542815E-15</v>
      </c>
      <c r="Q104" s="2">
        <v>-6.2075700835033392E-15</v>
      </c>
      <c r="R104" s="2">
        <v>1.160843160484173E-15</v>
      </c>
      <c r="S104" s="2">
        <v>4.2678309541903171E-16</v>
      </c>
      <c r="T104" s="2">
        <v>-2.2699861942664563E-16</v>
      </c>
      <c r="U104" s="2">
        <v>1.7316776297643656E-16</v>
      </c>
      <c r="V104" s="2">
        <v>3.4778643314149664</v>
      </c>
      <c r="W104" s="2">
        <v>6.9362570570696036</v>
      </c>
      <c r="X104" s="2">
        <v>10.355778234942207</v>
      </c>
      <c r="Y104" s="2">
        <v>13.71717214402501</v>
      </c>
      <c r="Z104" s="2">
        <v>17.001401593461871</v>
      </c>
      <c r="AA104" s="2">
        <v>15.06095225237582</v>
      </c>
      <c r="AB104" s="2">
        <v>9.6811749187618936</v>
      </c>
      <c r="AC104" s="2">
        <v>3.3618223047722031</v>
      </c>
      <c r="AD104" s="2">
        <v>-2.7601106477174469</v>
      </c>
      <c r="AE104" s="2">
        <v>-8.2671043097099144</v>
      </c>
      <c r="AF104" s="2">
        <v>-10.60011291817356</v>
      </c>
      <c r="AG104" s="2">
        <v>-10.188518922150845</v>
      </c>
      <c r="AH104" s="2">
        <v>-5.9386910366937071</v>
      </c>
      <c r="AI104" s="2">
        <v>0.56421697212858479</v>
      </c>
      <c r="AJ104" s="2">
        <v>9.3541931363162565</v>
      </c>
      <c r="AK104" s="2">
        <v>18.978225098681349</v>
      </c>
      <c r="AL104" s="2">
        <v>29.580674641042364</v>
      </c>
      <c r="AM104" s="2">
        <v>38.148757045048328</v>
      </c>
      <c r="AN104" s="2">
        <v>42.144939796813297</v>
      </c>
      <c r="AO104" s="2">
        <v>40.742184054095894</v>
      </c>
      <c r="AP104" s="2">
        <v>32.599807640263684</v>
      </c>
      <c r="AQ104" s="2">
        <v>18.443900279112171</v>
      </c>
      <c r="AR104" s="2">
        <v>-1.205342537775234</v>
      </c>
      <c r="AS104" s="2">
        <v>-27.182542186518766</v>
      </c>
      <c r="AT104" s="2">
        <v>-55.480395395870467</v>
      </c>
      <c r="AU104" s="2">
        <v>-83.548198711383108</v>
      </c>
      <c r="AV104" s="2">
        <v>-106.6136115542094</v>
      </c>
      <c r="AW104" s="2">
        <v>-121.81583049440052</v>
      </c>
      <c r="AX104" s="2">
        <v>-128.49502001016515</v>
      </c>
      <c r="AY104" s="2">
        <v>-120.55721145042457</v>
      </c>
      <c r="AZ104" s="2">
        <v>-102.67605896612781</v>
      </c>
      <c r="BA104" s="2">
        <v>-76.511816559340289</v>
      </c>
      <c r="BB104" s="2">
        <v>-45.061112830860644</v>
      </c>
      <c r="BC104" s="2">
        <v>-13.625260480251175</v>
      </c>
      <c r="BD104" s="2">
        <v>11.506746658319678</v>
      </c>
      <c r="BE104" s="2">
        <v>29.472557105038529</v>
      </c>
      <c r="BF104" s="2">
        <v>41.18784115804069</v>
      </c>
      <c r="BG104" s="2">
        <v>46.330177481457042</v>
      </c>
      <c r="BH104" s="2">
        <v>46.308047867271654</v>
      </c>
      <c r="BI104" s="2">
        <v>42.229477469050053</v>
      </c>
      <c r="BJ104" s="2">
        <v>35.060594915915082</v>
      </c>
      <c r="BK104" s="2">
        <v>33.512137320096144</v>
      </c>
      <c r="BL104" s="2">
        <v>30.471098529168021</v>
      </c>
      <c r="BM104" s="2">
        <v>27.630732149750784</v>
      </c>
      <c r="BN104" s="2">
        <v>25.683684813154276</v>
      </c>
      <c r="BO104" s="2">
        <v>20.513579114372853</v>
      </c>
      <c r="BP104" s="2">
        <v>16.360855626136324</v>
      </c>
      <c r="BQ104" s="2">
        <v>15.771870108541583</v>
      </c>
      <c r="BR104" s="2">
        <v>15.873345554749019</v>
      </c>
      <c r="BS104" s="2">
        <v>13.8349812542835</v>
      </c>
      <c r="BT104" s="2">
        <v>14.156267168215219</v>
      </c>
      <c r="BU104" s="2">
        <v>13.067870628984872</v>
      </c>
      <c r="BV104" s="2">
        <v>13.734191599340548</v>
      </c>
      <c r="BW104" s="2">
        <v>18.543887727104462</v>
      </c>
      <c r="BX104" s="2">
        <v>20.268523139015258</v>
      </c>
      <c r="BY104" s="2">
        <v>22.992464338310995</v>
      </c>
      <c r="BZ104" s="2">
        <v>21.858685169418116</v>
      </c>
      <c r="CA104" s="2">
        <v>23.971205698737378</v>
      </c>
      <c r="CB104" s="2">
        <v>25.595580252358435</v>
      </c>
      <c r="CC104" s="2">
        <v>29.750454376827115</v>
      </c>
      <c r="CD104" s="2">
        <v>31.526088409197026</v>
      </c>
      <c r="CE104" s="2">
        <v>25.253903199446778</v>
      </c>
      <c r="CF104" s="2">
        <v>18.914060621714913</v>
      </c>
      <c r="CG104" s="2">
        <v>17.289986109689305</v>
      </c>
      <c r="CH104" s="2">
        <v>18.979028495263655</v>
      </c>
      <c r="CI104" s="2">
        <v>19.878460873115902</v>
      </c>
      <c r="CJ104" s="2">
        <v>19.431799699763129</v>
      </c>
      <c r="CK104" s="2">
        <v>26.309045982092861</v>
      </c>
      <c r="CL104" s="2">
        <v>23.426734485688346</v>
      </c>
      <c r="CM104" s="2">
        <v>25.647529122404361</v>
      </c>
      <c r="CN104" s="2">
        <v>32.206321167512741</v>
      </c>
      <c r="CO104" s="2">
        <v>35.770569961174857</v>
      </c>
      <c r="CP104" s="2">
        <v>23.693549465800583</v>
      </c>
      <c r="CQ104" s="2">
        <v>38.963053441753033</v>
      </c>
      <c r="CR104" s="2">
        <v>50.031803226903364</v>
      </c>
      <c r="CS104" s="2">
        <v>60.455114372247799</v>
      </c>
      <c r="CT104" s="2">
        <v>64.685586826379364</v>
      </c>
      <c r="CU104" s="2">
        <v>61.728072732444801</v>
      </c>
      <c r="CV104" s="2">
        <v>65.02563537988506</v>
      </c>
      <c r="CW104" s="2">
        <v>63.70754121791046</v>
      </c>
      <c r="CX104" s="2">
        <v>60.454415197004863</v>
      </c>
      <c r="CY104" s="2">
        <v>70.955486616222757</v>
      </c>
      <c r="CZ104" s="2">
        <v>78.73783087355028</v>
      </c>
      <c r="DA104" s="2">
        <v>72.916188891591531</v>
      </c>
      <c r="DB104" s="2">
        <v>67.189987281069591</v>
      </c>
      <c r="DC104" s="2">
        <v>66.338179412881175</v>
      </c>
      <c r="DD104" s="2">
        <v>59.818064809409037</v>
      </c>
      <c r="DE104" s="2">
        <v>61.921080404190903</v>
      </c>
      <c r="DF104" s="2">
        <v>55.079232224183691</v>
      </c>
      <c r="DG104" s="2">
        <v>53.540041339239707</v>
      </c>
      <c r="DH104" s="2">
        <v>50.51459951133775</v>
      </c>
      <c r="DI104" s="2">
        <v>46.070940471154358</v>
      </c>
      <c r="DJ104" s="2">
        <v>42.050003552465817</v>
      </c>
      <c r="DK104" s="2">
        <v>32.672385093576196</v>
      </c>
      <c r="DL104" s="2">
        <v>29.18154913556241</v>
      </c>
      <c r="DM104" s="2">
        <v>22.849125849416112</v>
      </c>
      <c r="DN104" s="2">
        <v>41.188319883858455</v>
      </c>
      <c r="DO104" s="2">
        <v>40.872585335041087</v>
      </c>
      <c r="DP104" s="2">
        <v>38.23488003378759</v>
      </c>
      <c r="DQ104" s="2">
        <v>37.118316838308175</v>
      </c>
      <c r="DR104" s="2">
        <v>19.583585937102189</v>
      </c>
      <c r="DS104" s="2">
        <v>18.528117484241303</v>
      </c>
      <c r="DT104" s="2">
        <v>16.903742930620304</v>
      </c>
      <c r="DU104" s="2">
        <v>21.721402176527871</v>
      </c>
      <c r="DV104" s="2">
        <v>24.532925472067099</v>
      </c>
      <c r="DW104" s="2">
        <v>26.12788498846778</v>
      </c>
      <c r="DX104" s="2">
        <v>26.019879453309976</v>
      </c>
      <c r="DY104" s="2">
        <v>24.609126310187989</v>
      </c>
      <c r="DZ104" s="2">
        <v>19.602922637709931</v>
      </c>
      <c r="EA104" s="2">
        <v>16.235957623887735</v>
      </c>
      <c r="EB104" s="2">
        <v>14.356419530454058</v>
      </c>
      <c r="EC104" s="2">
        <v>14.002042249516094</v>
      </c>
      <c r="ED104" s="2">
        <v>14.741725677954125</v>
      </c>
      <c r="EE104" s="2">
        <v>19.022495784542201</v>
      </c>
      <c r="EF104" s="2">
        <v>24.400454689445159</v>
      </c>
      <c r="EG104" s="2">
        <v>30.149782508884059</v>
      </c>
      <c r="EH104" s="2">
        <v>33.548713534918157</v>
      </c>
      <c r="EI104" s="2">
        <v>32.905072431548184</v>
      </c>
      <c r="EJ104" s="2">
        <v>39.501859853156589</v>
      </c>
      <c r="EK104" s="2">
        <v>40.524535123491731</v>
      </c>
      <c r="EL104" s="2">
        <v>47.618347398747893</v>
      </c>
      <c r="EM104" s="2">
        <v>46.06660635185667</v>
      </c>
      <c r="EN104" s="2">
        <v>42.264974619929504</v>
      </c>
      <c r="EO104" s="2">
        <v>30.99641764766843</v>
      </c>
      <c r="EP104" s="2">
        <v>16.011461224063403</v>
      </c>
      <c r="EQ104" s="2">
        <v>-5.8690900314040357</v>
      </c>
      <c r="ER104" s="2">
        <v>-42.116592893086604</v>
      </c>
      <c r="ES104" s="2">
        <v>-68.582533855514768</v>
      </c>
      <c r="ET104" s="2">
        <v>-95.896375664615135</v>
      </c>
      <c r="EU104" s="2">
        <v>-120.55721145042457</v>
      </c>
      <c r="EV104" s="2">
        <v>-125.70105424426076</v>
      </c>
      <c r="EW104" s="2">
        <v>-120.77999569933945</v>
      </c>
      <c r="EX104" s="2">
        <v>-106.6136115542094</v>
      </c>
      <c r="EY104" s="2">
        <v>-85.994300678801352</v>
      </c>
      <c r="EZ104" s="2">
        <v>-59.352565742345519</v>
      </c>
      <c r="FA104" s="2">
        <v>-27.182542186518766</v>
      </c>
      <c r="FB104" s="2">
        <v>-6.1727669821107574</v>
      </c>
      <c r="FC104" s="2">
        <v>13.682738985598462</v>
      </c>
      <c r="FD104" s="2">
        <v>32.599807640263684</v>
      </c>
      <c r="FE104" s="2">
        <v>37.622479850246577</v>
      </c>
      <c r="FF104" s="2">
        <v>40.159938340892367</v>
      </c>
      <c r="FG104" s="2">
        <v>38.148757045048328</v>
      </c>
      <c r="FH104" s="2">
        <v>30.484828579273284</v>
      </c>
      <c r="FI104" s="2">
        <v>21.045941953525787</v>
      </c>
      <c r="FJ104" s="2">
        <v>9.3541931363162565</v>
      </c>
      <c r="FK104" s="2">
        <v>2.8672988630162179</v>
      </c>
      <c r="FL104" s="2">
        <v>-3.8120397239854453</v>
      </c>
      <c r="FM104" s="2">
        <v>-10.188518922150845</v>
      </c>
      <c r="FN104" s="2">
        <v>-10.60011291817356</v>
      </c>
      <c r="FO104" s="2">
        <v>-8.2671043097099144</v>
      </c>
      <c r="FP104" s="2">
        <v>-2.760110647717438</v>
      </c>
      <c r="FQ104" s="2">
        <v>3.3618223047722031</v>
      </c>
      <c r="FR104" s="2">
        <v>9.6811749187618936</v>
      </c>
      <c r="FS104" s="2">
        <v>15.06095225237582</v>
      </c>
      <c r="FT104" s="2">
        <v>17.001401593461871</v>
      </c>
      <c r="FU104" s="2">
        <v>13.71717214402501</v>
      </c>
      <c r="FV104" s="2">
        <v>10.355778234942207</v>
      </c>
      <c r="FW104" s="2">
        <v>6.9362570570696018</v>
      </c>
      <c r="FX104" s="2">
        <v>3.4778643314149664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</row>
    <row r="105" spans="1:200">
      <c r="A105" s="2">
        <v>2.4865458642140134E-15</v>
      </c>
      <c r="B105" s="2">
        <v>8.982551530580082E-14</v>
      </c>
      <c r="C105" s="2">
        <v>-2.7006839181469005E-13</v>
      </c>
      <c r="D105" s="2">
        <v>-3.2525512155387424E-15</v>
      </c>
      <c r="E105" s="2">
        <v>-1.4903412666068053E-14</v>
      </c>
      <c r="F105" s="2">
        <v>6.817106441583781E-15</v>
      </c>
      <c r="G105" s="2">
        <v>-3.9978411884779613E-14</v>
      </c>
      <c r="H105" s="2">
        <v>1.8003036130295835E-14</v>
      </c>
      <c r="I105" s="2">
        <v>7.4935500689916003E-15</v>
      </c>
      <c r="J105" s="2">
        <v>-1.8237272683988464E-14</v>
      </c>
      <c r="K105" s="2">
        <v>-3.1426134731718138E-14</v>
      </c>
      <c r="L105" s="2">
        <v>-2.5179794165946155E-14</v>
      </c>
      <c r="M105" s="2">
        <v>2.9913982251526575E-14</v>
      </c>
      <c r="N105" s="2">
        <v>-6.0086367170899095E-14</v>
      </c>
      <c r="O105" s="2">
        <v>-8.4619988992059988E-14</v>
      </c>
      <c r="P105" s="2">
        <v>1.6108926757737976E-15</v>
      </c>
      <c r="Q105" s="2">
        <v>-9.8999694255512015E-15</v>
      </c>
      <c r="R105" s="2">
        <v>3.675468684985814E-16</v>
      </c>
      <c r="S105" s="2">
        <v>1.4756579340714135E-16</v>
      </c>
      <c r="T105" s="2">
        <v>-9.3015055177362909E-17</v>
      </c>
      <c r="U105" s="2">
        <v>2.0896420802068234E-16</v>
      </c>
      <c r="V105" s="2">
        <v>1.8079299605727976</v>
      </c>
      <c r="W105" s="2">
        <v>3.6085864341217269</v>
      </c>
      <c r="X105" s="2">
        <v>5.3946731495156683</v>
      </c>
      <c r="Y105" s="2">
        <v>7.1588498126260127</v>
      </c>
      <c r="Z105" s="2">
        <v>8.8937139202200353</v>
      </c>
      <c r="AA105" s="2">
        <v>7.3644659810147628</v>
      </c>
      <c r="AB105" s="2">
        <v>3.8251985644664508</v>
      </c>
      <c r="AC105" s="2">
        <v>-0.53793315337611247</v>
      </c>
      <c r="AD105" s="2">
        <v>-4.3032929837071023</v>
      </c>
      <c r="AE105" s="2">
        <v>-7.2943134522862527</v>
      </c>
      <c r="AF105" s="2">
        <v>-6.5900437072190545</v>
      </c>
      <c r="AG105" s="2">
        <v>-2.9483351499141257</v>
      </c>
      <c r="AH105" s="2">
        <v>3.8167414439062828</v>
      </c>
      <c r="AI105" s="2">
        <v>12.107914686576512</v>
      </c>
      <c r="AJ105" s="2">
        <v>21.431243290712864</v>
      </c>
      <c r="AK105" s="2">
        <v>30.15130099191412</v>
      </c>
      <c r="AL105" s="2">
        <v>37.136754749550285</v>
      </c>
      <c r="AM105" s="2">
        <v>38.639832035508086</v>
      </c>
      <c r="AN105" s="2">
        <v>34.081184389739775</v>
      </c>
      <c r="AO105" s="2">
        <v>23.36458180706644</v>
      </c>
      <c r="AP105" s="2">
        <v>6.2808572508435159</v>
      </c>
      <c r="AQ105" s="2">
        <v>-15.121019876251095</v>
      </c>
      <c r="AR105" s="2">
        <v>-42.365426052945999</v>
      </c>
      <c r="AS105" s="2">
        <v>-70.2102277812306</v>
      </c>
      <c r="AT105" s="2">
        <v>-95.129988801019024</v>
      </c>
      <c r="AU105" s="2">
        <v>-114.38804643537325</v>
      </c>
      <c r="AV105" s="2">
        <v>-125.1444353413775</v>
      </c>
      <c r="AW105" s="2">
        <v>-126.73801103190931</v>
      </c>
      <c r="AX105" s="2">
        <v>-120.20440755273275</v>
      </c>
      <c r="AY105" s="2">
        <v>-98.967650057851856</v>
      </c>
      <c r="AZ105" s="2">
        <v>-72.063955604959887</v>
      </c>
      <c r="BA105" s="2">
        <v>-39.846189142560867</v>
      </c>
      <c r="BB105" s="2">
        <v>-9.2070063937335647</v>
      </c>
      <c r="BC105" s="2">
        <v>16.586319297085318</v>
      </c>
      <c r="BD105" s="2">
        <v>33.382806939750878</v>
      </c>
      <c r="BE105" s="2">
        <v>42.43644530610635</v>
      </c>
      <c r="BF105" s="2">
        <v>45.781602202345134</v>
      </c>
      <c r="BG105" s="2">
        <v>44.729975808498864</v>
      </c>
      <c r="BH105" s="2">
        <v>41.678531893598432</v>
      </c>
      <c r="BI105" s="2">
        <v>37.855994264030706</v>
      </c>
      <c r="BJ105" s="2">
        <v>33.138298947177766</v>
      </c>
      <c r="BK105" s="2">
        <v>34.461294442439552</v>
      </c>
      <c r="BL105" s="2">
        <v>35.556822196225788</v>
      </c>
      <c r="BM105" s="2">
        <v>36.632071137157745</v>
      </c>
      <c r="BN105" s="2">
        <v>37.170763711884419</v>
      </c>
      <c r="BO105" s="2">
        <v>33.731732644935263</v>
      </c>
      <c r="BP105" s="2">
        <v>29.030571460041525</v>
      </c>
      <c r="BQ105" s="2">
        <v>26.489526024526835</v>
      </c>
      <c r="BR105" s="2">
        <v>23.330072989970937</v>
      </c>
      <c r="BS105" s="2">
        <v>9.4047092428773471</v>
      </c>
      <c r="BT105" s="2">
        <v>1.1497560918983183</v>
      </c>
      <c r="BU105" s="2">
        <v>-5.2822794410166276</v>
      </c>
      <c r="BV105" s="2">
        <v>-8.5008346199919291</v>
      </c>
      <c r="BW105" s="2">
        <v>-8.4712254674977654</v>
      </c>
      <c r="BX105" s="2">
        <v>-7.1072577549043086</v>
      </c>
      <c r="BY105" s="2">
        <v>0.45652316511213531</v>
      </c>
      <c r="BZ105" s="2">
        <v>-2.0700923477492568</v>
      </c>
      <c r="CA105" s="2">
        <v>-0.93942560038550504</v>
      </c>
      <c r="CB105" s="2">
        <v>0.38180325172939417</v>
      </c>
      <c r="CC105" s="2">
        <v>9.818472662133777</v>
      </c>
      <c r="CD105" s="2">
        <v>13.818316412675188</v>
      </c>
      <c r="CE105" s="2">
        <v>11.496544673942788</v>
      </c>
      <c r="CF105" s="2">
        <v>8.7113729442448857</v>
      </c>
      <c r="CG105" s="2">
        <v>9.6665970542223665</v>
      </c>
      <c r="CH105" s="2">
        <v>19.435508477631309</v>
      </c>
      <c r="CI105" s="2">
        <v>25.963261026039859</v>
      </c>
      <c r="CJ105" s="2">
        <v>27.904660177315886</v>
      </c>
      <c r="CK105" s="2">
        <v>34.069750151874501</v>
      </c>
      <c r="CL105" s="2">
        <v>32.954116054314056</v>
      </c>
      <c r="CM105" s="2">
        <v>33.530903672714885</v>
      </c>
      <c r="CN105" s="2">
        <v>32.883528916561801</v>
      </c>
      <c r="CO105" s="2">
        <v>35.098100756356537</v>
      </c>
      <c r="CP105" s="2">
        <v>18.614035988097786</v>
      </c>
      <c r="CQ105" s="2">
        <v>35.942126953997217</v>
      </c>
      <c r="CR105" s="2">
        <v>54.061245118978192</v>
      </c>
      <c r="CS105" s="2">
        <v>67.826952851176017</v>
      </c>
      <c r="CT105" s="2">
        <v>72.520155070740074</v>
      </c>
      <c r="CU105" s="2">
        <v>63.247131086232713</v>
      </c>
      <c r="CV105" s="2">
        <v>68.355775053737645</v>
      </c>
      <c r="CW105" s="2">
        <v>66.88253979806143</v>
      </c>
      <c r="CX105" s="2">
        <v>64.899317406211395</v>
      </c>
      <c r="CY105" s="2">
        <v>74.733416014200003</v>
      </c>
      <c r="CZ105" s="2">
        <v>84.060605283348025</v>
      </c>
      <c r="DA105" s="2">
        <v>80.690801253481553</v>
      </c>
      <c r="DB105" s="2">
        <v>76.39751224448662</v>
      </c>
      <c r="DC105" s="2">
        <v>75.747402505889511</v>
      </c>
      <c r="DD105" s="2">
        <v>68.718565962742133</v>
      </c>
      <c r="DE105" s="2">
        <v>69.647265819145005</v>
      </c>
      <c r="DF105" s="2">
        <v>63.379039181767574</v>
      </c>
      <c r="DG105" s="2">
        <v>59.937880761692114</v>
      </c>
      <c r="DH105" s="2">
        <v>56.150717432747328</v>
      </c>
      <c r="DI105" s="2">
        <v>48.408495913998934</v>
      </c>
      <c r="DJ105" s="2">
        <v>40.109565396980486</v>
      </c>
      <c r="DK105" s="2">
        <v>24.510231874414103</v>
      </c>
      <c r="DL105" s="2">
        <v>13.863264844519772</v>
      </c>
      <c r="DM105" s="2">
        <v>0.58210621099276005</v>
      </c>
      <c r="DN105" s="2">
        <v>25.827884322618409</v>
      </c>
      <c r="DO105" s="2">
        <v>0.88726288607854897</v>
      </c>
      <c r="DP105" s="2">
        <v>-10.67436268226605</v>
      </c>
      <c r="DQ105" s="2">
        <v>-17.266775884027425</v>
      </c>
      <c r="DR105" s="2">
        <v>-34.836180670568474</v>
      </c>
      <c r="DS105" s="2">
        <v>-36.279928361082789</v>
      </c>
      <c r="DT105" s="2">
        <v>-37.601157213197709</v>
      </c>
      <c r="DU105" s="2">
        <v>-29.258253265073655</v>
      </c>
      <c r="DV105" s="2">
        <v>-18.6617142808593</v>
      </c>
      <c r="DW105" s="2">
        <v>7.6082922905529546</v>
      </c>
      <c r="DX105" s="2">
        <v>12.235342158449031</v>
      </c>
      <c r="DY105" s="2">
        <v>14.541304929642887</v>
      </c>
      <c r="DZ105" s="2">
        <v>14.705905316860553</v>
      </c>
      <c r="EA105" s="2">
        <v>16.50014859894803</v>
      </c>
      <c r="EB105" s="2">
        <v>19.432912096011659</v>
      </c>
      <c r="EC105" s="2">
        <v>23.119132349751638</v>
      </c>
      <c r="ED105" s="2">
        <v>26.639448553727767</v>
      </c>
      <c r="EE105" s="2">
        <v>32.361710756290293</v>
      </c>
      <c r="EF105" s="2">
        <v>36.843839584173224</v>
      </c>
      <c r="EG105" s="2">
        <v>39.533561611682778</v>
      </c>
      <c r="EH105" s="2">
        <v>39.448270882042451</v>
      </c>
      <c r="EI105" s="2">
        <v>35.770288247161794</v>
      </c>
      <c r="EJ105" s="2">
        <v>37.57074729854812</v>
      </c>
      <c r="EK105" s="2">
        <v>36.784131463987492</v>
      </c>
      <c r="EL105" s="2">
        <v>43.528822509235596</v>
      </c>
      <c r="EM105" s="2">
        <v>42.92897057734131</v>
      </c>
      <c r="EN105" s="2">
        <v>44.358734910912332</v>
      </c>
      <c r="EO105" s="2">
        <v>43.476262408472728</v>
      </c>
      <c r="EP105" s="2">
        <v>34.919648636791266</v>
      </c>
      <c r="EQ105" s="2">
        <v>21.670420473976385</v>
      </c>
      <c r="ER105" s="2">
        <v>-5.8710677187792246</v>
      </c>
      <c r="ES105" s="2">
        <v>-31.561535884220632</v>
      </c>
      <c r="ET105" s="2">
        <v>-63.113682564541406</v>
      </c>
      <c r="EU105" s="2">
        <v>-98.967650057851856</v>
      </c>
      <c r="EV105" s="2">
        <v>-115.26479675607229</v>
      </c>
      <c r="EW105" s="2">
        <v>-123.08696990329535</v>
      </c>
      <c r="EX105" s="2">
        <v>-125.1444353413775</v>
      </c>
      <c r="EY105" s="2">
        <v>-114.2906166825953</v>
      </c>
      <c r="EZ105" s="2">
        <v>-97.366921290336748</v>
      </c>
      <c r="FA105" s="2">
        <v>-70.2102277812306</v>
      </c>
      <c r="FB105" s="2">
        <v>-46.950216032690669</v>
      </c>
      <c r="FC105" s="2">
        <v>-20.248779815125012</v>
      </c>
      <c r="FD105" s="2">
        <v>6.2808572508435159</v>
      </c>
      <c r="FE105" s="2">
        <v>18.892210939677625</v>
      </c>
      <c r="FF105" s="2">
        <v>30.513051312216646</v>
      </c>
      <c r="FG105" s="2">
        <v>38.639832035508086</v>
      </c>
      <c r="FH105" s="2">
        <v>36.52866941637253</v>
      </c>
      <c r="FI105" s="2">
        <v>30.936667047277719</v>
      </c>
      <c r="FJ105" s="2">
        <v>21.431243290712864</v>
      </c>
      <c r="FK105" s="2">
        <v>13.589292295535124</v>
      </c>
      <c r="FL105" s="2">
        <v>5.3727864686046676</v>
      </c>
      <c r="FM105" s="2">
        <v>-2.9483351499141257</v>
      </c>
      <c r="FN105" s="2">
        <v>-6.5900437072190545</v>
      </c>
      <c r="FO105" s="2">
        <v>-7.2943134522862527</v>
      </c>
      <c r="FP105" s="2">
        <v>-4.3032929837070917</v>
      </c>
      <c r="FQ105" s="2">
        <v>-0.53793315337611247</v>
      </c>
      <c r="FR105" s="2">
        <v>3.8251985644664508</v>
      </c>
      <c r="FS105" s="2">
        <v>7.3644659810147628</v>
      </c>
      <c r="FT105" s="2">
        <v>8.8937139202200353</v>
      </c>
      <c r="FU105" s="2">
        <v>7.1588498126260127</v>
      </c>
      <c r="FV105" s="2">
        <v>5.3946731495156683</v>
      </c>
      <c r="FW105" s="2">
        <v>3.6085864341217264</v>
      </c>
      <c r="FX105" s="2">
        <v>1.8079299605727976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</row>
    <row r="106" spans="1:200">
      <c r="A106" s="2">
        <v>2.2991368537486141E-15</v>
      </c>
      <c r="B106" s="2">
        <v>8.1501797655655776E-14</v>
      </c>
      <c r="C106" s="2">
        <v>-2.8072902997312091E-13</v>
      </c>
      <c r="D106" s="2">
        <v>-2.2821821529425428E-14</v>
      </c>
      <c r="E106" s="2">
        <v>-2.1343075493739375E-14</v>
      </c>
      <c r="F106" s="2">
        <v>-3.9514424054314751E-15</v>
      </c>
      <c r="G106" s="2">
        <v>-3.5216471724246676E-14</v>
      </c>
      <c r="H106" s="2">
        <v>1.8683735559421524E-14</v>
      </c>
      <c r="I106" s="2">
        <v>1.0305844292829449E-14</v>
      </c>
      <c r="J106" s="2">
        <v>-1.4126489433320208E-14</v>
      </c>
      <c r="K106" s="2">
        <v>-4.0189301390882809E-14</v>
      </c>
      <c r="L106" s="2">
        <v>-4.1689521562948145E-14</v>
      </c>
      <c r="M106" s="2">
        <v>3.2004013880382338E-14</v>
      </c>
      <c r="N106" s="2">
        <v>-5.3326511849241962E-14</v>
      </c>
      <c r="O106" s="2">
        <v>-6.9031652261790853E-14</v>
      </c>
      <c r="P106" s="2">
        <v>5.7698706617769675E-15</v>
      </c>
      <c r="Q106" s="2">
        <v>-1.2015455146229376E-14</v>
      </c>
      <c r="R106" s="2">
        <v>-3.222763794659705E-16</v>
      </c>
      <c r="S106" s="2">
        <v>-1.2566943540634233E-16</v>
      </c>
      <c r="T106" s="2">
        <v>3.1311728895035104E-17</v>
      </c>
      <c r="U106" s="2">
        <v>2.1841908636032096E-16</v>
      </c>
      <c r="V106" s="2">
        <v>0.9514637229827333</v>
      </c>
      <c r="W106" s="2">
        <v>1.9008319151185669</v>
      </c>
      <c r="X106" s="2">
        <v>2.8459633580860917</v>
      </c>
      <c r="Y106" s="2">
        <v>3.7846268453404024</v>
      </c>
      <c r="Z106" s="2">
        <v>4.7144596248635828</v>
      </c>
      <c r="AA106" s="2">
        <v>3.760852129402835</v>
      </c>
      <c r="AB106" s="2">
        <v>1.8248944444417061</v>
      </c>
      <c r="AC106" s="2">
        <v>-0.78705441135681564</v>
      </c>
      <c r="AD106" s="2">
        <v>-2.5551661511432542</v>
      </c>
      <c r="AE106" s="2">
        <v>-3.5347409610324805</v>
      </c>
      <c r="AF106" s="2">
        <v>-0.29547184204967891</v>
      </c>
      <c r="AG106" s="2">
        <v>5.7063812127337368</v>
      </c>
      <c r="AH106" s="2">
        <v>13.825508796899349</v>
      </c>
      <c r="AI106" s="2">
        <v>22.698877092337323</v>
      </c>
      <c r="AJ106" s="2">
        <v>31.428136016079872</v>
      </c>
      <c r="AK106" s="2">
        <v>38.395111276370578</v>
      </c>
      <c r="AL106" s="2">
        <v>41.691395781618951</v>
      </c>
      <c r="AM106" s="2">
        <v>36.593278386524048</v>
      </c>
      <c r="AN106" s="2">
        <v>24.886871017992767</v>
      </c>
      <c r="AO106" s="2">
        <v>7.0930192522015041</v>
      </c>
      <c r="AP106" s="2">
        <v>-16.087344711296531</v>
      </c>
      <c r="AQ106" s="2">
        <v>-41.699436744021583</v>
      </c>
      <c r="AR106" s="2">
        <v>-72.501813848354544</v>
      </c>
      <c r="AS106" s="2">
        <v>-99.291370364888309</v>
      </c>
      <c r="AT106" s="2">
        <v>-119.16775020677407</v>
      </c>
      <c r="AU106" s="2">
        <v>-129.67622428569979</v>
      </c>
      <c r="AV106" s="2">
        <v>-129.67156656597228</v>
      </c>
      <c r="AW106" s="2">
        <v>-120.25706119331259</v>
      </c>
      <c r="AX106" s="2">
        <v>-103.79634123689519</v>
      </c>
      <c r="AY106" s="2">
        <v>-73.862635111832475</v>
      </c>
      <c r="AZ106" s="2">
        <v>-42.31057257345757</v>
      </c>
      <c r="BA106" s="2">
        <v>-8.6922579719845885</v>
      </c>
      <c r="BB106" s="2">
        <v>18.09619674887152</v>
      </c>
      <c r="BC106" s="2">
        <v>36.666920067080028</v>
      </c>
      <c r="BD106" s="2">
        <v>45.216603824192866</v>
      </c>
      <c r="BE106" s="2">
        <v>46.153262538665658</v>
      </c>
      <c r="BF106" s="2">
        <v>42.465680686447691</v>
      </c>
      <c r="BG106" s="2">
        <v>36.6098599650838</v>
      </c>
      <c r="BH106" s="2">
        <v>31.582622236088152</v>
      </c>
      <c r="BI106" s="2">
        <v>28.607057274332931</v>
      </c>
      <c r="BJ106" s="2">
        <v>26.592846073162036</v>
      </c>
      <c r="BK106" s="2">
        <v>30.355403984904232</v>
      </c>
      <c r="BL106" s="2">
        <v>35.074939590915513</v>
      </c>
      <c r="BM106" s="2">
        <v>39.632028299907034</v>
      </c>
      <c r="BN106" s="2">
        <v>42.615853278655159</v>
      </c>
      <c r="BO106" s="2">
        <v>41.014358580451237</v>
      </c>
      <c r="BP106" s="2">
        <v>36.411259821045164</v>
      </c>
      <c r="BQ106" s="2">
        <v>33.156980096128542</v>
      </c>
      <c r="BR106" s="2">
        <v>28.371166262898484</v>
      </c>
      <c r="BS106" s="2">
        <v>6.9773710427565767</v>
      </c>
      <c r="BT106" s="2">
        <v>-6.7355327198137616</v>
      </c>
      <c r="BU106" s="2">
        <v>-16.233308554207213</v>
      </c>
      <c r="BV106" s="2">
        <v>-22.116186584541829</v>
      </c>
      <c r="BW106" s="2">
        <v>-25.503440719161134</v>
      </c>
      <c r="BX106" s="2">
        <v>-24.161291265136008</v>
      </c>
      <c r="BY106" s="2">
        <v>-13.139498402479791</v>
      </c>
      <c r="BZ106" s="2">
        <v>-16.325198722579408</v>
      </c>
      <c r="CA106" s="2">
        <v>-15.921275344520364</v>
      </c>
      <c r="CB106" s="2">
        <v>-14.819796243181813</v>
      </c>
      <c r="CC106" s="2">
        <v>-2.1688182709475217</v>
      </c>
      <c r="CD106" s="2">
        <v>3.1863528718041181</v>
      </c>
      <c r="CE106" s="2">
        <v>4.2506254639673333</v>
      </c>
      <c r="CF106" s="2">
        <v>4.4052032504740311</v>
      </c>
      <c r="CG106" s="2">
        <v>7.3004074955176126</v>
      </c>
      <c r="CH106" s="2">
        <v>22.684789903252977</v>
      </c>
      <c r="CI106" s="2">
        <v>33.10898195407129</v>
      </c>
      <c r="CJ106" s="2">
        <v>36.67478337128275</v>
      </c>
      <c r="CK106" s="2">
        <v>41.648167475696795</v>
      </c>
      <c r="CL106" s="2">
        <v>41.916660844376523</v>
      </c>
      <c r="CM106" s="2">
        <v>41.15136486655129</v>
      </c>
      <c r="CN106" s="2">
        <v>35.288522390527945</v>
      </c>
      <c r="CO106" s="2">
        <v>36.617307183049412</v>
      </c>
      <c r="CP106" s="2">
        <v>17.383318651236916</v>
      </c>
      <c r="CQ106" s="2">
        <v>34.117378457141555</v>
      </c>
      <c r="CR106" s="2">
        <v>55.326416961060843</v>
      </c>
      <c r="CS106" s="2">
        <v>69.686874762778686</v>
      </c>
      <c r="CT106" s="2">
        <v>73.699033300391889</v>
      </c>
      <c r="CU106" s="2">
        <v>59.942073850011923</v>
      </c>
      <c r="CV106" s="2">
        <v>65.735488219773799</v>
      </c>
      <c r="CW106" s="2">
        <v>64.289914173830013</v>
      </c>
      <c r="CX106" s="2">
        <v>63.218293601876788</v>
      </c>
      <c r="CY106" s="2">
        <v>71.832188657029064</v>
      </c>
      <c r="CZ106" s="2">
        <v>82.45747747823421</v>
      </c>
      <c r="DA106" s="2">
        <v>82.045230380874074</v>
      </c>
      <c r="DB106" s="2">
        <v>79.740849470415355</v>
      </c>
      <c r="DC106" s="2">
        <v>79.560493410644767</v>
      </c>
      <c r="DD106" s="2">
        <v>73.109354258177049</v>
      </c>
      <c r="DE106" s="2">
        <v>73.619120072800555</v>
      </c>
      <c r="DF106" s="2">
        <v>68.650023336086733</v>
      </c>
      <c r="DG106" s="2">
        <v>64.240870906235159</v>
      </c>
      <c r="DH106" s="2">
        <v>60.718459737277612</v>
      </c>
      <c r="DI106" s="2">
        <v>51.553338975775475</v>
      </c>
      <c r="DJ106" s="2">
        <v>41.077279861298798</v>
      </c>
      <c r="DK106" s="2">
        <v>22.629203635713186</v>
      </c>
      <c r="DL106" s="2">
        <v>7.8425605852437119</v>
      </c>
      <c r="DM106" s="2">
        <v>-9.095212970270472</v>
      </c>
      <c r="DN106" s="2">
        <v>19.142981864903128</v>
      </c>
      <c r="DO106" s="2">
        <v>-23.639327109202817</v>
      </c>
      <c r="DP106" s="2">
        <v>-42.049249997447134</v>
      </c>
      <c r="DQ106" s="2">
        <v>-52.842308596793821</v>
      </c>
      <c r="DR106" s="2">
        <v>-69.928213962616496</v>
      </c>
      <c r="DS106" s="2">
        <v>-71.670859051547453</v>
      </c>
      <c r="DT106" s="2">
        <v>-72.772338152886064</v>
      </c>
      <c r="DU106" s="2">
        <v>-62.555260715185909</v>
      </c>
      <c r="DV106" s="2">
        <v>-46.998568881297793</v>
      </c>
      <c r="DW106" s="2">
        <v>-3.9345275284230481</v>
      </c>
      <c r="DX106" s="2">
        <v>3.6578848770687928</v>
      </c>
      <c r="DY106" s="2">
        <v>8.5998572216135081</v>
      </c>
      <c r="DZ106" s="2">
        <v>12.226610526997566</v>
      </c>
      <c r="EA106" s="2">
        <v>17.285960109806016</v>
      </c>
      <c r="EB106" s="2">
        <v>23.066544930124323</v>
      </c>
      <c r="EC106" s="2">
        <v>28.966865534409699</v>
      </c>
      <c r="ED106" s="2">
        <v>33.775120877631736</v>
      </c>
      <c r="EE106" s="2">
        <v>40.009277910465592</v>
      </c>
      <c r="EF106" s="2">
        <v>43.223767824210952</v>
      </c>
      <c r="EG106" s="2">
        <v>43.097599287755187</v>
      </c>
      <c r="EH106" s="2">
        <v>39.833759032820602</v>
      </c>
      <c r="EI106" s="2">
        <v>33.336146801167857</v>
      </c>
      <c r="EJ106" s="2">
        <v>30.904544719910184</v>
      </c>
      <c r="EK106" s="2">
        <v>28.381350692366855</v>
      </c>
      <c r="EL106" s="2">
        <v>33.663280253743395</v>
      </c>
      <c r="EM106" s="2">
        <v>33.936419192171073</v>
      </c>
      <c r="EN106" s="2">
        <v>39.305873319794578</v>
      </c>
      <c r="EO106" s="2">
        <v>46.51318313192543</v>
      </c>
      <c r="EP106" s="2">
        <v>44.129839714155509</v>
      </c>
      <c r="EQ106" s="2">
        <v>39.15679315071683</v>
      </c>
      <c r="ER106" s="2">
        <v>21.27514445120763</v>
      </c>
      <c r="ES106" s="2">
        <v>-1.0669595532746516</v>
      </c>
      <c r="ET106" s="2">
        <v>-32.699579926006606</v>
      </c>
      <c r="EU106" s="2">
        <v>-73.862635111832475</v>
      </c>
      <c r="EV106" s="2">
        <v>-97.614998777137956</v>
      </c>
      <c r="EW106" s="2">
        <v>-114.84325729306268</v>
      </c>
      <c r="EX106" s="2">
        <v>-129.67156656597228</v>
      </c>
      <c r="EY106" s="2">
        <v>-127.52307620783614</v>
      </c>
      <c r="EZ106" s="2">
        <v>-119.79004055641354</v>
      </c>
      <c r="FA106" s="2">
        <v>-99.291370364888309</v>
      </c>
      <c r="FB106" s="2">
        <v>-76.311028113005079</v>
      </c>
      <c r="FC106" s="2">
        <v>-46.606713489816947</v>
      </c>
      <c r="FD106" s="2">
        <v>-16.087344711296531</v>
      </c>
      <c r="FE106" s="2">
        <v>1.9456266692641186</v>
      </c>
      <c r="FF106" s="2">
        <v>20.349618595577432</v>
      </c>
      <c r="FG106" s="2">
        <v>36.593278386524048</v>
      </c>
      <c r="FH106" s="2">
        <v>39.848846392871245</v>
      </c>
      <c r="FI106" s="2">
        <v>37.995045718689525</v>
      </c>
      <c r="FJ106" s="2">
        <v>31.428136016079872</v>
      </c>
      <c r="FK106" s="2">
        <v>23.295380069817561</v>
      </c>
      <c r="FL106" s="2">
        <v>14.68984590990746</v>
      </c>
      <c r="FM106" s="2">
        <v>5.7063812127337368</v>
      </c>
      <c r="FN106" s="2">
        <v>-0.29547184204967891</v>
      </c>
      <c r="FO106" s="2">
        <v>-3.5347409610324805</v>
      </c>
      <c r="FP106" s="2">
        <v>-2.5551661511432417</v>
      </c>
      <c r="FQ106" s="2">
        <v>-0.78705441135681564</v>
      </c>
      <c r="FR106" s="2">
        <v>1.8248944444417061</v>
      </c>
      <c r="FS106" s="2">
        <v>3.760852129402835</v>
      </c>
      <c r="FT106" s="2">
        <v>4.7144596248635828</v>
      </c>
      <c r="FU106" s="2">
        <v>3.7846268453404024</v>
      </c>
      <c r="FV106" s="2">
        <v>2.8459633580860917</v>
      </c>
      <c r="FW106" s="2">
        <v>1.9008319151185669</v>
      </c>
      <c r="FX106" s="2">
        <v>0.9514637229827333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</row>
    <row r="107" spans="1:200">
      <c r="A107" s="2">
        <v>2.0256642048020869E-15</v>
      </c>
      <c r="B107" s="2">
        <v>6.8454137921416846E-14</v>
      </c>
      <c r="C107" s="2">
        <v>-2.788082848993103E-13</v>
      </c>
      <c r="D107" s="2">
        <v>-4.4725696833030497E-14</v>
      </c>
      <c r="E107" s="2">
        <v>-2.6185759335661186E-14</v>
      </c>
      <c r="F107" s="2">
        <v>-1.3836104056134492E-14</v>
      </c>
      <c r="G107" s="2">
        <v>-3.1094408997450923E-14</v>
      </c>
      <c r="H107" s="2">
        <v>1.6392792921327747E-14</v>
      </c>
      <c r="I107" s="2">
        <v>1.8708202948309036E-14</v>
      </c>
      <c r="J107" s="2">
        <v>-7.4566677526061954E-15</v>
      </c>
      <c r="K107" s="2">
        <v>-4.7106036404159128E-14</v>
      </c>
      <c r="L107" s="2">
        <v>-5.4134113276820673E-14</v>
      </c>
      <c r="M107" s="2">
        <v>3.4589969071089336E-14</v>
      </c>
      <c r="N107" s="2">
        <v>-3.8611647021194376E-14</v>
      </c>
      <c r="O107" s="2">
        <v>-5.0458132570635267E-14</v>
      </c>
      <c r="P107" s="2">
        <v>9.0982715991557003E-15</v>
      </c>
      <c r="Q107" s="2">
        <v>-1.0195068914558533E-14</v>
      </c>
      <c r="R107" s="2">
        <v>-9.6238489775393884E-16</v>
      </c>
      <c r="S107" s="2">
        <v>-3.8840103854965829E-16</v>
      </c>
      <c r="T107" s="2">
        <v>1.4567998520015636E-16</v>
      </c>
      <c r="U107" s="2">
        <v>1.6250632484693295E-16</v>
      </c>
      <c r="V107" s="2">
        <v>8.7270908624357255E-2</v>
      </c>
      <c r="W107" s="2">
        <v>0.17727130321565271</v>
      </c>
      <c r="X107" s="2">
        <v>0.27267413486158104</v>
      </c>
      <c r="Y107" s="2">
        <v>0.3760402129803016</v>
      </c>
      <c r="Z107" s="2">
        <v>0.48976443921188506</v>
      </c>
      <c r="AA107" s="2">
        <v>0.40932797170712876</v>
      </c>
      <c r="AB107" s="2">
        <v>0.63513342454857113</v>
      </c>
      <c r="AC107" s="2">
        <v>0.39958076328616698</v>
      </c>
      <c r="AD107" s="2">
        <v>1.1515694664386285</v>
      </c>
      <c r="AE107" s="2">
        <v>2.5404172981710627</v>
      </c>
      <c r="AF107" s="2">
        <v>8.2789792275425214</v>
      </c>
      <c r="AG107" s="2">
        <v>16.181858500220279</v>
      </c>
      <c r="AH107" s="2">
        <v>24.556879056383501</v>
      </c>
      <c r="AI107" s="2">
        <v>32.574946697419051</v>
      </c>
      <c r="AJ107" s="2">
        <v>39.023117057985083</v>
      </c>
      <c r="AK107" s="2">
        <v>42.62889607819546</v>
      </c>
      <c r="AL107" s="2">
        <v>40.910662689047683</v>
      </c>
      <c r="AM107" s="2">
        <v>28.270181433659964</v>
      </c>
      <c r="AN107" s="2">
        <v>9.4365169608743891</v>
      </c>
      <c r="AO107" s="2">
        <v>-14.253700639943855</v>
      </c>
      <c r="AP107" s="2">
        <v>-41.219402979263378</v>
      </c>
      <c r="AQ107" s="2">
        <v>-67.964225407116203</v>
      </c>
      <c r="AR107" s="2">
        <v>-98.249934866055398</v>
      </c>
      <c r="AS107" s="2">
        <v>-120.23780175645132</v>
      </c>
      <c r="AT107" s="2">
        <v>-132.11176235170839</v>
      </c>
      <c r="AU107" s="2">
        <v>-132.21747678366154</v>
      </c>
      <c r="AV107" s="2">
        <v>-121.51351759269846</v>
      </c>
      <c r="AW107" s="2">
        <v>-102.63500623825681</v>
      </c>
      <c r="AX107" s="2">
        <v>-78.936814941116737</v>
      </c>
      <c r="AY107" s="2">
        <v>-44.627177475366722</v>
      </c>
      <c r="AZ107" s="2">
        <v>-12.674595375814192</v>
      </c>
      <c r="BA107" s="2">
        <v>18.250578522022039</v>
      </c>
      <c r="BB107" s="2">
        <v>38.596767874602513</v>
      </c>
      <c r="BC107" s="2">
        <v>49.03943739324999</v>
      </c>
      <c r="BD107" s="2">
        <v>49.766306884128404</v>
      </c>
      <c r="BE107" s="2">
        <v>44.394886278778728</v>
      </c>
      <c r="BF107" s="2">
        <v>36.084850133518266</v>
      </c>
      <c r="BG107" s="2">
        <v>27.883129108364187</v>
      </c>
      <c r="BH107" s="2">
        <v>22.648939038296259</v>
      </c>
      <c r="BI107" s="2">
        <v>21.098959059517881</v>
      </c>
      <c r="BJ107" s="2">
        <v>21.576711613746497</v>
      </c>
      <c r="BK107" s="2">
        <v>26.572996062737325</v>
      </c>
      <c r="BL107" s="2">
        <v>33.032287917041309</v>
      </c>
      <c r="BM107" s="2">
        <v>39.069554630434133</v>
      </c>
      <c r="BN107" s="2">
        <v>42.722859859393054</v>
      </c>
      <c r="BO107" s="2">
        <v>42.071337552006327</v>
      </c>
      <c r="BP107" s="2">
        <v>37.770335576942621</v>
      </c>
      <c r="BQ107" s="2">
        <v>34.601701589600673</v>
      </c>
      <c r="BR107" s="2">
        <v>29.444173368965156</v>
      </c>
      <c r="BS107" s="2">
        <v>4.3948392971264001</v>
      </c>
      <c r="BT107" s="2">
        <v>-12.295831697769774</v>
      </c>
      <c r="BU107" s="2">
        <v>-23.060255556884314</v>
      </c>
      <c r="BV107" s="2">
        <v>-30.832908505557164</v>
      </c>
      <c r="BW107" s="2">
        <v>-37.702705613489066</v>
      </c>
      <c r="BX107" s="2">
        <v>-37.280491290728904</v>
      </c>
      <c r="BY107" s="2">
        <v>-25.350230061743876</v>
      </c>
      <c r="BZ107" s="2">
        <v>-29.347209951226212</v>
      </c>
      <c r="CA107" s="2">
        <v>-30.012732564523045</v>
      </c>
      <c r="CB107" s="2">
        <v>-29.498947469859846</v>
      </c>
      <c r="CC107" s="2">
        <v>-15.411468041249618</v>
      </c>
      <c r="CD107" s="2">
        <v>-8.8295459064544382</v>
      </c>
      <c r="CE107" s="2">
        <v>-4.7068231386483417</v>
      </c>
      <c r="CF107" s="2">
        <v>-1.2579503227141533</v>
      </c>
      <c r="CG107" s="2">
        <v>3.4895455665485668</v>
      </c>
      <c r="CH107" s="2">
        <v>23.237492758540991</v>
      </c>
      <c r="CI107" s="2">
        <v>37.540711588721834</v>
      </c>
      <c r="CJ107" s="2">
        <v>43.379868590381534</v>
      </c>
      <c r="CK107" s="2">
        <v>47.931354107893959</v>
      </c>
      <c r="CL107" s="2">
        <v>49.429713355268625</v>
      </c>
      <c r="CM107" s="2">
        <v>47.587534893147264</v>
      </c>
      <c r="CN107" s="2">
        <v>38.853446011034528</v>
      </c>
      <c r="CO107" s="2">
        <v>40.467063692508042</v>
      </c>
      <c r="CP107" s="2">
        <v>22.945620018866073</v>
      </c>
      <c r="CQ107" s="2">
        <v>37.749410446097755</v>
      </c>
      <c r="CR107" s="2">
        <v>59.472929921036595</v>
      </c>
      <c r="CS107" s="2">
        <v>72.711586672894342</v>
      </c>
      <c r="CT107" s="2">
        <v>74.443263693920059</v>
      </c>
      <c r="CU107" s="2">
        <v>57.187953123650736</v>
      </c>
      <c r="CV107" s="2">
        <v>63.290582329738022</v>
      </c>
      <c r="CW107" s="2">
        <v>61.782671611892532</v>
      </c>
      <c r="CX107" s="2">
        <v>61.87596853200283</v>
      </c>
      <c r="CY107" s="2">
        <v>68.176763931736744</v>
      </c>
      <c r="CZ107" s="2">
        <v>78.368021747757879</v>
      </c>
      <c r="DA107" s="2">
        <v>80.551736944076637</v>
      </c>
      <c r="DB107" s="2">
        <v>80.26155515933317</v>
      </c>
      <c r="DC107" s="2">
        <v>80.561005326049937</v>
      </c>
      <c r="DD107" s="2">
        <v>74.801913990217741</v>
      </c>
      <c r="DE107" s="2">
        <v>74.514847157481967</v>
      </c>
      <c r="DF107" s="2">
        <v>70.777486011552838</v>
      </c>
      <c r="DG107" s="2">
        <v>65.464197157611096</v>
      </c>
      <c r="DH107" s="2">
        <v>62.056478361624542</v>
      </c>
      <c r="DI107" s="2">
        <v>51.912650561108478</v>
      </c>
      <c r="DJ107" s="2">
        <v>40.133621540850953</v>
      </c>
      <c r="DK107" s="2">
        <v>20.290795372421915</v>
      </c>
      <c r="DL107" s="2">
        <v>2.6659925294129789</v>
      </c>
      <c r="DM107" s="2">
        <v>-16.662813714093549</v>
      </c>
      <c r="DN107" s="2">
        <v>8.8282079015614947</v>
      </c>
      <c r="DO107" s="2">
        <v>-50.257497160775976</v>
      </c>
      <c r="DP107" s="2">
        <v>-74.53538358205266</v>
      </c>
      <c r="DQ107" s="2">
        <v>-88.836959243308826</v>
      </c>
      <c r="DR107" s="2">
        <v>-102.15427933439398</v>
      </c>
      <c r="DS107" s="2">
        <v>-103.83401845907558</v>
      </c>
      <c r="DT107" s="2">
        <v>-104.34780355373886</v>
      </c>
      <c r="DU107" s="2">
        <v>-92.217542113557442</v>
      </c>
      <c r="DV107" s="2">
        <v>-72.15828710734985</v>
      </c>
      <c r="DW107" s="2">
        <v>-14.532871129649209</v>
      </c>
      <c r="DX107" s="2">
        <v>-4.4983566325267104</v>
      </c>
      <c r="DY107" s="2">
        <v>2.5249140450750129</v>
      </c>
      <c r="DZ107" s="2">
        <v>8.8321877519147343</v>
      </c>
      <c r="EA107" s="2">
        <v>16.012744957321488</v>
      </c>
      <c r="EB107" s="2">
        <v>23.348397069901889</v>
      </c>
      <c r="EC107" s="2">
        <v>30.112825212113705</v>
      </c>
      <c r="ED107" s="2">
        <v>35.068271692887144</v>
      </c>
      <c r="EE107" s="2">
        <v>41.215407218639115</v>
      </c>
      <c r="EF107" s="2">
        <v>43.679776223290268</v>
      </c>
      <c r="EG107" s="2">
        <v>42.084069377171581</v>
      </c>
      <c r="EH107" s="2">
        <v>37.618780966812061</v>
      </c>
      <c r="EI107" s="2">
        <v>30.592611541826233</v>
      </c>
      <c r="EJ107" s="2">
        <v>25.305217619874817</v>
      </c>
      <c r="EK107" s="2">
        <v>21.762347790682441</v>
      </c>
      <c r="EL107" s="2">
        <v>25.153811444967111</v>
      </c>
      <c r="EM107" s="2">
        <v>25.186426140555831</v>
      </c>
      <c r="EN107" s="2">
        <v>32.204559322473749</v>
      </c>
      <c r="EO107" s="2">
        <v>44.452009192295399</v>
      </c>
      <c r="EP107" s="2">
        <v>46.640929495220206</v>
      </c>
      <c r="EQ107" s="2">
        <v>48.805227435158919</v>
      </c>
      <c r="ER107" s="2">
        <v>41.353027330364576</v>
      </c>
      <c r="ES107" s="2">
        <v>24.226387328022788</v>
      </c>
      <c r="ET107" s="2">
        <v>-3.8061605262717837</v>
      </c>
      <c r="EU107" s="2">
        <v>-44.627177475366722</v>
      </c>
      <c r="EV107" s="2">
        <v>-72.545482634174562</v>
      </c>
      <c r="EW107" s="2">
        <v>-96.308555802454379</v>
      </c>
      <c r="EX107" s="2">
        <v>-121.51351759269846</v>
      </c>
      <c r="EY107" s="2">
        <v>-128.28788691265262</v>
      </c>
      <c r="EZ107" s="2">
        <v>-130.94712176228643</v>
      </c>
      <c r="FA107" s="2">
        <v>-120.23780175645132</v>
      </c>
      <c r="FB107" s="2">
        <v>-100.66321330157081</v>
      </c>
      <c r="FC107" s="2">
        <v>-71.919164434241054</v>
      </c>
      <c r="FD107" s="2">
        <v>-41.219402979263378</v>
      </c>
      <c r="FE107" s="2">
        <v>-19.479957719412951</v>
      </c>
      <c r="FF107" s="2">
        <v>4.3441913890813595</v>
      </c>
      <c r="FG107" s="2">
        <v>28.270181433659964</v>
      </c>
      <c r="FH107" s="2">
        <v>37.84598245297164</v>
      </c>
      <c r="FI107" s="2">
        <v>40.885287798057043</v>
      </c>
      <c r="FJ107" s="2">
        <v>39.023117057985083</v>
      </c>
      <c r="FK107" s="2">
        <v>31.987499337294345</v>
      </c>
      <c r="FL107" s="2">
        <v>24.424370523652673</v>
      </c>
      <c r="FM107" s="2">
        <v>16.181858500220279</v>
      </c>
      <c r="FN107" s="2">
        <v>8.2789792275425214</v>
      </c>
      <c r="FO107" s="2">
        <v>2.5404172981710627</v>
      </c>
      <c r="FP107" s="2">
        <v>1.1515694664386382</v>
      </c>
      <c r="FQ107" s="2">
        <v>0.39958076328616698</v>
      </c>
      <c r="FR107" s="2">
        <v>0.63513342454857113</v>
      </c>
      <c r="FS107" s="2">
        <v>0.40932797170712876</v>
      </c>
      <c r="FT107" s="2">
        <v>0.48976443921188506</v>
      </c>
      <c r="FU107" s="2">
        <v>0.3760402129803016</v>
      </c>
      <c r="FV107" s="2">
        <v>0.27267413486158104</v>
      </c>
      <c r="FW107" s="2">
        <v>0.17727130321565338</v>
      </c>
      <c r="FX107" s="2">
        <v>8.7270908624357255E-2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</row>
    <row r="108" spans="1:200">
      <c r="A108" s="2">
        <v>1.8177803030263525E-15</v>
      </c>
      <c r="B108" s="2">
        <v>7.4117944943522256E-14</v>
      </c>
      <c r="C108" s="2">
        <v>-2.7128385565265815E-13</v>
      </c>
      <c r="D108" s="2">
        <v>-5.6765154302528134E-14</v>
      </c>
      <c r="E108" s="2">
        <v>-3.0762901615312662E-14</v>
      </c>
      <c r="F108" s="2">
        <v>-1.4394180560812164E-14</v>
      </c>
      <c r="G108" s="2">
        <v>-1.3888249397238776E-14</v>
      </c>
      <c r="H108" s="2">
        <v>1.4351546204499599E-14</v>
      </c>
      <c r="I108" s="2">
        <v>2.7503236731947583E-14</v>
      </c>
      <c r="J108" s="2">
        <v>-3.2975396800134256E-15</v>
      </c>
      <c r="K108" s="2">
        <v>-4.1015909374988846E-14</v>
      </c>
      <c r="L108" s="2">
        <v>-5.6530502415773789E-14</v>
      </c>
      <c r="M108" s="2">
        <v>3.6911003320172937E-14</v>
      </c>
      <c r="N108" s="2">
        <v>-2.3825197595605999E-14</v>
      </c>
      <c r="O108" s="2">
        <v>-3.4477171639248588E-14</v>
      </c>
      <c r="P108" s="2">
        <v>9.6464125261421413E-15</v>
      </c>
      <c r="Q108" s="2">
        <v>-5.0986862947052318E-15</v>
      </c>
      <c r="R108" s="2">
        <v>-1.5357562818390263E-15</v>
      </c>
      <c r="S108" s="2">
        <v>-6.6842943254237564E-16</v>
      </c>
      <c r="T108" s="2">
        <v>2.695829360724744E-16</v>
      </c>
      <c r="U108" s="2">
        <v>5.9248705958298934E-17</v>
      </c>
      <c r="V108" s="2">
        <v>8.109219489721714E-2</v>
      </c>
      <c r="W108" s="2">
        <v>0.16169165338631442</v>
      </c>
      <c r="X108" s="2">
        <v>0.24133248843691812</v>
      </c>
      <c r="Y108" s="2">
        <v>0.31960174676931929</v>
      </c>
      <c r="Z108" s="2">
        <v>0.39616397981264878</v>
      </c>
      <c r="AA108" s="2">
        <v>1.396194529686873</v>
      </c>
      <c r="AB108" s="2">
        <v>3.3433492843682231</v>
      </c>
      <c r="AC108" s="2">
        <v>5.0156543378819025</v>
      </c>
      <c r="AD108" s="2">
        <v>7.6409839765427794</v>
      </c>
      <c r="AE108" s="2">
        <v>10.581647815507242</v>
      </c>
      <c r="AF108" s="2">
        <v>18.249294405094616</v>
      </c>
      <c r="AG108" s="2">
        <v>27.006917633444019</v>
      </c>
      <c r="AH108" s="2">
        <v>34.138181691627913</v>
      </c>
      <c r="AI108" s="2">
        <v>39.577409794439021</v>
      </c>
      <c r="AJ108" s="2">
        <v>41.909396207502503</v>
      </c>
      <c r="AK108" s="2">
        <v>40.549801657072898</v>
      </c>
      <c r="AL108" s="2">
        <v>33.015002793907726</v>
      </c>
      <c r="AM108" s="2">
        <v>12.382082846721573</v>
      </c>
      <c r="AN108" s="2">
        <v>-12.788234750507911</v>
      </c>
      <c r="AO108" s="2">
        <v>-40.268962859251204</v>
      </c>
      <c r="AP108" s="2">
        <v>-67.857099867958297</v>
      </c>
      <c r="AQ108" s="2">
        <v>-91.970213606572528</v>
      </c>
      <c r="AR108" s="2">
        <v>-117.2295729217696</v>
      </c>
      <c r="AS108" s="2">
        <v>-131.16804222048381</v>
      </c>
      <c r="AT108" s="2">
        <v>-133.23789749809868</v>
      </c>
      <c r="AU108" s="2">
        <v>-123.17938957637156</v>
      </c>
      <c r="AV108" s="2">
        <v>-104.01836505082538</v>
      </c>
      <c r="AW108" s="2">
        <v>-79.137185322255846</v>
      </c>
      <c r="AX108" s="2">
        <v>-52.224471576663923</v>
      </c>
      <c r="AY108" s="2">
        <v>-18.270431139252942</v>
      </c>
      <c r="AZ108" s="2">
        <v>10.114672638792751</v>
      </c>
      <c r="BA108" s="2">
        <v>35.335194369070003</v>
      </c>
      <c r="BB108" s="2">
        <v>48.702206354519873</v>
      </c>
      <c r="BC108" s="2">
        <v>52.632345609629333</v>
      </c>
      <c r="BD108" s="2">
        <v>48.489142929641417</v>
      </c>
      <c r="BE108" s="2">
        <v>39.903291349729429</v>
      </c>
      <c r="BF108" s="2">
        <v>30.199052206386408</v>
      </c>
      <c r="BG108" s="2">
        <v>22.303033032082457</v>
      </c>
      <c r="BH108" s="2">
        <v>18.223875182270227</v>
      </c>
      <c r="BI108" s="2">
        <v>18.039793034322805</v>
      </c>
      <c r="BJ108" s="2">
        <v>19.779144998604885</v>
      </c>
      <c r="BK108" s="2">
        <v>24.481393171909858</v>
      </c>
      <c r="BL108" s="2">
        <v>30.427266975892543</v>
      </c>
      <c r="BM108" s="2">
        <v>35.816066502294817</v>
      </c>
      <c r="BN108" s="2">
        <v>38.729475275596279</v>
      </c>
      <c r="BO108" s="2">
        <v>38.092098453148807</v>
      </c>
      <c r="BP108" s="2">
        <v>34.136407023774517</v>
      </c>
      <c r="BQ108" s="2">
        <v>32.608976226132611</v>
      </c>
      <c r="BR108" s="2">
        <v>29.404963309310105</v>
      </c>
      <c r="BS108" s="2">
        <v>6.1952361068791131</v>
      </c>
      <c r="BT108" s="2">
        <v>-9.5536664642440972</v>
      </c>
      <c r="BU108" s="2">
        <v>-18.713263060555427</v>
      </c>
      <c r="BV108" s="2">
        <v>-26.585410531476196</v>
      </c>
      <c r="BW108" s="2">
        <v>-35.57158205470239</v>
      </c>
      <c r="BX108" s="2">
        <v>-36.042949485739051</v>
      </c>
      <c r="BY108" s="2">
        <v>-25.479784941223187</v>
      </c>
      <c r="BZ108" s="2">
        <v>-30.664487754899156</v>
      </c>
      <c r="CA108" s="2">
        <v>-32.468219202884505</v>
      </c>
      <c r="CB108" s="2">
        <v>-32.800747052871493</v>
      </c>
      <c r="CC108" s="2">
        <v>-20.534229642575035</v>
      </c>
      <c r="CD108" s="2">
        <v>-14.091180685300992</v>
      </c>
      <c r="CE108" s="2">
        <v>-8.41390707548282</v>
      </c>
      <c r="CF108" s="2">
        <v>-2.8843943415926776</v>
      </c>
      <c r="CG108" s="2">
        <v>2.764193060531817</v>
      </c>
      <c r="CH108" s="2">
        <v>22.371819049997836</v>
      </c>
      <c r="CI108" s="2">
        <v>37.613107314315592</v>
      </c>
      <c r="CJ108" s="2">
        <v>44.74243361030247</v>
      </c>
      <c r="CK108" s="2">
        <v>49.143493823997872</v>
      </c>
      <c r="CL108" s="2">
        <v>51.233402317924188</v>
      </c>
      <c r="CM108" s="2">
        <v>49.37257912110644</v>
      </c>
      <c r="CN108" s="2">
        <v>41.850714880598296</v>
      </c>
      <c r="CO108" s="2">
        <v>44.298760852512196</v>
      </c>
      <c r="CP108" s="2">
        <v>29.013138169560207</v>
      </c>
      <c r="CQ108" s="2">
        <v>38.793643849298412</v>
      </c>
      <c r="CR108" s="2">
        <v>57.021306877340088</v>
      </c>
      <c r="CS108" s="2">
        <v>66.55807060421219</v>
      </c>
      <c r="CT108" s="2">
        <v>65.66336501193031</v>
      </c>
      <c r="CU108" s="2">
        <v>49.115701787673643</v>
      </c>
      <c r="CV108" s="2">
        <v>54.944722813451449</v>
      </c>
      <c r="CW108" s="2">
        <v>53.552913531389848</v>
      </c>
      <c r="CX108" s="2">
        <v>54.210697727627007</v>
      </c>
      <c r="CY108" s="2">
        <v>59.42363213097596</v>
      </c>
      <c r="CZ108" s="2">
        <v>71.707614207702406</v>
      </c>
      <c r="DA108" s="2">
        <v>77.867865778590939</v>
      </c>
      <c r="DB108" s="2">
        <v>80.272956457733059</v>
      </c>
      <c r="DC108" s="2">
        <v>81.20335303689869</v>
      </c>
      <c r="DD108" s="2">
        <v>77.053026834268351</v>
      </c>
      <c r="DE108" s="2">
        <v>76.798809204904884</v>
      </c>
      <c r="DF108" s="2">
        <v>74.643584407356229</v>
      </c>
      <c r="DG108" s="2">
        <v>69.184490120027604</v>
      </c>
      <c r="DH108" s="2">
        <v>66.230604257120461</v>
      </c>
      <c r="DI108" s="2">
        <v>56.507298570450004</v>
      </c>
      <c r="DJ108" s="2">
        <v>45.459725551499872</v>
      </c>
      <c r="DK108" s="2">
        <v>27.58014423484379</v>
      </c>
      <c r="DL108" s="2">
        <v>10.520248180115638</v>
      </c>
      <c r="DM108" s="2">
        <v>-6.1270166154824821</v>
      </c>
      <c r="DN108" s="2">
        <v>13.052943156634283</v>
      </c>
      <c r="DO108" s="2">
        <v>-56.152000903753859</v>
      </c>
      <c r="DP108" s="2">
        <v>-85.328966795803552</v>
      </c>
      <c r="DQ108" s="2">
        <v>-102.75965609372516</v>
      </c>
      <c r="DR108" s="2">
        <v>-115.99613728160074</v>
      </c>
      <c r="DS108" s="2">
        <v>-117.16761517319021</v>
      </c>
      <c r="DT108" s="2">
        <v>-116.8350873232033</v>
      </c>
      <c r="DU108" s="2">
        <v>-102.53247336466535</v>
      </c>
      <c r="DV108" s="2">
        <v>-79.2286520847167</v>
      </c>
      <c r="DW108" s="2">
        <v>-13.507962759975269</v>
      </c>
      <c r="DX108" s="2">
        <v>-2.4976371241634312</v>
      </c>
      <c r="DY108" s="2">
        <v>5.1331655557800273</v>
      </c>
      <c r="DZ108" s="2">
        <v>11.851347666982043</v>
      </c>
      <c r="EA108" s="2">
        <v>18.378388201525645</v>
      </c>
      <c r="EB108" s="2">
        <v>24.247997058298782</v>
      </c>
      <c r="EC108" s="2">
        <v>29.087512607176173</v>
      </c>
      <c r="ED108" s="2">
        <v>32.09733530876926</v>
      </c>
      <c r="EE108" s="2">
        <v>37.553938403341398</v>
      </c>
      <c r="EF108" s="2">
        <v>39.668090263952536</v>
      </c>
      <c r="EG108" s="2">
        <v>38.205653844610609</v>
      </c>
      <c r="EH108" s="2">
        <v>34.260878102914141</v>
      </c>
      <c r="EI108" s="2">
        <v>28.347140762078489</v>
      </c>
      <c r="EJ108" s="2">
        <v>22.653585727850686</v>
      </c>
      <c r="EK108" s="2">
        <v>18.989369233389198</v>
      </c>
      <c r="EL108" s="2">
        <v>20.702252938505975</v>
      </c>
      <c r="EM108" s="2">
        <v>20.056521929706275</v>
      </c>
      <c r="EN108" s="2">
        <v>26.549609288695486</v>
      </c>
      <c r="EO108" s="2">
        <v>39.922406077011971</v>
      </c>
      <c r="EP108" s="2">
        <v>44.374398537171174</v>
      </c>
      <c r="EQ108" s="2">
        <v>50.952523442845333</v>
      </c>
      <c r="ER108" s="2">
        <v>51.330852867415246</v>
      </c>
      <c r="ES108" s="2">
        <v>39.605043702334356</v>
      </c>
      <c r="ET108" s="2">
        <v>17.429790903431975</v>
      </c>
      <c r="EU108" s="2">
        <v>-18.270431139252942</v>
      </c>
      <c r="EV108" s="2">
        <v>-46.577753839285691</v>
      </c>
      <c r="EW108" s="2">
        <v>-72.810694921802508</v>
      </c>
      <c r="EX108" s="2">
        <v>-104.01836505082538</v>
      </c>
      <c r="EY108" s="2">
        <v>-117.86865470197434</v>
      </c>
      <c r="EZ108" s="2">
        <v>-129.99558801504222</v>
      </c>
      <c r="FA108" s="2">
        <v>-131.16804222048381</v>
      </c>
      <c r="FB108" s="2">
        <v>-117.51149589954487</v>
      </c>
      <c r="FC108" s="2">
        <v>-94.074962457961135</v>
      </c>
      <c r="FD108" s="2">
        <v>-67.857099867958297</v>
      </c>
      <c r="FE108" s="2">
        <v>-44.751676168153686</v>
      </c>
      <c r="FF108" s="2">
        <v>-17.777463615518656</v>
      </c>
      <c r="FG108" s="2">
        <v>12.382082846721573</v>
      </c>
      <c r="FH108" s="2">
        <v>28.983137097575369</v>
      </c>
      <c r="FI108" s="2">
        <v>37.581254079630355</v>
      </c>
      <c r="FJ108" s="2">
        <v>41.909396207502503</v>
      </c>
      <c r="FK108" s="2">
        <v>37.712142012159951</v>
      </c>
      <c r="FL108" s="2">
        <v>32.848811133184086</v>
      </c>
      <c r="FM108" s="2">
        <v>27.006917633444019</v>
      </c>
      <c r="FN108" s="2">
        <v>18.249294405094616</v>
      </c>
      <c r="FO108" s="2">
        <v>10.581647815507242</v>
      </c>
      <c r="FP108" s="2">
        <v>7.6409839765427847</v>
      </c>
      <c r="FQ108" s="2">
        <v>5.0156543378819025</v>
      </c>
      <c r="FR108" s="2">
        <v>3.3433492843682231</v>
      </c>
      <c r="FS108" s="2">
        <v>1.396194529686873</v>
      </c>
      <c r="FT108" s="2">
        <v>0.39616397981264878</v>
      </c>
      <c r="FU108" s="2">
        <v>0.31960174676931929</v>
      </c>
      <c r="FV108" s="2">
        <v>0.24133248843691812</v>
      </c>
      <c r="FW108" s="2">
        <v>0.16169165338631597</v>
      </c>
      <c r="FX108" s="2">
        <v>8.109219489721714E-2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</row>
    <row r="109" spans="1:200">
      <c r="A109" s="2">
        <v>1.5855573450829911E-15</v>
      </c>
      <c r="B109" s="2">
        <v>7.6712250666500458E-14</v>
      </c>
      <c r="C109" s="2">
        <v>-2.5817948145529061E-13</v>
      </c>
      <c r="D109" s="2">
        <v>-7.0470021556184366E-14</v>
      </c>
      <c r="E109" s="2">
        <v>-3.3647315190398696E-14</v>
      </c>
      <c r="F109" s="2">
        <v>-1.3560787422684637E-14</v>
      </c>
      <c r="G109" s="2">
        <v>1.3161042271476656E-15</v>
      </c>
      <c r="H109" s="2">
        <v>1.1400957474019542E-14</v>
      </c>
      <c r="I109" s="2">
        <v>3.7190824099552555E-14</v>
      </c>
      <c r="J109" s="2">
        <v>8.8331757014144983E-16</v>
      </c>
      <c r="K109" s="2">
        <v>-3.3946857566947038E-14</v>
      </c>
      <c r="L109" s="2">
        <v>-5.4870820892427804E-14</v>
      </c>
      <c r="M109" s="2">
        <v>3.8809596606622901E-14</v>
      </c>
      <c r="N109" s="2">
        <v>-3.9580788830710008E-15</v>
      </c>
      <c r="O109" s="2">
        <v>-1.7999370238561028E-14</v>
      </c>
      <c r="P109" s="2">
        <v>9.8845005374407588E-15</v>
      </c>
      <c r="Q109" s="2">
        <v>3.5284142954239008E-15</v>
      </c>
      <c r="R109" s="2">
        <v>-2.0158015210054484E-15</v>
      </c>
      <c r="S109" s="2">
        <v>-8.995309529611364E-16</v>
      </c>
      <c r="T109" s="2">
        <v>3.7743282770405035E-16</v>
      </c>
      <c r="U109" s="2">
        <v>-9.6703303043301E-17</v>
      </c>
      <c r="V109" s="2">
        <v>5.4792763041647229E-2</v>
      </c>
      <c r="W109" s="2">
        <v>0.10604567346269479</v>
      </c>
      <c r="X109" s="2">
        <v>0.15033200275517139</v>
      </c>
      <c r="Y109" s="2">
        <v>0.18444867095651299</v>
      </c>
      <c r="Z109" s="2">
        <v>0.20552162430867699</v>
      </c>
      <c r="AA109" s="2">
        <v>2.393452935669715</v>
      </c>
      <c r="AB109" s="2">
        <v>6.1907734824521148</v>
      </c>
      <c r="AC109" s="2">
        <v>9.8833940068079276</v>
      </c>
      <c r="AD109" s="2">
        <v>14.386769352463393</v>
      </c>
      <c r="AE109" s="2">
        <v>18.766966258958455</v>
      </c>
      <c r="AF109" s="2">
        <v>27.932183146356817</v>
      </c>
      <c r="AG109" s="2">
        <v>36.831074817369213</v>
      </c>
      <c r="AH109" s="2">
        <v>41.675915666920133</v>
      </c>
      <c r="AI109" s="2">
        <v>43.297508842315032</v>
      </c>
      <c r="AJ109" s="2">
        <v>40.18424990821736</v>
      </c>
      <c r="AK109" s="2">
        <v>32.714343089248452</v>
      </c>
      <c r="AL109" s="2">
        <v>18.574701928945196</v>
      </c>
      <c r="AM109" s="2">
        <v>-10.176448502345712</v>
      </c>
      <c r="AN109" s="2">
        <v>-41.016571051114624</v>
      </c>
      <c r="AO109" s="2">
        <v>-70.674547082508184</v>
      </c>
      <c r="AP109" s="2">
        <v>-96.448910146032418</v>
      </c>
      <c r="AQ109" s="2">
        <v>-115.03369124994498</v>
      </c>
      <c r="AR109" s="2">
        <v>-132.0023311233042</v>
      </c>
      <c r="AS109" s="2">
        <v>-135.33673502619902</v>
      </c>
      <c r="AT109" s="2">
        <v>-126.02945942782856</v>
      </c>
      <c r="AU109" s="2">
        <v>-105.51932617034014</v>
      </c>
      <c r="AV109" s="2">
        <v>-79.072533119925822</v>
      </c>
      <c r="AW109" s="2">
        <v>-50.420578522103</v>
      </c>
      <c r="AX109" s="2">
        <v>-23.129459365714464</v>
      </c>
      <c r="AY109" s="2">
        <v>6.8698501366830227</v>
      </c>
      <c r="AZ109" s="2">
        <v>28.74859514111818</v>
      </c>
      <c r="BA109" s="2">
        <v>46.286323506726859</v>
      </c>
      <c r="BB109" s="2">
        <v>52.389318824179767</v>
      </c>
      <c r="BC109" s="2">
        <v>51.043299774638484</v>
      </c>
      <c r="BD109" s="2">
        <v>43.942293051814637</v>
      </c>
      <c r="BE109" s="2">
        <v>34.671582758002089</v>
      </c>
      <c r="BF109" s="2">
        <v>26.15526341583945</v>
      </c>
      <c r="BG109" s="2">
        <v>20.723976377347562</v>
      </c>
      <c r="BH109" s="2">
        <v>18.942025859347332</v>
      </c>
      <c r="BI109" s="2">
        <v>19.92973710033964</v>
      </c>
      <c r="BJ109" s="2">
        <v>21.935145097799229</v>
      </c>
      <c r="BK109" s="2">
        <v>25.034453244105531</v>
      </c>
      <c r="BL109" s="2">
        <v>28.52322861316981</v>
      </c>
      <c r="BM109" s="2">
        <v>31.365224138879647</v>
      </c>
      <c r="BN109" s="2">
        <v>32.029286129558081</v>
      </c>
      <c r="BO109" s="2">
        <v>30.640441761718392</v>
      </c>
      <c r="BP109" s="2">
        <v>27.227395930564811</v>
      </c>
      <c r="BQ109" s="2">
        <v>28.095095367168039</v>
      </c>
      <c r="BR109" s="2">
        <v>27.979891656228162</v>
      </c>
      <c r="BS109" s="2">
        <v>10.067297640500437</v>
      </c>
      <c r="BT109" s="2">
        <v>-2.5735418736941202</v>
      </c>
      <c r="BU109" s="2">
        <v>-8.7870219097899458</v>
      </c>
      <c r="BV109" s="2">
        <v>-16.052067966925424</v>
      </c>
      <c r="BW109" s="2">
        <v>-27.237419302595406</v>
      </c>
      <c r="BX109" s="2">
        <v>-29.681551788974964</v>
      </c>
      <c r="BY109" s="2">
        <v>-23.191101467780353</v>
      </c>
      <c r="BZ109" s="2">
        <v>-30.159951648798405</v>
      </c>
      <c r="CA109" s="2">
        <v>-33.476180120418114</v>
      </c>
      <c r="CB109" s="2">
        <v>-35.080459916785337</v>
      </c>
      <c r="CC109" s="2">
        <v>-26.025864883885092</v>
      </c>
      <c r="CD109" s="2">
        <v>-19.933381802165197</v>
      </c>
      <c r="CE109" s="2">
        <v>-13.47616920075223</v>
      </c>
      <c r="CF109" s="2">
        <v>-6.0139479850679187</v>
      </c>
      <c r="CG109" s="2">
        <v>0.23229261781983462</v>
      </c>
      <c r="CH109" s="2">
        <v>18.180505270371228</v>
      </c>
      <c r="CI109" s="2">
        <v>34.050476079878813</v>
      </c>
      <c r="CJ109" s="2">
        <v>42.927452997238859</v>
      </c>
      <c r="CK109" s="2">
        <v>48.189382678558275</v>
      </c>
      <c r="CL109" s="2">
        <v>50.645258968468987</v>
      </c>
      <c r="CM109" s="2">
        <v>49.31339501176388</v>
      </c>
      <c r="CN109" s="2">
        <v>45.045909237012403</v>
      </c>
      <c r="CO109" s="2">
        <v>49.348016702808586</v>
      </c>
      <c r="CP109" s="2">
        <v>39.755232993288921</v>
      </c>
      <c r="CQ109" s="2">
        <v>43.887064295223716</v>
      </c>
      <c r="CR109" s="2">
        <v>57.075028028413911</v>
      </c>
      <c r="CS109" s="2">
        <v>61.93474317693385</v>
      </c>
      <c r="CT109" s="2">
        <v>57.477491479549343</v>
      </c>
      <c r="CU109" s="2">
        <v>42.812550116942475</v>
      </c>
      <c r="CV109" s="2">
        <v>48.260379532002752</v>
      </c>
      <c r="CW109" s="2">
        <v>46.86283629517721</v>
      </c>
      <c r="CX109" s="2">
        <v>48.113021936149288</v>
      </c>
      <c r="CY109" s="2">
        <v>51.993039074751081</v>
      </c>
      <c r="CZ109" s="2">
        <v>65.167586037632958</v>
      </c>
      <c r="DA109" s="2">
        <v>74.470741113947483</v>
      </c>
      <c r="DB109" s="2">
        <v>79.111491862818013</v>
      </c>
      <c r="DC109" s="2">
        <v>80.504028102429658</v>
      </c>
      <c r="DD109" s="2">
        <v>77.687053981681714</v>
      </c>
      <c r="DE109" s="2">
        <v>77.113579847034515</v>
      </c>
      <c r="DF109" s="2">
        <v>76.030716602251402</v>
      </c>
      <c r="DG109" s="2">
        <v>70.436862437228427</v>
      </c>
      <c r="DH109" s="2">
        <v>67.391281047465938</v>
      </c>
      <c r="DI109" s="2">
        <v>58.184269342975561</v>
      </c>
      <c r="DJ109" s="2">
        <v>48.438686468211635</v>
      </c>
      <c r="DK109" s="2">
        <v>33.419750633263881</v>
      </c>
      <c r="DL109" s="2">
        <v>18.064686423795816</v>
      </c>
      <c r="DM109" s="2">
        <v>5.4070857509959245</v>
      </c>
      <c r="DN109" s="2">
        <v>14.113430425950266</v>
      </c>
      <c r="DO109" s="2">
        <v>-62.99247467972809</v>
      </c>
      <c r="DP109" s="2">
        <v>-95.741899125073488</v>
      </c>
      <c r="DQ109" s="2">
        <v>-115.50199661893895</v>
      </c>
      <c r="DR109" s="2">
        <v>-126.79878212751008</v>
      </c>
      <c r="DS109" s="2">
        <v>-127.01096487221771</v>
      </c>
      <c r="DT109" s="2">
        <v>-125.40668507585055</v>
      </c>
      <c r="DU109" s="2">
        <v>-108.20908701592087</v>
      </c>
      <c r="DV109" s="2">
        <v>-81.577757647395018</v>
      </c>
      <c r="DW109" s="2">
        <v>-9.6722307233292497</v>
      </c>
      <c r="DX109" s="2">
        <v>2.1129945840742477</v>
      </c>
      <c r="DY109" s="2">
        <v>9.8512197415786744</v>
      </c>
      <c r="DZ109" s="2">
        <v>16.355045399661183</v>
      </c>
      <c r="EA109" s="2">
        <v>21.234776452299894</v>
      </c>
      <c r="EB109" s="2">
        <v>24.465173436250751</v>
      </c>
      <c r="EC109" s="2">
        <v>26.11469954691529</v>
      </c>
      <c r="ED109" s="2">
        <v>26.099713452496598</v>
      </c>
      <c r="EE109" s="2">
        <v>30.289336996266407</v>
      </c>
      <c r="EF109" s="2">
        <v>32.446575052149626</v>
      </c>
      <c r="EG109" s="2">
        <v>32.381333416645354</v>
      </c>
      <c r="EH109" s="2">
        <v>30.726291920754264</v>
      </c>
      <c r="EI109" s="2">
        <v>27.929009674011319</v>
      </c>
      <c r="EJ109" s="2">
        <v>23.671157479967331</v>
      </c>
      <c r="EK109" s="2">
        <v>20.831301890587966</v>
      </c>
      <c r="EL109" s="2">
        <v>21.507230876103115</v>
      </c>
      <c r="EM109" s="2">
        <v>19.430659444603879</v>
      </c>
      <c r="EN109" s="2">
        <v>23.535085356145384</v>
      </c>
      <c r="EO109" s="2">
        <v>35.130026767592547</v>
      </c>
      <c r="EP109" s="2">
        <v>39.646570729537785</v>
      </c>
      <c r="EQ109" s="2">
        <v>48.445075163943997</v>
      </c>
      <c r="ER109" s="2">
        <v>55.095854106045337</v>
      </c>
      <c r="ES109" s="2">
        <v>48.638259912311462</v>
      </c>
      <c r="ET109" s="2">
        <v>33.830003182260725</v>
      </c>
      <c r="EU109" s="2">
        <v>6.8698501366830227</v>
      </c>
      <c r="EV109" s="2">
        <v>-19.091089084721165</v>
      </c>
      <c r="EW109" s="2">
        <v>-44.884339309480012</v>
      </c>
      <c r="EX109" s="2">
        <v>-79.072533119925822</v>
      </c>
      <c r="EY109" s="2">
        <v>-99.199925059900679</v>
      </c>
      <c r="EZ109" s="2">
        <v>-120.66849395225607</v>
      </c>
      <c r="FA109" s="2">
        <v>-135.33673502619902</v>
      </c>
      <c r="FB109" s="2">
        <v>-129.68946878908389</v>
      </c>
      <c r="FC109" s="2">
        <v>-114.70088342311792</v>
      </c>
      <c r="FD109" s="2">
        <v>-96.448910146032418</v>
      </c>
      <c r="FE109" s="2">
        <v>-73.863883106738612</v>
      </c>
      <c r="FF109" s="2">
        <v>-45.470445515557849</v>
      </c>
      <c r="FG109" s="2">
        <v>-10.176448502345712</v>
      </c>
      <c r="FH109" s="2">
        <v>13.762885227114259</v>
      </c>
      <c r="FI109" s="2">
        <v>28.600784484523224</v>
      </c>
      <c r="FJ109" s="2">
        <v>40.18424990821736</v>
      </c>
      <c r="FK109" s="2">
        <v>40.083899309764234</v>
      </c>
      <c r="FL109" s="2">
        <v>39.128780761110157</v>
      </c>
      <c r="FM109" s="2">
        <v>36.831074817369213</v>
      </c>
      <c r="FN109" s="2">
        <v>27.932183146356817</v>
      </c>
      <c r="FO109" s="2">
        <v>18.766966258958455</v>
      </c>
      <c r="FP109" s="2">
        <v>14.386769352463389</v>
      </c>
      <c r="FQ109" s="2">
        <v>9.8833940068079276</v>
      </c>
      <c r="FR109" s="2">
        <v>6.1907734824521148</v>
      </c>
      <c r="FS109" s="2">
        <v>2.393452935669715</v>
      </c>
      <c r="FT109" s="2">
        <v>0.20552162430867699</v>
      </c>
      <c r="FU109" s="2">
        <v>0.18444867095651299</v>
      </c>
      <c r="FV109" s="2">
        <v>0.15033200275517139</v>
      </c>
      <c r="FW109" s="2">
        <v>0.10604567346269701</v>
      </c>
      <c r="FX109" s="2">
        <v>5.4792763041647229E-2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</row>
    <row r="110" spans="1:200">
      <c r="A110" s="2">
        <v>1.3816186576617433E-15</v>
      </c>
      <c r="B110" s="2">
        <v>7.4609640116897775E-14</v>
      </c>
      <c r="C110" s="2">
        <v>-2.410806071642683E-13</v>
      </c>
      <c r="D110" s="2">
        <v>-8.3070372469212134E-14</v>
      </c>
      <c r="E110" s="2">
        <v>-3.3866628836027069E-14</v>
      </c>
      <c r="F110" s="2">
        <v>-1.1953038812521896E-14</v>
      </c>
      <c r="G110" s="2">
        <v>1.2386220779662538E-14</v>
      </c>
      <c r="H110" s="2">
        <v>8.058798439624549E-15</v>
      </c>
      <c r="I110" s="2">
        <v>4.4027961982277025E-14</v>
      </c>
      <c r="J110" s="2">
        <v>4.3135430337786679E-15</v>
      </c>
      <c r="K110" s="2">
        <v>-2.7402942290507289E-14</v>
      </c>
      <c r="L110" s="2">
        <v>-4.9436059912734804E-14</v>
      </c>
      <c r="M110" s="2">
        <v>3.8854508184173957E-14</v>
      </c>
      <c r="N110" s="2">
        <v>1.821068368206772E-14</v>
      </c>
      <c r="O110" s="2">
        <v>-1.9903973576119846E-15</v>
      </c>
      <c r="P110" s="2">
        <v>1.0000380565425397E-14</v>
      </c>
      <c r="Q110" s="2">
        <v>1.3851016974409985E-14</v>
      </c>
      <c r="R110" s="2">
        <v>-2.3157593643507979E-15</v>
      </c>
      <c r="S110" s="2">
        <v>-1.03270869498949E-15</v>
      </c>
      <c r="T110" s="2">
        <v>4.4916405478874132E-16</v>
      </c>
      <c r="U110" s="2">
        <v>-2.7316458688947796E-16</v>
      </c>
      <c r="V110" s="2">
        <v>-4.181972168461312E-2</v>
      </c>
      <c r="W110" s="2">
        <v>-8.8894573223370077E-2</v>
      </c>
      <c r="X110" s="2">
        <v>-0.14629957361392143</v>
      </c>
      <c r="Y110" s="2">
        <v>-0.21875368395377714</v>
      </c>
      <c r="Z110" s="2">
        <v>-0.31045210318480132</v>
      </c>
      <c r="AA110" s="2">
        <v>2.8957444197980715</v>
      </c>
      <c r="AB110" s="2">
        <v>8.2505738644247035</v>
      </c>
      <c r="AC110" s="2">
        <v>13.611245032539607</v>
      </c>
      <c r="AD110" s="2">
        <v>19.550918503077099</v>
      </c>
      <c r="AE110" s="2">
        <v>24.900012126589885</v>
      </c>
      <c r="AF110" s="2">
        <v>34.69405595984955</v>
      </c>
      <c r="AG110" s="2">
        <v>42.838956659405639</v>
      </c>
      <c r="AH110" s="2">
        <v>44.70333346188221</v>
      </c>
      <c r="AI110" s="2">
        <v>41.931109725573542</v>
      </c>
      <c r="AJ110" s="2">
        <v>33.046886693426814</v>
      </c>
      <c r="AK110" s="2">
        <v>19.4898832619958</v>
      </c>
      <c r="AL110" s="2">
        <v>-0.7612265655127608</v>
      </c>
      <c r="AM110" s="2">
        <v>-36.001258469204615</v>
      </c>
      <c r="AN110" s="2">
        <v>-70.523337522609907</v>
      </c>
      <c r="AO110" s="2">
        <v>-100.08350975101624</v>
      </c>
      <c r="AP110" s="2">
        <v>-121.69770718192163</v>
      </c>
      <c r="AQ110" s="2">
        <v>-132.66015177969129</v>
      </c>
      <c r="AR110" s="2">
        <v>-139.45432215457822</v>
      </c>
      <c r="AS110" s="2">
        <v>-131.4024191296875</v>
      </c>
      <c r="AT110" s="2">
        <v>-111.04657769125933</v>
      </c>
      <c r="AU110" s="2">
        <v>-81.494999051658425</v>
      </c>
      <c r="AV110" s="2">
        <v>-50.002667083502658</v>
      </c>
      <c r="AW110" s="2">
        <v>-20.236454765529245</v>
      </c>
      <c r="AX110" s="2">
        <v>4.7808863162273152</v>
      </c>
      <c r="AY110" s="2">
        <v>28.116097185971256</v>
      </c>
      <c r="AZ110" s="2">
        <v>41.78837590915748</v>
      </c>
      <c r="BA110" s="2">
        <v>51.010106669847836</v>
      </c>
      <c r="BB110" s="2">
        <v>50.660193242927193</v>
      </c>
      <c r="BC110" s="2">
        <v>45.84316232727889</v>
      </c>
      <c r="BD110" s="2">
        <v>37.782927185039497</v>
      </c>
      <c r="BE110" s="2">
        <v>29.994347785772646</v>
      </c>
      <c r="BF110" s="2">
        <v>24.542948853598158</v>
      </c>
      <c r="BG110" s="2">
        <v>22.854418403146084</v>
      </c>
      <c r="BH110" s="2">
        <v>23.78512941951335</v>
      </c>
      <c r="BI110" s="2">
        <v>25.391386364276713</v>
      </c>
      <c r="BJ110" s="2">
        <v>26.648756894725487</v>
      </c>
      <c r="BK110" s="2">
        <v>27.250410872372846</v>
      </c>
      <c r="BL110" s="2">
        <v>27.030736895758952</v>
      </c>
      <c r="BM110" s="2">
        <v>26.180612315793297</v>
      </c>
      <c r="BN110" s="2">
        <v>23.784566059591526</v>
      </c>
      <c r="BO110" s="2">
        <v>21.233663645066908</v>
      </c>
      <c r="BP110" s="2">
        <v>18.59229495884178</v>
      </c>
      <c r="BQ110" s="2">
        <v>22.114397728291458</v>
      </c>
      <c r="BR110" s="2">
        <v>25.532175105934542</v>
      </c>
      <c r="BS110" s="2">
        <v>15.304991332039291</v>
      </c>
      <c r="BT110" s="2">
        <v>7.2495009326213466</v>
      </c>
      <c r="BU110" s="2">
        <v>4.6582076816635087</v>
      </c>
      <c r="BV110" s="2">
        <v>-1.4763567587740631</v>
      </c>
      <c r="BW110" s="2">
        <v>-14.649557901027757</v>
      </c>
      <c r="BX110" s="2">
        <v>-19.85470552462904</v>
      </c>
      <c r="BY110" s="2">
        <v>-19.424636790285415</v>
      </c>
      <c r="BZ110" s="2">
        <v>-28.376555767135009</v>
      </c>
      <c r="CA110" s="2">
        <v>-33.282908639441359</v>
      </c>
      <c r="CB110" s="2">
        <v>-36.325903059600691</v>
      </c>
      <c r="CC110" s="2">
        <v>-31.043386213116747</v>
      </c>
      <c r="CD110" s="2">
        <v>-25.413715568521862</v>
      </c>
      <c r="CE110" s="2">
        <v>-18.958243958568826</v>
      </c>
      <c r="CF110" s="2">
        <v>-10.007038298104733</v>
      </c>
      <c r="CG110" s="2">
        <v>-3.5560763735686027</v>
      </c>
      <c r="CH110" s="2">
        <v>11.596109837202874</v>
      </c>
      <c r="CI110" s="2">
        <v>27.639981353185973</v>
      </c>
      <c r="CJ110" s="2">
        <v>38.334526495234428</v>
      </c>
      <c r="CK110" s="2">
        <v>45.10578111308169</v>
      </c>
      <c r="CL110" s="2">
        <v>47.693502838824834</v>
      </c>
      <c r="CM110" s="2">
        <v>47.248857086459566</v>
      </c>
      <c r="CN110" s="2">
        <v>47.272533025076378</v>
      </c>
      <c r="CO110" s="2">
        <v>54.156502429138115</v>
      </c>
      <c r="CP110" s="2">
        <v>53.122549258455805</v>
      </c>
      <c r="CQ110" s="2">
        <v>52.114230952207585</v>
      </c>
      <c r="CR110" s="2">
        <v>59.862786979773432</v>
      </c>
      <c r="CS110" s="2">
        <v>59.955378964252375</v>
      </c>
      <c r="CT110" s="2">
        <v>51.715951226649743</v>
      </c>
      <c r="CU110" s="2">
        <v>39.641873191154872</v>
      </c>
      <c r="CV110" s="2">
        <v>44.570489614405894</v>
      </c>
      <c r="CW110" s="2">
        <v>43.050113521356536</v>
      </c>
      <c r="CX110" s="2">
        <v>44.791805185055175</v>
      </c>
      <c r="CY110" s="2">
        <v>47.348791452005145</v>
      </c>
      <c r="CZ110" s="2">
        <v>60.014727551883674</v>
      </c>
      <c r="DA110" s="2">
        <v>71.117258038782381</v>
      </c>
      <c r="DB110" s="2">
        <v>77.171509289015475</v>
      </c>
      <c r="DC110" s="2">
        <v>78.772296291443951</v>
      </c>
      <c r="DD110" s="2">
        <v>76.918231346512854</v>
      </c>
      <c r="DE110" s="2">
        <v>75.758920011092314</v>
      </c>
      <c r="DF110" s="2">
        <v>75.126816616911299</v>
      </c>
      <c r="DG110" s="2">
        <v>69.52994965069675</v>
      </c>
      <c r="DH110" s="2">
        <v>65.901886955216952</v>
      </c>
      <c r="DI110" s="2">
        <v>57.287755686840647</v>
      </c>
      <c r="DJ110" s="2">
        <v>49.191270299941372</v>
      </c>
      <c r="DK110" s="2">
        <v>37.377738723815568</v>
      </c>
      <c r="DL110" s="2">
        <v>24.405287173916591</v>
      </c>
      <c r="DM110" s="2">
        <v>15.986522379136348</v>
      </c>
      <c r="DN110" s="2">
        <v>11.656387412272473</v>
      </c>
      <c r="DO110" s="2">
        <v>-69.630326681470308</v>
      </c>
      <c r="DP110" s="2">
        <v>-103.91524643718211</v>
      </c>
      <c r="DQ110" s="2">
        <v>-124.77095535267362</v>
      </c>
      <c r="DR110" s="2">
        <v>-132.72023261182622</v>
      </c>
      <c r="DS110" s="2">
        <v>-131.72778289229703</v>
      </c>
      <c r="DT110" s="2">
        <v>-128.68478847213774</v>
      </c>
      <c r="DU110" s="2">
        <v>-108.53909804762877</v>
      </c>
      <c r="DV110" s="2">
        <v>-79.216469012171899</v>
      </c>
      <c r="DW110" s="2">
        <v>-4.2992496758479186</v>
      </c>
      <c r="DX110" s="2">
        <v>7.9503260784191427</v>
      </c>
      <c r="DY110" s="2">
        <v>15.333302316110597</v>
      </c>
      <c r="DZ110" s="2">
        <v>21.213240606528501</v>
      </c>
      <c r="EA110" s="2">
        <v>23.94165847650191</v>
      </c>
      <c r="EB110" s="2">
        <v>24.019088851095333</v>
      </c>
      <c r="EC110" s="2">
        <v>21.949849930239345</v>
      </c>
      <c r="ED110" s="2">
        <v>18.478774063499809</v>
      </c>
      <c r="EE110" s="2">
        <v>20.962733424474528</v>
      </c>
      <c r="EF110" s="2">
        <v>23.360653963961756</v>
      </c>
      <c r="EG110" s="2">
        <v>25.449081578561373</v>
      </c>
      <c r="EH110" s="2">
        <v>27.14318551214895</v>
      </c>
      <c r="EI110" s="2">
        <v>28.60595894830654</v>
      </c>
      <c r="EJ110" s="2">
        <v>27.18761546159152</v>
      </c>
      <c r="EK110" s="2">
        <v>25.916529799371496</v>
      </c>
      <c r="EL110" s="2">
        <v>26.486814217631768</v>
      </c>
      <c r="EM110" s="2">
        <v>22.732118275105005</v>
      </c>
      <c r="EN110" s="2">
        <v>23.411058420087208</v>
      </c>
      <c r="EO110" s="2">
        <v>31.216072314656341</v>
      </c>
      <c r="EP110" s="2">
        <v>33.99061067079559</v>
      </c>
      <c r="EQ110" s="2">
        <v>42.868964182717278</v>
      </c>
      <c r="ER110" s="2">
        <v>53.599880947093361</v>
      </c>
      <c r="ES110" s="2">
        <v>51.495278286211523</v>
      </c>
      <c r="ET110" s="2">
        <v>44.319380239517336</v>
      </c>
      <c r="EU110" s="2">
        <v>28.116097185971256</v>
      </c>
      <c r="EV110" s="2">
        <v>6.6166650639974458</v>
      </c>
      <c r="EW110" s="2">
        <v>-16.15660211419182</v>
      </c>
      <c r="EX110" s="2">
        <v>-50.002667083502658</v>
      </c>
      <c r="EY110" s="2">
        <v>-74.737919751857021</v>
      </c>
      <c r="EZ110" s="2">
        <v>-103.93146710064926</v>
      </c>
      <c r="FA110" s="2">
        <v>-131.4024191296875</v>
      </c>
      <c r="FB110" s="2">
        <v>-134.55682252008427</v>
      </c>
      <c r="FC110" s="2">
        <v>-129.7336088145054</v>
      </c>
      <c r="FD110" s="2">
        <v>-121.69770718192163</v>
      </c>
      <c r="FE110" s="2">
        <v>-101.61570540434731</v>
      </c>
      <c r="FF110" s="2">
        <v>-74.040471872643323</v>
      </c>
      <c r="FG110" s="2">
        <v>-36.001258469204615</v>
      </c>
      <c r="FH110" s="2">
        <v>-5.9409140736654855</v>
      </c>
      <c r="FI110" s="2">
        <v>14.598712941121359</v>
      </c>
      <c r="FJ110" s="2">
        <v>33.046886693426814</v>
      </c>
      <c r="FK110" s="2">
        <v>37.615246900224221</v>
      </c>
      <c r="FL110" s="2">
        <v>41.090195680954572</v>
      </c>
      <c r="FM110" s="2">
        <v>42.838956659405639</v>
      </c>
      <c r="FN110" s="2">
        <v>34.69405595984955</v>
      </c>
      <c r="FO110" s="2">
        <v>24.900012126589885</v>
      </c>
      <c r="FP110" s="2">
        <v>19.550918503077085</v>
      </c>
      <c r="FQ110" s="2">
        <v>13.611245032539607</v>
      </c>
      <c r="FR110" s="2">
        <v>8.2505738644247035</v>
      </c>
      <c r="FS110" s="2">
        <v>2.8957444197980715</v>
      </c>
      <c r="FT110" s="2">
        <v>-0.31045210318480132</v>
      </c>
      <c r="FU110" s="2">
        <v>-0.21875368395377714</v>
      </c>
      <c r="FV110" s="2">
        <v>-0.14629957361392143</v>
      </c>
      <c r="FW110" s="2">
        <v>-8.8894573223367412E-2</v>
      </c>
      <c r="FX110" s="2">
        <v>-4.181972168461312E-2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</row>
    <row r="111" spans="1:200">
      <c r="A111" s="2">
        <v>1.247565884195227E-15</v>
      </c>
      <c r="B111" s="2">
        <v>6.7827561890627096E-14</v>
      </c>
      <c r="C111" s="2">
        <v>-2.2386620449534534E-13</v>
      </c>
      <c r="D111" s="2">
        <v>-9.3442846588131735E-14</v>
      </c>
      <c r="E111" s="2">
        <v>-3.1133640290786534E-14</v>
      </c>
      <c r="F111" s="2">
        <v>-1.0075712169438216E-14</v>
      </c>
      <c r="G111" s="2">
        <v>1.9275146932440915E-14</v>
      </c>
      <c r="H111" s="2">
        <v>4.5768674322859385E-15</v>
      </c>
      <c r="I111" s="2">
        <v>4.4617734197407495E-14</v>
      </c>
      <c r="J111" s="2">
        <v>6.780869985433364E-15</v>
      </c>
      <c r="K111" s="2">
        <v>-2.2057788484003504E-14</v>
      </c>
      <c r="L111" s="2">
        <v>-4.1041754890748603E-14</v>
      </c>
      <c r="M111" s="2">
        <v>3.6398766093707206E-14</v>
      </c>
      <c r="N111" s="2">
        <v>4.0051826258318262E-14</v>
      </c>
      <c r="O111" s="2">
        <v>1.2941819851051018E-14</v>
      </c>
      <c r="P111" s="2">
        <v>1.000455200619106E-14</v>
      </c>
      <c r="Q111" s="2">
        <v>2.3922068315995465E-14</v>
      </c>
      <c r="R111" s="2">
        <v>-2.3974943300711642E-15</v>
      </c>
      <c r="S111" s="2">
        <v>-1.0506365668686161E-15</v>
      </c>
      <c r="T111" s="2">
        <v>4.7460852817594011E-16</v>
      </c>
      <c r="U111" s="2">
        <v>-4.3876382100441533E-16</v>
      </c>
      <c r="V111" s="2">
        <v>-0.23508342111424052</v>
      </c>
      <c r="W111" s="2">
        <v>-0.47523585734430707</v>
      </c>
      <c r="X111" s="2">
        <v>-0.72531133606456311</v>
      </c>
      <c r="Y111" s="2">
        <v>-0.98973909775388824</v>
      </c>
      <c r="Z111" s="2">
        <v>-1.2723240660818345</v>
      </c>
      <c r="AA111" s="2">
        <v>2.5805078966056292</v>
      </c>
      <c r="AB111" s="2">
        <v>8.8445310632689882</v>
      </c>
      <c r="AC111" s="2">
        <v>15.164428883254249</v>
      </c>
      <c r="AD111" s="2">
        <v>21.774007848399272</v>
      </c>
      <c r="AE111" s="2">
        <v>27.379329327408811</v>
      </c>
      <c r="AF111" s="2">
        <v>36.702955642560482</v>
      </c>
      <c r="AG111" s="2">
        <v>43.161396234544284</v>
      </c>
      <c r="AH111" s="2">
        <v>41.718644535834756</v>
      </c>
      <c r="AI111" s="2">
        <v>34.580042418583865</v>
      </c>
      <c r="AJ111" s="2">
        <v>20.434578392479359</v>
      </c>
      <c r="AK111" s="2">
        <v>1.7216285796173789</v>
      </c>
      <c r="AL111" s="2">
        <v>-23.234552217002662</v>
      </c>
      <c r="AM111" s="2">
        <v>-62.233951928884274</v>
      </c>
      <c r="AN111" s="2">
        <v>-97.75078193621718</v>
      </c>
      <c r="AO111" s="2">
        <v>-124.84528739885353</v>
      </c>
      <c r="AP111" s="2">
        <v>-140.49627737566809</v>
      </c>
      <c r="AQ111" s="2">
        <v>-142.81515711658162</v>
      </c>
      <c r="AR111" s="2">
        <v>-139.05491599008519</v>
      </c>
      <c r="AS111" s="2">
        <v>-120.40490947764735</v>
      </c>
      <c r="AT111" s="2">
        <v>-90.745254736904357</v>
      </c>
      <c r="AU111" s="2">
        <v>-54.572861620390398</v>
      </c>
      <c r="AV111" s="2">
        <v>-20.561896458347206</v>
      </c>
      <c r="AW111" s="2">
        <v>8.0103743950505688</v>
      </c>
      <c r="AX111" s="2">
        <v>28.939841690903577</v>
      </c>
      <c r="AY111" s="2">
        <v>44.311963655734843</v>
      </c>
      <c r="AZ111" s="2">
        <v>49.511566238697782</v>
      </c>
      <c r="BA111" s="2">
        <v>51.025706391337586</v>
      </c>
      <c r="BB111" s="2">
        <v>45.734207053756336</v>
      </c>
      <c r="BC111" s="2">
        <v>39.280537487040156</v>
      </c>
      <c r="BD111" s="2">
        <v>31.874025384001836</v>
      </c>
      <c r="BE111" s="2">
        <v>26.974160025382574</v>
      </c>
      <c r="BF111" s="2">
        <v>25.507486844897848</v>
      </c>
      <c r="BG111" s="2">
        <v>27.884824900097819</v>
      </c>
      <c r="BH111" s="2">
        <v>31.324202094383523</v>
      </c>
      <c r="BI111" s="2">
        <v>32.900371205783323</v>
      </c>
      <c r="BJ111" s="2">
        <v>32.641724122065973</v>
      </c>
      <c r="BK111" s="2">
        <v>30.431560659073519</v>
      </c>
      <c r="BL111" s="2">
        <v>26.077562647064902</v>
      </c>
      <c r="BM111" s="2">
        <v>21.218273763628986</v>
      </c>
      <c r="BN111" s="2">
        <v>15.640624084083587</v>
      </c>
      <c r="BO111" s="2">
        <v>11.785635106268636</v>
      </c>
      <c r="BP111" s="2">
        <v>10.01878265498906</v>
      </c>
      <c r="BQ111" s="2">
        <v>15.908882303180938</v>
      </c>
      <c r="BR111" s="2">
        <v>22.563855560111222</v>
      </c>
      <c r="BS111" s="2">
        <v>20.853008943182314</v>
      </c>
      <c r="BT111" s="2">
        <v>17.868566093482912</v>
      </c>
      <c r="BU111" s="2">
        <v>18.843633712386744</v>
      </c>
      <c r="BV111" s="2">
        <v>14.095976421190851</v>
      </c>
      <c r="BW111" s="2">
        <v>-0.65094190610193792</v>
      </c>
      <c r="BX111" s="2">
        <v>-8.9188381931524567</v>
      </c>
      <c r="BY111" s="2">
        <v>-15.374263824215934</v>
      </c>
      <c r="BZ111" s="2">
        <v>-26.077448681836433</v>
      </c>
      <c r="CA111" s="2">
        <v>-32.33318739603849</v>
      </c>
      <c r="CB111" s="2">
        <v>-36.670170208962702</v>
      </c>
      <c r="CC111" s="2">
        <v>-34.636006207997617</v>
      </c>
      <c r="CD111" s="2">
        <v>-29.271406772710051</v>
      </c>
      <c r="CE111" s="2">
        <v>-23.329753849109505</v>
      </c>
      <c r="CF111" s="2">
        <v>-13.35725550864224</v>
      </c>
      <c r="CG111" s="2">
        <v>-7.0449017790976969</v>
      </c>
      <c r="CH111" s="2">
        <v>4.8794824777242152</v>
      </c>
      <c r="CI111" s="2">
        <v>20.723486920129911</v>
      </c>
      <c r="CJ111" s="2">
        <v>32.993272218507315</v>
      </c>
      <c r="CK111" s="2">
        <v>41.444169559063582</v>
      </c>
      <c r="CL111" s="2">
        <v>43.89080771977153</v>
      </c>
      <c r="CM111" s="2">
        <v>44.293298164310023</v>
      </c>
      <c r="CN111" s="2">
        <v>48.233549791689754</v>
      </c>
      <c r="CO111" s="2">
        <v>57.882416421598109</v>
      </c>
      <c r="CP111" s="2">
        <v>66.839797703657084</v>
      </c>
      <c r="CQ111" s="2">
        <v>61.750223939787332</v>
      </c>
      <c r="CR111" s="2">
        <v>64.361103500130426</v>
      </c>
      <c r="CS111" s="2">
        <v>60.157993552311687</v>
      </c>
      <c r="CT111" s="2">
        <v>48.342240022598567</v>
      </c>
      <c r="CU111" s="2">
        <v>38.783872190482981</v>
      </c>
      <c r="CV111" s="2">
        <v>42.971603909160237</v>
      </c>
      <c r="CW111" s="2">
        <v>41.258223517240658</v>
      </c>
      <c r="CX111" s="2">
        <v>43.246910532978369</v>
      </c>
      <c r="CY111" s="2">
        <v>44.752486070100389</v>
      </c>
      <c r="CZ111" s="2">
        <v>55.841662324059214</v>
      </c>
      <c r="DA111" s="2">
        <v>67.469701432194341</v>
      </c>
      <c r="DB111" s="2">
        <v>74.118447387061963</v>
      </c>
      <c r="DC111" s="2">
        <v>75.713643874000553</v>
      </c>
      <c r="DD111" s="2">
        <v>74.623296933832648</v>
      </c>
      <c r="DE111" s="2">
        <v>72.877737761606795</v>
      </c>
      <c r="DF111" s="2">
        <v>72.231008825183238</v>
      </c>
      <c r="DG111" s="2">
        <v>66.959025358213609</v>
      </c>
      <c r="DH111" s="2">
        <v>62.503500815237345</v>
      </c>
      <c r="DI111" s="2">
        <v>54.670943589896481</v>
      </c>
      <c r="DJ111" s="2">
        <v>48.441634863831155</v>
      </c>
      <c r="DK111" s="2">
        <v>39.871315211278599</v>
      </c>
      <c r="DL111" s="2">
        <v>29.594921090717087</v>
      </c>
      <c r="DM111" s="2">
        <v>24.962238241072725</v>
      </c>
      <c r="DN111" s="2">
        <v>7.050224717617759</v>
      </c>
      <c r="DO111" s="2">
        <v>-74.328774731726554</v>
      </c>
      <c r="DP111" s="2">
        <v>-108.16326735551709</v>
      </c>
      <c r="DQ111" s="2">
        <v>-128.94970290297854</v>
      </c>
      <c r="DR111" s="2">
        <v>-133.17763382462766</v>
      </c>
      <c r="DS111" s="2">
        <v>-131.0241635130688</v>
      </c>
      <c r="DT111" s="2">
        <v>-126.68718070014465</v>
      </c>
      <c r="DU111" s="2">
        <v>-104.17086268564971</v>
      </c>
      <c r="DV111" s="2">
        <v>-73.300508336527528</v>
      </c>
      <c r="DW111" s="2">
        <v>1.0781086440248693</v>
      </c>
      <c r="DX111" s="2">
        <v>13.446006193579128</v>
      </c>
      <c r="DY111" s="2">
        <v>20.135328243417799</v>
      </c>
      <c r="DZ111" s="2">
        <v>25.256252329730057</v>
      </c>
      <c r="EA111" s="2">
        <v>25.876305796283649</v>
      </c>
      <c r="EB111" s="2">
        <v>22.996900135823836</v>
      </c>
      <c r="EC111" s="2">
        <v>17.479657050603521</v>
      </c>
      <c r="ED111" s="2">
        <v>10.836353900047357</v>
      </c>
      <c r="EE111" s="2">
        <v>11.49164611023766</v>
      </c>
      <c r="EF111" s="2">
        <v>14.245169119783917</v>
      </c>
      <c r="EG111" s="2">
        <v>18.768283069132242</v>
      </c>
      <c r="EH111" s="2">
        <v>24.131344437676173</v>
      </c>
      <c r="EI111" s="2">
        <v>30.039908365841903</v>
      </c>
      <c r="EJ111" s="2">
        <v>32.222879625042864</v>
      </c>
      <c r="EK111" s="2">
        <v>32.866361714415675</v>
      </c>
      <c r="EL111" s="2">
        <v>34.19302801889539</v>
      </c>
      <c r="EM111" s="2">
        <v>28.941065631761003</v>
      </c>
      <c r="EN111" s="2">
        <v>26.004719797464951</v>
      </c>
      <c r="EO111" s="2">
        <v>29.097244513782105</v>
      </c>
      <c r="EP111" s="2">
        <v>29.032701495518047</v>
      </c>
      <c r="EQ111" s="2">
        <v>36.355414564826802</v>
      </c>
      <c r="ER111" s="2">
        <v>48.969600143553251</v>
      </c>
      <c r="ES111" s="2">
        <v>49.890865680745875</v>
      </c>
      <c r="ET111" s="2">
        <v>49.548532370520732</v>
      </c>
      <c r="EU111" s="2">
        <v>44.311963655734843</v>
      </c>
      <c r="EV111" s="2">
        <v>28.358198217425695</v>
      </c>
      <c r="EW111" s="2">
        <v>10.249539586486724</v>
      </c>
      <c r="EX111" s="2">
        <v>-20.561896458347206</v>
      </c>
      <c r="EY111" s="2">
        <v>-47.952039507756183</v>
      </c>
      <c r="EZ111" s="2">
        <v>-82.461160035059848</v>
      </c>
      <c r="FA111" s="2">
        <v>-120.40490947764735</v>
      </c>
      <c r="FB111" s="2">
        <v>-131.93172643127474</v>
      </c>
      <c r="FC111" s="2">
        <v>-137.4818410834616</v>
      </c>
      <c r="FD111" s="2">
        <v>-140.49627737566809</v>
      </c>
      <c r="FE111" s="2">
        <v>-124.53551176150646</v>
      </c>
      <c r="FF111" s="2">
        <v>-99.988578457296711</v>
      </c>
      <c r="FG111" s="2">
        <v>-62.233951928884274</v>
      </c>
      <c r="FH111" s="2">
        <v>-28.241110784375394</v>
      </c>
      <c r="FI111" s="2">
        <v>-3.4011821768013615</v>
      </c>
      <c r="FJ111" s="2">
        <v>20.434578392479359</v>
      </c>
      <c r="FK111" s="2">
        <v>29.631128542627216</v>
      </c>
      <c r="FL111" s="2">
        <v>37.443308384909386</v>
      </c>
      <c r="FM111" s="2">
        <v>43.161396234544284</v>
      </c>
      <c r="FN111" s="2">
        <v>36.702955642560482</v>
      </c>
      <c r="FO111" s="2">
        <v>27.379329327408811</v>
      </c>
      <c r="FP111" s="2">
        <v>21.774007848399251</v>
      </c>
      <c r="FQ111" s="2">
        <v>15.164428883254249</v>
      </c>
      <c r="FR111" s="2">
        <v>8.8445310632689882</v>
      </c>
      <c r="FS111" s="2">
        <v>2.5805078966056292</v>
      </c>
      <c r="FT111" s="2">
        <v>-1.2723240660818345</v>
      </c>
      <c r="FU111" s="2">
        <v>-0.98973909775388824</v>
      </c>
      <c r="FV111" s="2">
        <v>-0.72531133606456311</v>
      </c>
      <c r="FW111" s="2">
        <v>-0.4752358573443044</v>
      </c>
      <c r="FX111" s="2">
        <v>-0.23508342111424052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</row>
    <row r="112" spans="1:200">
      <c r="A112" s="2">
        <v>1.374675224158439E-15</v>
      </c>
      <c r="B112" s="2">
        <v>7.6552227871135118E-14</v>
      </c>
      <c r="C112" s="2">
        <v>-2.1242063094700156E-13</v>
      </c>
      <c r="D112" s="2">
        <v>-8.748185615645846E-14</v>
      </c>
      <c r="E112" s="2">
        <v>-2.5431581476637488E-14</v>
      </c>
      <c r="F112" s="2">
        <v>-8.8738151355101591E-16</v>
      </c>
      <c r="G112" s="2">
        <v>3.526383912724018E-14</v>
      </c>
      <c r="H112" s="2">
        <v>3.2236155408422022E-15</v>
      </c>
      <c r="I112" s="2">
        <v>3.0874490603370763E-14</v>
      </c>
      <c r="J112" s="2">
        <v>4.1907228287710114E-15</v>
      </c>
      <c r="K112" s="2">
        <v>-8.4574795511209213E-15</v>
      </c>
      <c r="L112" s="2">
        <v>-2.4377667748104611E-14</v>
      </c>
      <c r="M112" s="2">
        <v>2.8962329340750943E-14</v>
      </c>
      <c r="N112" s="2">
        <v>5.3062307653026805E-14</v>
      </c>
      <c r="O112" s="2">
        <v>2.3583980385426292E-14</v>
      </c>
      <c r="P112" s="2">
        <v>7.9867659485087746E-15</v>
      </c>
      <c r="Q112" s="2">
        <v>3.0719551295953821E-14</v>
      </c>
      <c r="R112" s="2">
        <v>-2.1768731351069037E-15</v>
      </c>
      <c r="S112" s="2">
        <v>-9.4827732417677827E-16</v>
      </c>
      <c r="T112" s="2">
        <v>4.5336867218803613E-16</v>
      </c>
      <c r="U112" s="2">
        <v>-5.398078342735507E-16</v>
      </c>
      <c r="V112" s="2">
        <v>0.26331607115818412</v>
      </c>
      <c r="W112" s="2">
        <v>0.51728568157672716</v>
      </c>
      <c r="X112" s="2">
        <v>0.75283815973642088</v>
      </c>
      <c r="Y112" s="2">
        <v>0.96144824756242375</v>
      </c>
      <c r="Z112" s="2">
        <v>1.1353935192116982</v>
      </c>
      <c r="AA112" s="2">
        <v>4.9193225467890898</v>
      </c>
      <c r="AB112" s="2">
        <v>10.12245932688564</v>
      </c>
      <c r="AC112" s="2">
        <v>15.288789537133981</v>
      </c>
      <c r="AD112" s="2">
        <v>20.346638269154703</v>
      </c>
      <c r="AE112" s="2">
        <v>24.121482306501928</v>
      </c>
      <c r="AF112" s="2">
        <v>30.96654206724984</v>
      </c>
      <c r="AG112" s="2">
        <v>34.054996698040526</v>
      </c>
      <c r="AH112" s="2">
        <v>28.914075943060247</v>
      </c>
      <c r="AI112" s="2">
        <v>17.796022502591253</v>
      </c>
      <c r="AJ112" s="2">
        <v>-0.27559409672445723</v>
      </c>
      <c r="AK112" s="2">
        <v>-22.090699701048255</v>
      </c>
      <c r="AL112" s="2">
        <v>-48.63316013833267</v>
      </c>
      <c r="AM112" s="2">
        <v>-86.505086461207711</v>
      </c>
      <c r="AN112" s="2">
        <v>-118.3096620874085</v>
      </c>
      <c r="AO112" s="2">
        <v>-139.10443870083176</v>
      </c>
      <c r="AP112" s="2">
        <v>-146.33702612778106</v>
      </c>
      <c r="AQ112" s="2">
        <v>-139.17375516655008</v>
      </c>
      <c r="AR112" s="2">
        <v>-125.24023672833241</v>
      </c>
      <c r="AS112" s="2">
        <v>-98.559771725244275</v>
      </c>
      <c r="AT112" s="2">
        <v>-63.675043682396499</v>
      </c>
      <c r="AU112" s="2">
        <v>-25.996389537356379</v>
      </c>
      <c r="AV112" s="2">
        <v>5.779127233028774</v>
      </c>
      <c r="AW112" s="2">
        <v>29.45295853098353</v>
      </c>
      <c r="AX112" s="2">
        <v>44.035177914439657</v>
      </c>
      <c r="AY112" s="2">
        <v>50.827699969126549</v>
      </c>
      <c r="AZ112" s="2">
        <v>48.480351184272429</v>
      </c>
      <c r="BA112" s="2">
        <v>44.252197879789797</v>
      </c>
      <c r="BB112" s="2">
        <v>37.123190888570328</v>
      </c>
      <c r="BC112" s="2">
        <v>32.12156903218046</v>
      </c>
      <c r="BD112" s="2">
        <v>28.024759944280305</v>
      </c>
      <c r="BE112" s="2">
        <v>27.160611618682687</v>
      </c>
      <c r="BF112" s="2">
        <v>29.851326089072806</v>
      </c>
      <c r="BG112" s="2">
        <v>35.458604277458136</v>
      </c>
      <c r="BH112" s="2">
        <v>40.059133490023207</v>
      </c>
      <c r="BI112" s="2">
        <v>40.366896098487551</v>
      </c>
      <c r="BJ112" s="2">
        <v>37.462733529724403</v>
      </c>
      <c r="BK112" s="2">
        <v>32.61826464185696</v>
      </c>
      <c r="BL112" s="2">
        <v>24.571800793329643</v>
      </c>
      <c r="BM112" s="2">
        <v>16.48385964901248</v>
      </c>
      <c r="BN112" s="2">
        <v>8.9752915220185585</v>
      </c>
      <c r="BO112" s="2">
        <v>4.1613739884451491</v>
      </c>
      <c r="BP112" s="2">
        <v>3.3109309010178265</v>
      </c>
      <c r="BQ112" s="2">
        <v>11.360986118537724</v>
      </c>
      <c r="BR112" s="2">
        <v>21.069799850947334</v>
      </c>
      <c r="BS112" s="2">
        <v>28.871139950306997</v>
      </c>
      <c r="BT112" s="2">
        <v>31.898061931666977</v>
      </c>
      <c r="BU112" s="2">
        <v>36.712319053209967</v>
      </c>
      <c r="BV112" s="2">
        <v>34.289066637931924</v>
      </c>
      <c r="BW112" s="2">
        <v>20.037699311930549</v>
      </c>
      <c r="BX112" s="2">
        <v>9.8409751068738238</v>
      </c>
      <c r="BY112" s="2">
        <v>-2.8290458875610618</v>
      </c>
      <c r="BZ112" s="2">
        <v>-14.37493191811452</v>
      </c>
      <c r="CA112" s="2">
        <v>-21.017237915693421</v>
      </c>
      <c r="CB112" s="2">
        <v>-25.954331284221347</v>
      </c>
      <c r="CC112" s="2">
        <v>-26.749970409636333</v>
      </c>
      <c r="CD112" s="2">
        <v>-22.236944579796283</v>
      </c>
      <c r="CE112" s="2">
        <v>-17.907972191440148</v>
      </c>
      <c r="CF112" s="2">
        <v>-8.7543373614487692</v>
      </c>
      <c r="CG112" s="2">
        <v>-3.6525363953677612</v>
      </c>
      <c r="CH112" s="2">
        <v>2.447832585912753</v>
      </c>
      <c r="CI112" s="2">
        <v>15.05048434582655</v>
      </c>
      <c r="CJ112" s="2">
        <v>26.697872347755212</v>
      </c>
      <c r="CK112" s="2">
        <v>35.673487707815418</v>
      </c>
      <c r="CL112" s="2">
        <v>37.264775712865813</v>
      </c>
      <c r="CM112" s="2">
        <v>38.57853099096161</v>
      </c>
      <c r="CN112" s="2">
        <v>45.876588928834536</v>
      </c>
      <c r="CO112" s="2">
        <v>57.479873271970412</v>
      </c>
      <c r="CP112" s="2">
        <v>73.768220864538861</v>
      </c>
      <c r="CQ112" s="2">
        <v>64.664670804697977</v>
      </c>
      <c r="CR112" s="2">
        <v>61.693626197675258</v>
      </c>
      <c r="CS112" s="2">
        <v>53.263191785035609</v>
      </c>
      <c r="CT112" s="2">
        <v>39.561645867512354</v>
      </c>
      <c r="CU112" s="2">
        <v>34.397024553930393</v>
      </c>
      <c r="CV112" s="2">
        <v>37.052055289011662</v>
      </c>
      <c r="CW112" s="2">
        <v>35.385733546964346</v>
      </c>
      <c r="CX112" s="2">
        <v>36.465427887698382</v>
      </c>
      <c r="CY112" s="2">
        <v>39.237620698136865</v>
      </c>
      <c r="CZ112" s="2">
        <v>51.416189967618649</v>
      </c>
      <c r="DA112" s="2">
        <v>63.944235163300128</v>
      </c>
      <c r="DB112" s="2">
        <v>71.058973405626304</v>
      </c>
      <c r="DC112" s="2">
        <v>72.654968173749594</v>
      </c>
      <c r="DD112" s="2">
        <v>73.316184655676537</v>
      </c>
      <c r="DE112" s="2">
        <v>72.422637177657407</v>
      </c>
      <c r="DF112" s="2">
        <v>72.050138900126584</v>
      </c>
      <c r="DG112" s="2">
        <v>68.468661995291043</v>
      </c>
      <c r="DH112" s="2">
        <v>63.906349978846222</v>
      </c>
      <c r="DI112" s="2">
        <v>58.366301225460489</v>
      </c>
      <c r="DJ112" s="2">
        <v>55.378006649098957</v>
      </c>
      <c r="DK112" s="2">
        <v>51.78024131291285</v>
      </c>
      <c r="DL112" s="2">
        <v>46.097272111006937</v>
      </c>
      <c r="DM112" s="2">
        <v>47.102031554122505</v>
      </c>
      <c r="DN112" s="2">
        <v>18.232468416299344</v>
      </c>
      <c r="DO112" s="2">
        <v>-53.571407729705456</v>
      </c>
      <c r="DP112" s="2">
        <v>-84.588963487742362</v>
      </c>
      <c r="DQ112" s="2">
        <v>-104.19365397333345</v>
      </c>
      <c r="DR112" s="2">
        <v>-111.12911488339932</v>
      </c>
      <c r="DS112" s="2">
        <v>-108.18950867664819</v>
      </c>
      <c r="DT112" s="2">
        <v>-103.25241530812025</v>
      </c>
      <c r="DU112" s="2">
        <v>-80.157704746203578</v>
      </c>
      <c r="DV112" s="2">
        <v>-50.961057505158713</v>
      </c>
      <c r="DW112" s="2">
        <v>13.626479838077735</v>
      </c>
      <c r="DX112" s="2">
        <v>24.559421824427854</v>
      </c>
      <c r="DY112" s="2">
        <v>29.435273916802895</v>
      </c>
      <c r="DZ112" s="2">
        <v>32.564680126536494</v>
      </c>
      <c r="EA112" s="2">
        <v>30.255975217529407</v>
      </c>
      <c r="EB112" s="2">
        <v>23.885059727194498</v>
      </c>
      <c r="EC112" s="2">
        <v>14.841639946250176</v>
      </c>
      <c r="ED112" s="2">
        <v>5.2764157486979713</v>
      </c>
      <c r="EE112" s="2">
        <v>4.1324900234449231</v>
      </c>
      <c r="EF112" s="2">
        <v>6.9557625682373896</v>
      </c>
      <c r="EG112" s="2">
        <v>13.637424040052835</v>
      </c>
      <c r="EH112" s="2">
        <v>21.678360124475454</v>
      </c>
      <c r="EI112" s="2">
        <v>30.313000743216673</v>
      </c>
      <c r="EJ112" s="2">
        <v>36.801337849424918</v>
      </c>
      <c r="EK112" s="2">
        <v>39.31543646994956</v>
      </c>
      <c r="EL112" s="2">
        <v>42.473613248591455</v>
      </c>
      <c r="EM112" s="2">
        <v>37.168881201103886</v>
      </c>
      <c r="EN112" s="2">
        <v>31.670894338693504</v>
      </c>
      <c r="EO112" s="2">
        <v>29.871669253864962</v>
      </c>
      <c r="EP112" s="2">
        <v>26.55457102841914</v>
      </c>
      <c r="EQ112" s="2">
        <v>30.456016119197937</v>
      </c>
      <c r="ER112" s="2">
        <v>40.837204640351459</v>
      </c>
      <c r="ES112" s="2">
        <v>42.388620053912575</v>
      </c>
      <c r="ET112" s="2">
        <v>46.626266767389602</v>
      </c>
      <c r="EU112" s="2">
        <v>50.827699969126549</v>
      </c>
      <c r="EV112" s="2">
        <v>41.170008953164071</v>
      </c>
      <c r="EW112" s="2">
        <v>29.588473438865975</v>
      </c>
      <c r="EX112" s="2">
        <v>5.779127233028774</v>
      </c>
      <c r="EY112" s="2">
        <v>-20.313334752026158</v>
      </c>
      <c r="EZ112" s="2">
        <v>-55.055052191318239</v>
      </c>
      <c r="FA112" s="2">
        <v>-98.559771725244275</v>
      </c>
      <c r="FB112" s="2">
        <v>-116.57896317692932</v>
      </c>
      <c r="FC112" s="2">
        <v>-131.85282312860471</v>
      </c>
      <c r="FD112" s="2">
        <v>-146.33702612778106</v>
      </c>
      <c r="FE112" s="2">
        <v>-136.68727823215136</v>
      </c>
      <c r="FF112" s="2">
        <v>-118.66905103203311</v>
      </c>
      <c r="FG112" s="2">
        <v>-86.505086461207711</v>
      </c>
      <c r="FH112" s="2">
        <v>-52.466587400034513</v>
      </c>
      <c r="FI112" s="2">
        <v>-26.38207404734375</v>
      </c>
      <c r="FJ112" s="2">
        <v>-0.27559409672445723</v>
      </c>
      <c r="FK112" s="2">
        <v>13.170253807859043</v>
      </c>
      <c r="FL112" s="2">
        <v>24.79063350369789</v>
      </c>
      <c r="FM112" s="2">
        <v>34.054996698040526</v>
      </c>
      <c r="FN112" s="2">
        <v>30.96654206724984</v>
      </c>
      <c r="FO112" s="2">
        <v>24.121482306501928</v>
      </c>
      <c r="FP112" s="2">
        <v>20.346638269154674</v>
      </c>
      <c r="FQ112" s="2">
        <v>15.288789537133981</v>
      </c>
      <c r="FR112" s="2">
        <v>10.12245932688564</v>
      </c>
      <c r="FS112" s="2">
        <v>4.9193225467890898</v>
      </c>
      <c r="FT112" s="2">
        <v>1.1353935192116982</v>
      </c>
      <c r="FU112" s="2">
        <v>0.96144824756242375</v>
      </c>
      <c r="FV112" s="2">
        <v>0.75283815973642088</v>
      </c>
      <c r="FW112" s="2">
        <v>0.51728568157672983</v>
      </c>
      <c r="FX112" s="2">
        <v>0.26331607115818412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</row>
    <row r="113" spans="1:200">
      <c r="A113" s="2">
        <v>1.6229505539450618E-15</v>
      </c>
      <c r="B113" s="2">
        <v>7.6548803185499841E-14</v>
      </c>
      <c r="C113" s="2">
        <v>-1.9981165552473994E-13</v>
      </c>
      <c r="D113" s="2">
        <v>-7.5100897113798903E-14</v>
      </c>
      <c r="E113" s="2">
        <v>-1.5293408175787744E-14</v>
      </c>
      <c r="F113" s="2">
        <v>6.9405784020114911E-15</v>
      </c>
      <c r="G113" s="2">
        <v>4.4133006764659169E-14</v>
      </c>
      <c r="H113" s="2">
        <v>2.1874439268987803E-15</v>
      </c>
      <c r="I113" s="2">
        <v>5.9582446891594651E-15</v>
      </c>
      <c r="J113" s="2">
        <v>-1.9318016400348969E-16</v>
      </c>
      <c r="K113" s="2">
        <v>-2.8707900612470986E-16</v>
      </c>
      <c r="L113" s="2">
        <v>-6.6902078462987497E-15</v>
      </c>
      <c r="M113" s="2">
        <v>1.6631282018002204E-14</v>
      </c>
      <c r="N113" s="2">
        <v>6.1223956645274662E-14</v>
      </c>
      <c r="O113" s="2">
        <v>3.2852660357438083E-14</v>
      </c>
      <c r="P113" s="2">
        <v>6.4109751793093357E-15</v>
      </c>
      <c r="Q113" s="2">
        <v>3.3289994305190983E-14</v>
      </c>
      <c r="R113" s="2">
        <v>-1.6161411091927232E-15</v>
      </c>
      <c r="S113" s="2">
        <v>-6.5800057713823977E-16</v>
      </c>
      <c r="T113" s="2">
        <v>3.536894407125419E-16</v>
      </c>
      <c r="U113" s="2">
        <v>-5.6401054536818758E-16</v>
      </c>
      <c r="V113" s="2">
        <v>0.55885087570217662</v>
      </c>
      <c r="W113" s="2">
        <v>1.1081004225776985</v>
      </c>
      <c r="X113" s="2">
        <v>1.6384107689631182</v>
      </c>
      <c r="Y113" s="2">
        <v>2.1409651288488267</v>
      </c>
      <c r="Z113" s="2">
        <v>2.6077138905658668</v>
      </c>
      <c r="AA113" s="2">
        <v>5.4980118560788478</v>
      </c>
      <c r="AB113" s="2">
        <v>8.4230461889115062</v>
      </c>
      <c r="AC113" s="2">
        <v>11.104792837121193</v>
      </c>
      <c r="AD113" s="2">
        <v>13.277837501437039</v>
      </c>
      <c r="AE113" s="2">
        <v>14.103886873124527</v>
      </c>
      <c r="AF113" s="2">
        <v>16.827449346559547</v>
      </c>
      <c r="AG113" s="2">
        <v>15.546209044422955</v>
      </c>
      <c r="AH113" s="2">
        <v>7.2284423518992789</v>
      </c>
      <c r="AI113" s="2">
        <v>-6.4311791501890312</v>
      </c>
      <c r="AJ113" s="2">
        <v>-25.927559142277243</v>
      </c>
      <c r="AK113" s="2">
        <v>-47.705190423591148</v>
      </c>
      <c r="AL113" s="2">
        <v>-72.138127991117514</v>
      </c>
      <c r="AM113" s="2">
        <v>-103.23458683929022</v>
      </c>
      <c r="AN113" s="2">
        <v>-126.63933199044273</v>
      </c>
      <c r="AO113" s="2">
        <v>-138.11016723269296</v>
      </c>
      <c r="AP113" s="2">
        <v>-135.90837131905218</v>
      </c>
      <c r="AQ113" s="2">
        <v>-120.31545020713395</v>
      </c>
      <c r="AR113" s="2">
        <v>-98.806455001295419</v>
      </c>
      <c r="AS113" s="2">
        <v>-68.250677274466867</v>
      </c>
      <c r="AT113" s="2">
        <v>-33.169843113506744</v>
      </c>
      <c r="AU113" s="2">
        <v>1.0135799750584553</v>
      </c>
      <c r="AV113" s="2">
        <v>26.902284221425393</v>
      </c>
      <c r="AW113" s="2">
        <v>43.535694559040252</v>
      </c>
      <c r="AX113" s="2">
        <v>51.18559383564947</v>
      </c>
      <c r="AY113" s="2">
        <v>50.457542402424515</v>
      </c>
      <c r="AZ113" s="2">
        <v>42.91206597229715</v>
      </c>
      <c r="BA113" s="2">
        <v>35.811277053302845</v>
      </c>
      <c r="BB113" s="2">
        <v>29.615100823856551</v>
      </c>
      <c r="BC113" s="2">
        <v>27.781992817176281</v>
      </c>
      <c r="BD113" s="2">
        <v>27.589067401943332</v>
      </c>
      <c r="BE113" s="2">
        <v>30.4505164922201</v>
      </c>
      <c r="BF113" s="2">
        <v>35.993259781796525</v>
      </c>
      <c r="BG113" s="2">
        <v>42.844172129135963</v>
      </c>
      <c r="BH113" s="2">
        <v>46.746274037223898</v>
      </c>
      <c r="BI113" s="2">
        <v>44.557322549532515</v>
      </c>
      <c r="BJ113" s="2">
        <v>38.593536997130613</v>
      </c>
      <c r="BK113" s="2">
        <v>31.804191250908257</v>
      </c>
      <c r="BL113" s="2">
        <v>21.380140862364506</v>
      </c>
      <c r="BM113" s="2">
        <v>11.608606849127227</v>
      </c>
      <c r="BN113" s="2">
        <v>3.7256946962334752</v>
      </c>
      <c r="BO113" s="2">
        <v>-1.2055403255813033</v>
      </c>
      <c r="BP113" s="2">
        <v>-0.82318115323013785</v>
      </c>
      <c r="BQ113" s="2">
        <v>8.133897545278316</v>
      </c>
      <c r="BR113" s="2">
        <v>19.164019974485043</v>
      </c>
      <c r="BS113" s="2">
        <v>34.586423306688125</v>
      </c>
      <c r="BT113" s="2">
        <v>42.375416083457907</v>
      </c>
      <c r="BU113" s="2">
        <v>49.542285698051813</v>
      </c>
      <c r="BV113" s="2">
        <v>49.175668560895687</v>
      </c>
      <c r="BW113" s="2">
        <v>36.346697906374594</v>
      </c>
      <c r="BX113" s="2">
        <v>24.770087781219587</v>
      </c>
      <c r="BY113" s="2">
        <v>7.1200807718156085</v>
      </c>
      <c r="BZ113" s="2">
        <v>-3.9841638664326906</v>
      </c>
      <c r="CA113" s="2">
        <v>-10.136245064272824</v>
      </c>
      <c r="CB113" s="2">
        <v>-14.936572519431584</v>
      </c>
      <c r="CC113" s="2">
        <v>-15.852333376119109</v>
      </c>
      <c r="CD113" s="2">
        <v>-11.538278728232754</v>
      </c>
      <c r="CE113" s="2">
        <v>-8.8964979765318208</v>
      </c>
      <c r="CF113" s="2">
        <v>-1.2616070185487005</v>
      </c>
      <c r="CG113" s="2">
        <v>2.2830605730161007</v>
      </c>
      <c r="CH113" s="2">
        <v>3.3659084998958813</v>
      </c>
      <c r="CI113" s="2">
        <v>12.330151511259118</v>
      </c>
      <c r="CJ113" s="2">
        <v>22.391444430939906</v>
      </c>
      <c r="CK113" s="2">
        <v>31.006306378041117</v>
      </c>
      <c r="CL113" s="2">
        <v>31.532344004232606</v>
      </c>
      <c r="CM113" s="2">
        <v>33.015513795861366</v>
      </c>
      <c r="CN113" s="2">
        <v>40.302859057126916</v>
      </c>
      <c r="CO113" s="2">
        <v>53.193676475040533</v>
      </c>
      <c r="CP113" s="2">
        <v>76.607555382726218</v>
      </c>
      <c r="CQ113" s="2">
        <v>66.450956918115963</v>
      </c>
      <c r="CR113" s="2">
        <v>60.342137163093156</v>
      </c>
      <c r="CS113" s="2">
        <v>49.748996924014932</v>
      </c>
      <c r="CT113" s="2">
        <v>35.656010300321391</v>
      </c>
      <c r="CU113" s="2">
        <v>33.518111518709119</v>
      </c>
      <c r="CV113" s="2">
        <v>34.322278174305353</v>
      </c>
      <c r="CW113" s="2">
        <v>32.680864772709953</v>
      </c>
      <c r="CX113" s="2">
        <v>32.511962422132093</v>
      </c>
      <c r="CY113" s="2">
        <v>36.929625529903483</v>
      </c>
      <c r="CZ113" s="2">
        <v>48.541349166369052</v>
      </c>
      <c r="DA113" s="2">
        <v>59.856436547141392</v>
      </c>
      <c r="DB113" s="2">
        <v>66.084038273163415</v>
      </c>
      <c r="DC113" s="2">
        <v>67.386072658346365</v>
      </c>
      <c r="DD113" s="2">
        <v>69.495502851951173</v>
      </c>
      <c r="DE113" s="2">
        <v>69.588642808721858</v>
      </c>
      <c r="DF113" s="2">
        <v>69.018127522981729</v>
      </c>
      <c r="DG113" s="2">
        <v>67.683794337692518</v>
      </c>
      <c r="DH113" s="2">
        <v>63.120908541521956</v>
      </c>
      <c r="DI113" s="2">
        <v>60.10541454021832</v>
      </c>
      <c r="DJ113" s="2">
        <v>60.109924119799231</v>
      </c>
      <c r="DK113" s="2">
        <v>60.504528198374828</v>
      </c>
      <c r="DL113" s="2">
        <v>58.77169603273849</v>
      </c>
      <c r="DM113" s="2">
        <v>62.748096540733428</v>
      </c>
      <c r="DN113" s="2">
        <v>26.004543291306732</v>
      </c>
      <c r="DO113" s="2">
        <v>-30.086158080484338</v>
      </c>
      <c r="DP113" s="2">
        <v>-55.13759234052884</v>
      </c>
      <c r="DQ113" s="2">
        <v>-71.691277715172006</v>
      </c>
      <c r="DR113" s="2">
        <v>-81.291195049659606</v>
      </c>
      <c r="DS113" s="2">
        <v>-78.127719468995025</v>
      </c>
      <c r="DT113" s="2">
        <v>-73.327392013836189</v>
      </c>
      <c r="DU113" s="2">
        <v>-51.927116243911648</v>
      </c>
      <c r="DV113" s="2">
        <v>-27.082820177808514</v>
      </c>
      <c r="DW113" s="2">
        <v>22.294363023466619</v>
      </c>
      <c r="DX113" s="2">
        <v>31.221908064858845</v>
      </c>
      <c r="DY113" s="2">
        <v>34.160384152552872</v>
      </c>
      <c r="DZ113" s="2">
        <v>35.720387742211393</v>
      </c>
      <c r="EA113" s="2">
        <v>31.659380337445164</v>
      </c>
      <c r="EB113" s="2">
        <v>23.468124591973485</v>
      </c>
      <c r="EC113" s="2">
        <v>12.75922134980863</v>
      </c>
      <c r="ED113" s="2">
        <v>1.8927545372408332</v>
      </c>
      <c r="EE113" s="2">
        <v>-0.98541567365403893</v>
      </c>
      <c r="EF113" s="2">
        <v>1.4185752193456693</v>
      </c>
      <c r="EG113" s="2">
        <v>9.1587092952223088</v>
      </c>
      <c r="EH113" s="2">
        <v>18.468328693995105</v>
      </c>
      <c r="EI113" s="2">
        <v>28.105159955479898</v>
      </c>
      <c r="EJ113" s="2">
        <v>38.284712772445829</v>
      </c>
      <c r="EK113" s="2">
        <v>42.508551214401663</v>
      </c>
      <c r="EL113" s="2">
        <v>48.614789678558424</v>
      </c>
      <c r="EM113" s="2">
        <v>44.648130138219685</v>
      </c>
      <c r="EN113" s="2">
        <v>38.487111654954383</v>
      </c>
      <c r="EO113" s="2">
        <v>33.44426159484982</v>
      </c>
      <c r="EP113" s="2">
        <v>27.402554608256679</v>
      </c>
      <c r="EQ113" s="2">
        <v>27.391196487401558</v>
      </c>
      <c r="ER113" s="2">
        <v>33.534118257142957</v>
      </c>
      <c r="ES113" s="2">
        <v>33.691793297830635</v>
      </c>
      <c r="ET113" s="2">
        <v>39.785702589249169</v>
      </c>
      <c r="EU113" s="2">
        <v>50.457542402424515</v>
      </c>
      <c r="EV113" s="2">
        <v>46.472967610548693</v>
      </c>
      <c r="EW113" s="2">
        <v>41.596668171734777</v>
      </c>
      <c r="EX113" s="2">
        <v>26.902284221425393</v>
      </c>
      <c r="EY113" s="2">
        <v>4.9721834374326761</v>
      </c>
      <c r="EZ113" s="2">
        <v>-25.480918643928433</v>
      </c>
      <c r="FA113" s="2">
        <v>-68.250677274466867</v>
      </c>
      <c r="FB113" s="2">
        <v>-89.858866280309002</v>
      </c>
      <c r="FC113" s="2">
        <v>-112.04726336703887</v>
      </c>
      <c r="FD113" s="2">
        <v>-135.90837131905218</v>
      </c>
      <c r="FE113" s="2">
        <v>-133.84023696794151</v>
      </c>
      <c r="FF113" s="2">
        <v>-124.93264953704949</v>
      </c>
      <c r="FG113" s="2">
        <v>-103.23458683929022</v>
      </c>
      <c r="FH113" s="2">
        <v>-73.956443262109786</v>
      </c>
      <c r="FI113" s="2">
        <v>-50.208689722257077</v>
      </c>
      <c r="FJ113" s="2">
        <v>-25.927559142277243</v>
      </c>
      <c r="FK113" s="2">
        <v>-9.7633369236600522</v>
      </c>
      <c r="FL113" s="2">
        <v>4.1345056684887815</v>
      </c>
      <c r="FM113" s="2">
        <v>15.546209044422955</v>
      </c>
      <c r="FN113" s="2">
        <v>16.827449346559547</v>
      </c>
      <c r="FO113" s="2">
        <v>14.103886873124527</v>
      </c>
      <c r="FP113" s="2">
        <v>13.277837501437007</v>
      </c>
      <c r="FQ113" s="2">
        <v>11.104792837121193</v>
      </c>
      <c r="FR113" s="2">
        <v>8.4230461889115062</v>
      </c>
      <c r="FS113" s="2">
        <v>5.4980118560788478</v>
      </c>
      <c r="FT113" s="2">
        <v>2.6077138905658668</v>
      </c>
      <c r="FU113" s="2">
        <v>2.1409651288488267</v>
      </c>
      <c r="FV113" s="2">
        <v>1.6384107689631182</v>
      </c>
      <c r="FW113" s="2">
        <v>1.1081004225777005</v>
      </c>
      <c r="FX113" s="2">
        <v>0.55885087570217673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</row>
    <row r="114" spans="1:200">
      <c r="A114" s="2">
        <v>2.036084587943618E-15</v>
      </c>
      <c r="B114" s="2">
        <v>8.5455342914584358E-14</v>
      </c>
      <c r="C114" s="2">
        <v>-1.8111770786794875E-13</v>
      </c>
      <c r="D114" s="2">
        <v>-4.4199263792763145E-14</v>
      </c>
      <c r="E114" s="2">
        <v>-1.0697033092268487E-15</v>
      </c>
      <c r="F114" s="2">
        <v>2.097402846301694E-14</v>
      </c>
      <c r="G114" s="2">
        <v>5.6919314616714109E-14</v>
      </c>
      <c r="H114" s="2">
        <v>2.790680547312831E-15</v>
      </c>
      <c r="I114" s="2">
        <v>-2.4487864743784552E-14</v>
      </c>
      <c r="J114" s="2">
        <v>-9.902555798163369E-15</v>
      </c>
      <c r="K114" s="2">
        <v>7.5479659340240033E-15</v>
      </c>
      <c r="L114" s="2">
        <v>1.6199206071206568E-14</v>
      </c>
      <c r="M114" s="2">
        <v>-1.6405580935903414E-15</v>
      </c>
      <c r="N114" s="2">
        <v>6.0361939647784586E-14</v>
      </c>
      <c r="O114" s="2">
        <v>3.9032297423663235E-14</v>
      </c>
      <c r="P114" s="2">
        <v>3.8760286993199816E-15</v>
      </c>
      <c r="Q114" s="2">
        <v>3.0644540677712586E-14</v>
      </c>
      <c r="R114" s="2">
        <v>-6.8237067885654371E-16</v>
      </c>
      <c r="S114" s="2">
        <v>-1.9009165157357462E-16</v>
      </c>
      <c r="T114" s="2">
        <v>1.8278801307766137E-16</v>
      </c>
      <c r="U114" s="2">
        <v>-4.9195686215560994E-16</v>
      </c>
      <c r="V114" s="2">
        <v>1.5584142136253523</v>
      </c>
      <c r="W114" s="2">
        <v>3.1032414551458443</v>
      </c>
      <c r="X114" s="2">
        <v>4.6211471442773826</v>
      </c>
      <c r="Y114" s="2">
        <v>6.0992965618539339</v>
      </c>
      <c r="Z114" s="2">
        <v>7.525592568357319</v>
      </c>
      <c r="AA114" s="2">
        <v>8.7205530649881027</v>
      </c>
      <c r="AB114" s="2">
        <v>7.6049138011838853</v>
      </c>
      <c r="AC114" s="2">
        <v>5.8555454396867628</v>
      </c>
      <c r="AD114" s="2">
        <v>3.1228289664104167</v>
      </c>
      <c r="AE114" s="2">
        <v>-0.84771293927895286</v>
      </c>
      <c r="AF114" s="2">
        <v>-4.1053947557529433</v>
      </c>
      <c r="AG114" s="2">
        <v>-11.009857017738096</v>
      </c>
      <c r="AH114" s="2">
        <v>-22.176673520732788</v>
      </c>
      <c r="AI114" s="2">
        <v>-36.995023581448947</v>
      </c>
      <c r="AJ114" s="2">
        <v>-55.305802266811561</v>
      </c>
      <c r="AK114" s="2">
        <v>-73.675696940428509</v>
      </c>
      <c r="AL114" s="2">
        <v>-91.599421627312864</v>
      </c>
      <c r="AM114" s="2">
        <v>-109.75013935635573</v>
      </c>
      <c r="AN114" s="2">
        <v>-119.37779900529446</v>
      </c>
      <c r="AO114" s="2">
        <v>-117.7868806574956</v>
      </c>
      <c r="AP114" s="2">
        <v>-104.58250861265198</v>
      </c>
      <c r="AQ114" s="2">
        <v>-81.317019260098576</v>
      </c>
      <c r="AR114" s="2">
        <v>-54.28235980840752</v>
      </c>
      <c r="AS114" s="2">
        <v>-24.288028364066442</v>
      </c>
      <c r="AT114" s="2">
        <v>5.094086221684357</v>
      </c>
      <c r="AU114" s="2">
        <v>29.259099253032925</v>
      </c>
      <c r="AV114" s="2">
        <v>43.944504540318597</v>
      </c>
      <c r="AW114" s="2">
        <v>49.898611553424544</v>
      </c>
      <c r="AX114" s="2">
        <v>48.853410502518727</v>
      </c>
      <c r="AY114" s="2">
        <v>40.747816094642616</v>
      </c>
      <c r="AZ114" s="2">
        <v>29.792896787918622</v>
      </c>
      <c r="BA114" s="2">
        <v>22.024338739433482</v>
      </c>
      <c r="BB114" s="2">
        <v>19.426948026704654</v>
      </c>
      <c r="BC114" s="2">
        <v>22.547994657237492</v>
      </c>
      <c r="BD114" s="2">
        <v>27.312026858957829</v>
      </c>
      <c r="BE114" s="2">
        <v>33.393961734883987</v>
      </c>
      <c r="BF114" s="2">
        <v>40.141283668347938</v>
      </c>
      <c r="BG114" s="2">
        <v>45.702497449453048</v>
      </c>
      <c r="BH114" s="2">
        <v>46.466875177189387</v>
      </c>
      <c r="BI114" s="2">
        <v>40.250929502032847</v>
      </c>
      <c r="BJ114" s="2">
        <v>30.732742128751042</v>
      </c>
      <c r="BK114" s="2">
        <v>22.848436402873702</v>
      </c>
      <c r="BL114" s="2">
        <v>12.009011527797803</v>
      </c>
      <c r="BM114" s="2">
        <v>3.0415904035707797</v>
      </c>
      <c r="BN114" s="2">
        <v>-2.3266192036398152</v>
      </c>
      <c r="BO114" s="2">
        <v>-5.6336538216549457</v>
      </c>
      <c r="BP114" s="2">
        <v>-3.0629549171450137</v>
      </c>
      <c r="BQ114" s="2">
        <v>6.58678141000739</v>
      </c>
      <c r="BR114" s="2">
        <v>18.322881188619746</v>
      </c>
      <c r="BS114" s="2">
        <v>41.145611442986464</v>
      </c>
      <c r="BT114" s="2">
        <v>53.823744531747302</v>
      </c>
      <c r="BU114" s="2">
        <v>62.881724537529962</v>
      </c>
      <c r="BV114" s="2">
        <v>64.981609903387152</v>
      </c>
      <c r="BW114" s="2">
        <v>55.94340754736433</v>
      </c>
      <c r="BX114" s="2">
        <v>44.570097477471847</v>
      </c>
      <c r="BY114" s="2">
        <v>23.721461345784462</v>
      </c>
      <c r="BZ114" s="2">
        <v>14.845607649681206</v>
      </c>
      <c r="CA114" s="2">
        <v>10.438582515314311</v>
      </c>
      <c r="CB114" s="2">
        <v>6.7345411511102879</v>
      </c>
      <c r="CC114" s="2">
        <v>7.6414514879882747</v>
      </c>
      <c r="CD114" s="2">
        <v>11.492695708486162</v>
      </c>
      <c r="CE114" s="2">
        <v>11.797857328925744</v>
      </c>
      <c r="CF114" s="2">
        <v>16.081642243558687</v>
      </c>
      <c r="CG114" s="2">
        <v>17.052236516250851</v>
      </c>
      <c r="CH114" s="2">
        <v>11.99903545440251</v>
      </c>
      <c r="CI114" s="2">
        <v>14.974218596322345</v>
      </c>
      <c r="CJ114" s="2">
        <v>21.199121672835766</v>
      </c>
      <c r="CK114" s="2">
        <v>27.735486292700532</v>
      </c>
      <c r="CL114" s="2">
        <v>26.731673334180911</v>
      </c>
      <c r="CM114" s="2">
        <v>28.028448609422476</v>
      </c>
      <c r="CN114" s="2">
        <v>32.251852400036114</v>
      </c>
      <c r="CO114" s="2">
        <v>45.317470474247251</v>
      </c>
      <c r="CP114" s="2">
        <v>73.020694495503065</v>
      </c>
      <c r="CQ114" s="2">
        <v>63.217733675743133</v>
      </c>
      <c r="CR114" s="2">
        <v>54.848467229227104</v>
      </c>
      <c r="CS114" s="2">
        <v>42.993030354936494</v>
      </c>
      <c r="CT114" s="2">
        <v>30.474573628920197</v>
      </c>
      <c r="CU114" s="2">
        <v>31.704845046825938</v>
      </c>
      <c r="CV114" s="2">
        <v>29.849323657453454</v>
      </c>
      <c r="CW114" s="2">
        <v>28.444911085174788</v>
      </c>
      <c r="CX114" s="2">
        <v>26.164915976370764</v>
      </c>
      <c r="CY114" s="2">
        <v>33.207075050693994</v>
      </c>
      <c r="CZ114" s="2">
        <v>44.017059682637338</v>
      </c>
      <c r="DA114" s="2">
        <v>52.522450988939973</v>
      </c>
      <c r="DB114" s="2">
        <v>56.781734473309314</v>
      </c>
      <c r="DC114" s="2">
        <v>57.665379544550881</v>
      </c>
      <c r="DD114" s="2">
        <v>61.427984910188066</v>
      </c>
      <c r="DE114" s="2">
        <v>63.542211515014792</v>
      </c>
      <c r="DF114" s="2">
        <v>62.737859952175683</v>
      </c>
      <c r="DG114" s="2">
        <v>64.829193415367783</v>
      </c>
      <c r="DH114" s="2">
        <v>61.268636211991179</v>
      </c>
      <c r="DI114" s="2">
        <v>62.185907768712255</v>
      </c>
      <c r="DJ114" s="2">
        <v>66.115051911444226</v>
      </c>
      <c r="DK114" s="2">
        <v>71.470397419912118</v>
      </c>
      <c r="DL114" s="2">
        <v>75.118784290976961</v>
      </c>
      <c r="DM114" s="2">
        <v>82.158142356426879</v>
      </c>
      <c r="DN114" s="2">
        <v>42.077654824971717</v>
      </c>
      <c r="DO114" s="2">
        <v>12.933487909892456</v>
      </c>
      <c r="DP114" s="2">
        <v>-1.6711168263540586</v>
      </c>
      <c r="DQ114" s="2">
        <v>-12.592420033622227</v>
      </c>
      <c r="DR114" s="2">
        <v>-27.186506475510299</v>
      </c>
      <c r="DS114" s="2">
        <v>-24.406243562552149</v>
      </c>
      <c r="DT114" s="2">
        <v>-20.702202198348029</v>
      </c>
      <c r="DU114" s="2">
        <v>-4.3371969908253183</v>
      </c>
      <c r="DV114" s="2">
        <v>11.615608180482898</v>
      </c>
      <c r="DW114" s="2">
        <v>35.175600427995299</v>
      </c>
      <c r="DX114" s="2">
        <v>40.30962796745569</v>
      </c>
      <c r="DY114" s="2">
        <v>40.536706601333734</v>
      </c>
      <c r="DZ114" s="2">
        <v>39.652332271607769</v>
      </c>
      <c r="EA114" s="2">
        <v>33.681648915920071</v>
      </c>
      <c r="EB114" s="2">
        <v>23.95611995322383</v>
      </c>
      <c r="EC114" s="2">
        <v>12.169695572848788</v>
      </c>
      <c r="ED114" s="2">
        <v>0.54698523173525615</v>
      </c>
      <c r="EE114" s="2">
        <v>-4.6737717159285097</v>
      </c>
      <c r="EF114" s="2">
        <v>-4.1237411034803131</v>
      </c>
      <c r="EG114" s="2">
        <v>2.7548934189258283</v>
      </c>
      <c r="EH114" s="2">
        <v>10.758242017861367</v>
      </c>
      <c r="EI114" s="2">
        <v>18.326393374723896</v>
      </c>
      <c r="EJ114" s="2">
        <v>31.478597374487443</v>
      </c>
      <c r="EK114" s="2">
        <v>37.140583605474426</v>
      </c>
      <c r="EL114" s="2">
        <v>47.160291992530858</v>
      </c>
      <c r="EM114" s="2">
        <v>46.887014939734378</v>
      </c>
      <c r="EN114" s="2">
        <v>42.573410474880788</v>
      </c>
      <c r="EO114" s="2">
        <v>35.946593279517742</v>
      </c>
      <c r="EP114" s="2">
        <v>28.347486184607142</v>
      </c>
      <c r="EQ114" s="2">
        <v>23.93791916131223</v>
      </c>
      <c r="ER114" s="2">
        <v>23.154453335331944</v>
      </c>
      <c r="ES114" s="2">
        <v>20.195276101271187</v>
      </c>
      <c r="ET114" s="2">
        <v>25.857497895132035</v>
      </c>
      <c r="EU114" s="2">
        <v>40.747816094642616</v>
      </c>
      <c r="EV114" s="2">
        <v>42.700624324036362</v>
      </c>
      <c r="EW114" s="2">
        <v>45.790740839210471</v>
      </c>
      <c r="EX114" s="2">
        <v>43.944504540318597</v>
      </c>
      <c r="EY114" s="2">
        <v>30.516684574530462</v>
      </c>
      <c r="EZ114" s="2">
        <v>10.540623404704696</v>
      </c>
      <c r="FA114" s="2">
        <v>-24.288028364066442</v>
      </c>
      <c r="FB114" s="2">
        <v>-46.336814523296148</v>
      </c>
      <c r="FC114" s="2">
        <v>-73.119993138375946</v>
      </c>
      <c r="FD114" s="2">
        <v>-104.58250861265198</v>
      </c>
      <c r="FE114" s="2">
        <v>-111.80093887931494</v>
      </c>
      <c r="FF114" s="2">
        <v>-115.26189254884368</v>
      </c>
      <c r="FG114" s="2">
        <v>-109.75013935635573</v>
      </c>
      <c r="FH114" s="2">
        <v>-90.435550652803499</v>
      </c>
      <c r="FI114" s="2">
        <v>-73.329236590026113</v>
      </c>
      <c r="FJ114" s="2">
        <v>-55.305802266811561</v>
      </c>
      <c r="FK114" s="2">
        <v>-37.997743087650065</v>
      </c>
      <c r="FL114" s="2">
        <v>-23.341029365732794</v>
      </c>
      <c r="FM114" s="2">
        <v>-11.009857017738096</v>
      </c>
      <c r="FN114" s="2">
        <v>-4.1053947557529433</v>
      </c>
      <c r="FO114" s="2">
        <v>-0.84771293927895286</v>
      </c>
      <c r="FP114" s="2">
        <v>3.1228289664103883</v>
      </c>
      <c r="FQ114" s="2">
        <v>5.8555454396867628</v>
      </c>
      <c r="FR114" s="2">
        <v>7.6049138011838853</v>
      </c>
      <c r="FS114" s="2">
        <v>8.7205530649881027</v>
      </c>
      <c r="FT114" s="2">
        <v>7.525592568357319</v>
      </c>
      <c r="FU114" s="2">
        <v>6.0992965618539339</v>
      </c>
      <c r="FV114" s="2">
        <v>4.6211471442773826</v>
      </c>
      <c r="FW114" s="2">
        <v>3.1032414551458452</v>
      </c>
      <c r="FX114" s="2">
        <v>1.5584142136253523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</row>
    <row r="115" spans="1:200">
      <c r="A115" s="2">
        <v>2.338522013873427E-15</v>
      </c>
      <c r="B115" s="2">
        <v>6.3655355949979296E-14</v>
      </c>
      <c r="C115" s="2">
        <v>-1.8089434556905194E-13</v>
      </c>
      <c r="D115" s="2">
        <v>-3.7598192777677599E-14</v>
      </c>
      <c r="E115" s="2">
        <v>1.0272854769324767E-14</v>
      </c>
      <c r="F115" s="2">
        <v>1.6732868025525942E-14</v>
      </c>
      <c r="G115" s="2">
        <v>4.6464887767881025E-14</v>
      </c>
      <c r="H115" s="2">
        <v>9.3921018822223144E-16</v>
      </c>
      <c r="I115" s="2">
        <v>-5.5815393098491397E-14</v>
      </c>
      <c r="J115" s="2">
        <v>-9.87325349481263E-15</v>
      </c>
      <c r="K115" s="2">
        <v>5.1986996540787721E-15</v>
      </c>
      <c r="L115" s="2">
        <v>2.4540525508056298E-14</v>
      </c>
      <c r="M115" s="2">
        <v>-1.4857041357596743E-14</v>
      </c>
      <c r="N115" s="2">
        <v>6.2629648975044657E-14</v>
      </c>
      <c r="O115" s="2">
        <v>4.767796288402478E-14</v>
      </c>
      <c r="P115" s="2">
        <v>4.0743109341474634E-15</v>
      </c>
      <c r="Q115" s="2">
        <v>2.6622718123945025E-14</v>
      </c>
      <c r="R115" s="2">
        <v>-4.079729068194777E-17</v>
      </c>
      <c r="S115" s="2">
        <v>1.6507604961431649E-16</v>
      </c>
      <c r="T115" s="2">
        <v>3.9428625786539751E-17</v>
      </c>
      <c r="U115" s="2">
        <v>-4.1543022101392833E-16</v>
      </c>
      <c r="V115" s="2">
        <v>0.8941936319450573</v>
      </c>
      <c r="W115" s="2">
        <v>1.7846926496398563</v>
      </c>
      <c r="X115" s="2">
        <v>2.6679104732552759</v>
      </c>
      <c r="Y115" s="2">
        <v>3.5404739154094869</v>
      </c>
      <c r="Z115" s="2">
        <v>4.3993232437453251</v>
      </c>
      <c r="AA115" s="2">
        <v>4.0393937993862616</v>
      </c>
      <c r="AB115" s="2">
        <v>0.27817652139604121</v>
      </c>
      <c r="AC115" s="2">
        <v>-4.2398728280695188</v>
      </c>
      <c r="AD115" s="2">
        <v>-9.8928832101992832</v>
      </c>
      <c r="AE115" s="2">
        <v>-16.482485908077667</v>
      </c>
      <c r="AF115" s="2">
        <v>-23.938514766811526</v>
      </c>
      <c r="AG115" s="2">
        <v>-34.405039980129828</v>
      </c>
      <c r="AH115" s="2">
        <v>-46.600516874847372</v>
      </c>
      <c r="AI115" s="2">
        <v>-61.061047504233159</v>
      </c>
      <c r="AJ115" s="2">
        <v>-77.21433530018183</v>
      </c>
      <c r="AK115" s="2">
        <v>-91.93193984392677</v>
      </c>
      <c r="AL115" s="2">
        <v>-104.75418903128025</v>
      </c>
      <c r="AM115" s="2">
        <v>-112.67675459514591</v>
      </c>
      <c r="AN115" s="2">
        <v>-112.41513334450293</v>
      </c>
      <c r="AO115" s="2">
        <v>-102.48059620604823</v>
      </c>
      <c r="AP115" s="2">
        <v>-83.179792637385617</v>
      </c>
      <c r="AQ115" s="2">
        <v>-56.658779722645157</v>
      </c>
      <c r="AR115" s="2">
        <v>-28.910066868189016</v>
      </c>
      <c r="AS115" s="2">
        <v>-1.2463297703078089</v>
      </c>
      <c r="AT115" s="2">
        <v>23.37432320502576</v>
      </c>
      <c r="AU115" s="2">
        <v>41.403610000578581</v>
      </c>
      <c r="AV115" s="2">
        <v>50.407832451158114</v>
      </c>
      <c r="AW115" s="2">
        <v>51.669862623270035</v>
      </c>
      <c r="AX115" s="2">
        <v>47.422674000007504</v>
      </c>
      <c r="AY115" s="2">
        <v>37.203335471925904</v>
      </c>
      <c r="AZ115" s="2">
        <v>26.17769120950927</v>
      </c>
      <c r="BA115" s="2">
        <v>19.824726367522917</v>
      </c>
      <c r="BB115" s="2">
        <v>19.752982667270011</v>
      </c>
      <c r="BC115" s="2">
        <v>25.07398239878264</v>
      </c>
      <c r="BD115" s="2">
        <v>31.248497187710313</v>
      </c>
      <c r="BE115" s="2">
        <v>38.066966461005386</v>
      </c>
      <c r="BF115" s="2">
        <v>44.475305266018808</v>
      </c>
      <c r="BG115" s="2">
        <v>48.731664226527627</v>
      </c>
      <c r="BH115" s="2">
        <v>47.927317693850675</v>
      </c>
      <c r="BI115" s="2">
        <v>40.303022100707544</v>
      </c>
      <c r="BJ115" s="2">
        <v>30.022251188193589</v>
      </c>
      <c r="BK115" s="2">
        <v>23.079450511301804</v>
      </c>
      <c r="BL115" s="2">
        <v>13.432833344380038</v>
      </c>
      <c r="BM115" s="2">
        <v>5.8577553438972565</v>
      </c>
      <c r="BN115" s="2">
        <v>1.9115602089490373</v>
      </c>
      <c r="BO115" s="2">
        <v>-0.91999282162633733</v>
      </c>
      <c r="BP115" s="2">
        <v>1.9214427129365959</v>
      </c>
      <c r="BQ115" s="2">
        <v>9.3340481064274634</v>
      </c>
      <c r="BR115" s="2">
        <v>18.280894450406919</v>
      </c>
      <c r="BS115" s="2">
        <v>41.07454418849057</v>
      </c>
      <c r="BT115" s="2">
        <v>53.189046865044745</v>
      </c>
      <c r="BU115" s="2">
        <v>60.477698778709701</v>
      </c>
      <c r="BV115" s="2">
        <v>62.478751093593786</v>
      </c>
      <c r="BW115" s="2">
        <v>53.957300167666098</v>
      </c>
      <c r="BX115" s="2">
        <v>41.610849789870727</v>
      </c>
      <c r="BY115" s="2">
        <v>19.176461071290618</v>
      </c>
      <c r="BZ115" s="2">
        <v>11.774885943547272</v>
      </c>
      <c r="CA115" s="2">
        <v>8.4542374113366154</v>
      </c>
      <c r="CB115" s="2">
        <v>5.6215512583422749</v>
      </c>
      <c r="CC115" s="2">
        <v>9.4889388963686372</v>
      </c>
      <c r="CD115" s="2">
        <v>14.30708566694631</v>
      </c>
      <c r="CE115" s="2">
        <v>14.307775640578077</v>
      </c>
      <c r="CF115" s="2">
        <v>17.880101328920858</v>
      </c>
      <c r="CG115" s="2">
        <v>18.24208731400072</v>
      </c>
      <c r="CH115" s="2">
        <v>14.004149065083219</v>
      </c>
      <c r="CI115" s="2">
        <v>16.686757788348583</v>
      </c>
      <c r="CJ115" s="2">
        <v>21.992255111863575</v>
      </c>
      <c r="CK115" s="2">
        <v>27.676158487062771</v>
      </c>
      <c r="CL115" s="2">
        <v>26.20150271441657</v>
      </c>
      <c r="CM115" s="2">
        <v>26.471665302792744</v>
      </c>
      <c r="CN115" s="2">
        <v>27.336186423600175</v>
      </c>
      <c r="CO115" s="2">
        <v>40.745871607028931</v>
      </c>
      <c r="CP115" s="2">
        <v>74.179442058862065</v>
      </c>
      <c r="CQ115" s="2">
        <v>68.080744559729197</v>
      </c>
      <c r="CR115" s="2">
        <v>61.477072319497793</v>
      </c>
      <c r="CS115" s="2">
        <v>51.091087046745173</v>
      </c>
      <c r="CT115" s="2">
        <v>38.892114852541575</v>
      </c>
      <c r="CU115" s="2">
        <v>37.259337061946887</v>
      </c>
      <c r="CV115" s="2">
        <v>33.829602895314622</v>
      </c>
      <c r="CW115" s="2">
        <v>32.292426641640979</v>
      </c>
      <c r="CX115" s="2">
        <v>29.031409491069951</v>
      </c>
      <c r="CY115" s="2">
        <v>36.57418097159406</v>
      </c>
      <c r="CZ115" s="2">
        <v>44.112926629084029</v>
      </c>
      <c r="DA115" s="2">
        <v>49.996451534456398</v>
      </c>
      <c r="DB115" s="2">
        <v>52.70335121993714</v>
      </c>
      <c r="DC115" s="2">
        <v>53.175301293376883</v>
      </c>
      <c r="DD115" s="2">
        <v>57.920104667267168</v>
      </c>
      <c r="DE115" s="2">
        <v>60.62756723932165</v>
      </c>
      <c r="DF115" s="2">
        <v>59.566838336460108</v>
      </c>
      <c r="DG115" s="2">
        <v>63.41452405238978</v>
      </c>
      <c r="DH115" s="2">
        <v>59.814776443360344</v>
      </c>
      <c r="DI115" s="2">
        <v>62.049577887139364</v>
      </c>
      <c r="DJ115" s="2">
        <v>66.773199974250829</v>
      </c>
      <c r="DK115" s="2">
        <v>72.118991849138723</v>
      </c>
      <c r="DL115" s="2">
        <v>75.343564584798628</v>
      </c>
      <c r="DM115" s="2">
        <v>78.488269235856535</v>
      </c>
      <c r="DN115" s="2">
        <v>35.809550702756638</v>
      </c>
      <c r="DO115" s="2">
        <v>18.230964813277176</v>
      </c>
      <c r="DP115" s="2">
        <v>8.7449485711987656</v>
      </c>
      <c r="DQ115" s="2">
        <v>0.80344642232912022</v>
      </c>
      <c r="DR115" s="2">
        <v>-13.336044305245196</v>
      </c>
      <c r="DS115" s="2">
        <v>-11.176619532374399</v>
      </c>
      <c r="DT115" s="2">
        <v>-8.3439333793799566</v>
      </c>
      <c r="DU115" s="2">
        <v>4.9284240558640109</v>
      </c>
      <c r="DV115" s="2">
        <v>16.554106727768243</v>
      </c>
      <c r="DW115" s="2">
        <v>29.206367900755779</v>
      </c>
      <c r="DX115" s="2">
        <v>33.601231142126892</v>
      </c>
      <c r="DY115" s="2">
        <v>33.44853893033418</v>
      </c>
      <c r="DZ115" s="2">
        <v>33.733330048239573</v>
      </c>
      <c r="EA115" s="2">
        <v>29.850362113312482</v>
      </c>
      <c r="EB115" s="2">
        <v>22.829357346037131</v>
      </c>
      <c r="EC115" s="2">
        <v>13.995921468318762</v>
      </c>
      <c r="ED115" s="2">
        <v>4.9774626110940545</v>
      </c>
      <c r="EE115" s="2">
        <v>-0.16037520352902845</v>
      </c>
      <c r="EF115" s="2">
        <v>0.23501523132568991</v>
      </c>
      <c r="EG115" s="2">
        <v>6.5285556791106956</v>
      </c>
      <c r="EH115" s="2">
        <v>13.413078868831141</v>
      </c>
      <c r="EI115" s="2">
        <v>18.937317560825988</v>
      </c>
      <c r="EJ115" s="2">
        <v>32.106146764278485</v>
      </c>
      <c r="EK115" s="2">
        <v>37.274113447393276</v>
      </c>
      <c r="EL115" s="2">
        <v>48.697184111042304</v>
      </c>
      <c r="EM115" s="2">
        <v>49.617000828937449</v>
      </c>
      <c r="EN115" s="2">
        <v>46.558379816012938</v>
      </c>
      <c r="EO115" s="2">
        <v>40.48981727981176</v>
      </c>
      <c r="EP115" s="2">
        <v>32.486925426413222</v>
      </c>
      <c r="EQ115" s="2">
        <v>26.604799308440185</v>
      </c>
      <c r="ER115" s="2">
        <v>23.282761033199264</v>
      </c>
      <c r="ES115" s="2">
        <v>18.180129638709083</v>
      </c>
      <c r="ET115" s="2">
        <v>22.307651112104082</v>
      </c>
      <c r="EU115" s="2">
        <v>37.203335471925904</v>
      </c>
      <c r="EV115" s="2">
        <v>40.797632577144924</v>
      </c>
      <c r="EW115" s="2">
        <v>46.585815709938927</v>
      </c>
      <c r="EX115" s="2">
        <v>50.407832451158114</v>
      </c>
      <c r="EY115" s="2">
        <v>40.961748057204098</v>
      </c>
      <c r="EZ115" s="2">
        <v>26.861945376409082</v>
      </c>
      <c r="FA115" s="2">
        <v>-1.2463297703078089</v>
      </c>
      <c r="FB115" s="2">
        <v>-22.266842468288633</v>
      </c>
      <c r="FC115" s="2">
        <v>-49.177616403020686</v>
      </c>
      <c r="FD115" s="2">
        <v>-83.179792637385617</v>
      </c>
      <c r="FE115" s="2">
        <v>-95.79610801753077</v>
      </c>
      <c r="FF115" s="2">
        <v>-106.9563629754647</v>
      </c>
      <c r="FG115" s="2">
        <v>-112.67675459514591</v>
      </c>
      <c r="FH115" s="2">
        <v>-101.48349442916464</v>
      </c>
      <c r="FI115" s="2">
        <v>-89.478694640707403</v>
      </c>
      <c r="FJ115" s="2">
        <v>-77.21433530018183</v>
      </c>
      <c r="FK115" s="2">
        <v>-60.171440951062131</v>
      </c>
      <c r="FL115" s="2">
        <v>-46.100316747428437</v>
      </c>
      <c r="FM115" s="2">
        <v>-34.405039980129828</v>
      </c>
      <c r="FN115" s="2">
        <v>-23.938514766811526</v>
      </c>
      <c r="FO115" s="2">
        <v>-16.482485908077667</v>
      </c>
      <c r="FP115" s="2">
        <v>-9.8928832101993081</v>
      </c>
      <c r="FQ115" s="2">
        <v>-4.2398728280695188</v>
      </c>
      <c r="FR115" s="2">
        <v>0.27817652139604121</v>
      </c>
      <c r="FS115" s="2">
        <v>4.0393937993862616</v>
      </c>
      <c r="FT115" s="2">
        <v>4.3993232437453251</v>
      </c>
      <c r="FU115" s="2">
        <v>3.5404739154094869</v>
      </c>
      <c r="FV115" s="2">
        <v>2.6679104732552759</v>
      </c>
      <c r="FW115" s="2">
        <v>1.7846926496398563</v>
      </c>
      <c r="FX115" s="2">
        <v>0.8941936319450573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</row>
    <row r="116" spans="1:200">
      <c r="A116" s="2">
        <v>2.6683387221384987E-15</v>
      </c>
      <c r="B116" s="2">
        <v>4.2689246613876854E-14</v>
      </c>
      <c r="C116" s="2">
        <v>-1.8328718324235511E-13</v>
      </c>
      <c r="D116" s="2">
        <v>-2.7721536107870193E-14</v>
      </c>
      <c r="E116" s="2">
        <v>2.0753971837785754E-14</v>
      </c>
      <c r="F116" s="2">
        <v>1.0922756791609751E-14</v>
      </c>
      <c r="G116" s="2">
        <v>3.4136112551108609E-14</v>
      </c>
      <c r="H116" s="2">
        <v>-4.8559394939891732E-16</v>
      </c>
      <c r="I116" s="2">
        <v>-8.7251369853980799E-14</v>
      </c>
      <c r="J116" s="2">
        <v>-9.3477523593237585E-15</v>
      </c>
      <c r="K116" s="2">
        <v>2.5458588098019929E-15</v>
      </c>
      <c r="L116" s="2">
        <v>3.0280281397360892E-14</v>
      </c>
      <c r="M116" s="2">
        <v>-2.7506181609411515E-14</v>
      </c>
      <c r="N116" s="2">
        <v>5.8949116373926644E-14</v>
      </c>
      <c r="O116" s="2">
        <v>5.3392293487539236E-14</v>
      </c>
      <c r="P116" s="2">
        <v>4.0807094369440539E-15</v>
      </c>
      <c r="Q116" s="2">
        <v>1.9338234041817525E-14</v>
      </c>
      <c r="R116" s="2">
        <v>5.9516986051338603E-16</v>
      </c>
      <c r="S116" s="2">
        <v>5.0480928027172052E-16</v>
      </c>
      <c r="T116" s="2">
        <v>-1.06041014450266E-16</v>
      </c>
      <c r="U116" s="2">
        <v>-2.8829191260236111E-16</v>
      </c>
      <c r="V116" s="2">
        <v>0.24437229407431535</v>
      </c>
      <c r="W116" s="2">
        <v>0.49520752991942507</v>
      </c>
      <c r="X116" s="2">
        <v>0.75892034357418103</v>
      </c>
      <c r="Y116" s="2">
        <v>1.0418286275073223</v>
      </c>
      <c r="Z116" s="2">
        <v>1.3501048425009925</v>
      </c>
      <c r="AA116" s="2">
        <v>-0.7323287525796327</v>
      </c>
      <c r="AB116" s="2">
        <v>-7.3266332981489173</v>
      </c>
      <c r="AC116" s="2">
        <v>-14.777983973496815</v>
      </c>
      <c r="AD116" s="2">
        <v>-23.414573245407972</v>
      </c>
      <c r="AE116" s="2">
        <v>-32.555759775719181</v>
      </c>
      <c r="AF116" s="2">
        <v>-43.964648667081008</v>
      </c>
      <c r="AG116" s="2">
        <v>-57.405544604879012</v>
      </c>
      <c r="AH116" s="2">
        <v>-69.594299809745849</v>
      </c>
      <c r="AI116" s="2">
        <v>-82.367935886015388</v>
      </c>
      <c r="AJ116" s="2">
        <v>-94.800486132162888</v>
      </c>
      <c r="AK116" s="2">
        <v>-104.36905881270205</v>
      </c>
      <c r="AL116" s="2">
        <v>-110.77885707505135</v>
      </c>
      <c r="AM116" s="2">
        <v>-107.47549874173762</v>
      </c>
      <c r="AN116" s="2">
        <v>-97.148105855971096</v>
      </c>
      <c r="AO116" s="2">
        <v>-79.725528609319809</v>
      </c>
      <c r="AP116" s="2">
        <v>-56.1856566524377</v>
      </c>
      <c r="AQ116" s="2">
        <v>-29.006769430557945</v>
      </c>
      <c r="AR116" s="2">
        <v>-3.6077742464372449</v>
      </c>
      <c r="AS116" s="2">
        <v>18.854841784722648</v>
      </c>
      <c r="AT116" s="2">
        <v>36.370842568475894</v>
      </c>
      <c r="AU116" s="2">
        <v>46.817798603585459</v>
      </c>
      <c r="AV116" s="2">
        <v>49.898844739948473</v>
      </c>
      <c r="AW116" s="2">
        <v>47.231726532183522</v>
      </c>
      <c r="AX116" s="2">
        <v>41.240716170384715</v>
      </c>
      <c r="AY116" s="2">
        <v>31.238474545587728</v>
      </c>
      <c r="AZ116" s="2">
        <v>22.327212260873235</v>
      </c>
      <c r="BA116" s="2">
        <v>19.0301367233523</v>
      </c>
      <c r="BB116" s="2">
        <v>22.076747022777802</v>
      </c>
      <c r="BC116" s="2">
        <v>29.173850022935895</v>
      </c>
      <c r="BD116" s="2">
        <v>35.870050771070453</v>
      </c>
      <c r="BE116" s="2">
        <v>42.074168337948038</v>
      </c>
      <c r="BF116" s="2">
        <v>46.71640112793186</v>
      </c>
      <c r="BG116" s="2">
        <v>48.481453414831336</v>
      </c>
      <c r="BH116" s="2">
        <v>45.625476057638465</v>
      </c>
      <c r="BI116" s="2">
        <v>37.060350255926544</v>
      </c>
      <c r="BJ116" s="2">
        <v>26.966466820339871</v>
      </c>
      <c r="BK116" s="2">
        <v>22.09307375811899</v>
      </c>
      <c r="BL116" s="2">
        <v>15.159206816881053</v>
      </c>
      <c r="BM116" s="2">
        <v>10.342162651912204</v>
      </c>
      <c r="BN116" s="2">
        <v>8.7747894786329041</v>
      </c>
      <c r="BO116" s="2">
        <v>6.7740678762338113</v>
      </c>
      <c r="BP116" s="2">
        <v>9.4948307449735942</v>
      </c>
      <c r="BQ116" s="2">
        <v>13.75331287722457</v>
      </c>
      <c r="BR116" s="2">
        <v>18.722784634747619</v>
      </c>
      <c r="BS116" s="2">
        <v>38.715179944990346</v>
      </c>
      <c r="BT116" s="2">
        <v>48.591386696215366</v>
      </c>
      <c r="BU116" s="2">
        <v>52.986374178963956</v>
      </c>
      <c r="BV116" s="2">
        <v>54.400536156633081</v>
      </c>
      <c r="BW116" s="2">
        <v>46.778289457587519</v>
      </c>
      <c r="BX116" s="2">
        <v>34.401566887986604</v>
      </c>
      <c r="BY116" s="2">
        <v>12.558243856438903</v>
      </c>
      <c r="BZ116" s="2">
        <v>7.273297433270173</v>
      </c>
      <c r="CA116" s="2">
        <v>5.446068386483943</v>
      </c>
      <c r="CB116" s="2">
        <v>3.8917839202843338</v>
      </c>
      <c r="CC116" s="2">
        <v>11.285985324551371</v>
      </c>
      <c r="CD116" s="2">
        <v>17.001476203158568</v>
      </c>
      <c r="CE116" s="2">
        <v>17.01943652413793</v>
      </c>
      <c r="CF116" s="2">
        <v>19.716473616059623</v>
      </c>
      <c r="CG116" s="2">
        <v>19.612724937904332</v>
      </c>
      <c r="CH116" s="2">
        <v>17.383048219957381</v>
      </c>
      <c r="CI116" s="2">
        <v>19.957266218088485</v>
      </c>
      <c r="CJ116" s="2">
        <v>23.903338337632277</v>
      </c>
      <c r="CK116" s="2">
        <v>28.08003192096993</v>
      </c>
      <c r="CL116" s="2">
        <v>26.278823356277016</v>
      </c>
      <c r="CM116" s="2">
        <v>25.239674673937259</v>
      </c>
      <c r="CN116" s="2">
        <v>22.019532744002419</v>
      </c>
      <c r="CO116" s="2">
        <v>34.982247113843677</v>
      </c>
      <c r="CP116" s="2">
        <v>71.51950954206734</v>
      </c>
      <c r="CQ116" s="2">
        <v>70.233024635830816</v>
      </c>
      <c r="CR116" s="2">
        <v>66.773129439169978</v>
      </c>
      <c r="CS116" s="2">
        <v>58.993615681850493</v>
      </c>
      <c r="CT116" s="2">
        <v>48.054825983735668</v>
      </c>
      <c r="CU116" s="2">
        <v>42.625225309147112</v>
      </c>
      <c r="CV116" s="2">
        <v>37.723646768135737</v>
      </c>
      <c r="CW116" s="2">
        <v>36.134300429082785</v>
      </c>
      <c r="CX116" s="2">
        <v>31.871450913820212</v>
      </c>
      <c r="CY116" s="2">
        <v>39.970191210427217</v>
      </c>
      <c r="CZ116" s="2">
        <v>44.70359224876352</v>
      </c>
      <c r="DA116" s="2">
        <v>48.205541633280532</v>
      </c>
      <c r="DB116" s="2">
        <v>49.491068226090036</v>
      </c>
      <c r="DC116" s="2">
        <v>49.625610518015215</v>
      </c>
      <c r="DD116" s="2">
        <v>55.414442666172675</v>
      </c>
      <c r="DE116" s="2">
        <v>58.921100780798753</v>
      </c>
      <c r="DF116" s="2">
        <v>57.885342954682031</v>
      </c>
      <c r="DG116" s="2">
        <v>63.413388077693305</v>
      </c>
      <c r="DH116" s="2">
        <v>60.174525378830843</v>
      </c>
      <c r="DI116" s="2">
        <v>63.597220501574249</v>
      </c>
      <c r="DJ116" s="2">
        <v>68.597469780755148</v>
      </c>
      <c r="DK116" s="2">
        <v>73.026197158080592</v>
      </c>
      <c r="DL116" s="2">
        <v>74.805597850256632</v>
      </c>
      <c r="DM116" s="2">
        <v>72.648216891686161</v>
      </c>
      <c r="DN116" s="2">
        <v>30.878708988633925</v>
      </c>
      <c r="DO116" s="2">
        <v>24.454385989176824</v>
      </c>
      <c r="DP116" s="2">
        <v>19.587643762560447</v>
      </c>
      <c r="DQ116" s="2">
        <v>14.451319346466327</v>
      </c>
      <c r="DR116" s="2">
        <v>-0.10726499196648476</v>
      </c>
      <c r="DS116" s="2">
        <v>1.047799349941938</v>
      </c>
      <c r="DT116" s="2">
        <v>2.6020838161416302</v>
      </c>
      <c r="DU116" s="2">
        <v>11.86325719613354</v>
      </c>
      <c r="DV116" s="2">
        <v>18.583390280708382</v>
      </c>
      <c r="DW116" s="2">
        <v>20.577574702221007</v>
      </c>
      <c r="DX116" s="2">
        <v>24.175604806140289</v>
      </c>
      <c r="DY116" s="2">
        <v>23.909685751969597</v>
      </c>
      <c r="DZ116" s="2">
        <v>25.729339251014338</v>
      </c>
      <c r="EA116" s="2">
        <v>24.738281337712671</v>
      </c>
      <c r="EB116" s="2">
        <v>21.505409809146204</v>
      </c>
      <c r="EC116" s="2">
        <v>16.88941578613759</v>
      </c>
      <c r="ED116" s="2">
        <v>11.652535821474768</v>
      </c>
      <c r="EE116" s="2">
        <v>7.3095944975186384</v>
      </c>
      <c r="EF116" s="2">
        <v>7.5219297695713578</v>
      </c>
      <c r="EG116" s="2">
        <v>12.45087979832315</v>
      </c>
      <c r="EH116" s="2">
        <v>17.003526487073572</v>
      </c>
      <c r="EI116" s="2">
        <v>18.988223929898215</v>
      </c>
      <c r="EJ116" s="2">
        <v>30.660900159369312</v>
      </c>
      <c r="EK116" s="2">
        <v>34.445772745744023</v>
      </c>
      <c r="EL116" s="2">
        <v>46.436958983477176</v>
      </c>
      <c r="EM116" s="2">
        <v>48.785568873296739</v>
      </c>
      <c r="EN116" s="2">
        <v>47.956754272286346</v>
      </c>
      <c r="EO116" s="2">
        <v>44.027864879179738</v>
      </c>
      <c r="EP116" s="2">
        <v>36.861960076687495</v>
      </c>
      <c r="EQ116" s="2">
        <v>30.591281386081263</v>
      </c>
      <c r="ER116" s="2">
        <v>25.197068881113069</v>
      </c>
      <c r="ES116" s="2">
        <v>17.831419796838542</v>
      </c>
      <c r="ET116" s="2">
        <v>19.104547398109268</v>
      </c>
      <c r="EU116" s="2">
        <v>31.238474545587728</v>
      </c>
      <c r="EV116" s="2">
        <v>34.849942930259502</v>
      </c>
      <c r="EW116" s="2">
        <v>41.736746869293604</v>
      </c>
      <c r="EX116" s="2">
        <v>49.898844739948473</v>
      </c>
      <c r="EY116" s="2">
        <v>44.759680866512632</v>
      </c>
      <c r="EZ116" s="2">
        <v>37.578630137470768</v>
      </c>
      <c r="FA116" s="2">
        <v>18.854841784722648</v>
      </c>
      <c r="FB116" s="2">
        <v>1.0807437369351502</v>
      </c>
      <c r="FC116" s="2">
        <v>-22.956774622341253</v>
      </c>
      <c r="FD116" s="2">
        <v>-56.1856566524377</v>
      </c>
      <c r="FE116" s="2">
        <v>-72.906608491182297</v>
      </c>
      <c r="FF116" s="2">
        <v>-90.749314328775995</v>
      </c>
      <c r="FG116" s="2">
        <v>-107.47549874173762</v>
      </c>
      <c r="FH116" s="2">
        <v>-105.49705694545861</v>
      </c>
      <c r="FI116" s="2">
        <v>-99.794584537752684</v>
      </c>
      <c r="FJ116" s="2">
        <v>-94.800486132162888</v>
      </c>
      <c r="FK116" s="2">
        <v>-79.437230254834091</v>
      </c>
      <c r="FL116" s="2">
        <v>-67.262844779439433</v>
      </c>
      <c r="FM116" s="2">
        <v>-57.405544604879012</v>
      </c>
      <c r="FN116" s="2">
        <v>-43.964648667081008</v>
      </c>
      <c r="FO116" s="2">
        <v>-32.555759775719181</v>
      </c>
      <c r="FP116" s="2">
        <v>-23.41457324540799</v>
      </c>
      <c r="FQ116" s="2">
        <v>-14.777983973496815</v>
      </c>
      <c r="FR116" s="2">
        <v>-7.3266332981489173</v>
      </c>
      <c r="FS116" s="2">
        <v>-0.7323287525796327</v>
      </c>
      <c r="FT116" s="2">
        <v>1.3501048425009925</v>
      </c>
      <c r="FU116" s="2">
        <v>1.0418286275073223</v>
      </c>
      <c r="FV116" s="2">
        <v>0.75892034357418103</v>
      </c>
      <c r="FW116" s="2">
        <v>0.49520752991942429</v>
      </c>
      <c r="FX116" s="2">
        <v>0.24437229407431535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</row>
    <row r="117" spans="1:200">
      <c r="A117" s="2">
        <v>2.9866555054952133E-15</v>
      </c>
      <c r="B117" s="2">
        <v>2.4250003994865039E-14</v>
      </c>
      <c r="C117" s="2">
        <v>-1.8735850897651242E-13</v>
      </c>
      <c r="D117" s="2">
        <v>-1.6359450483527285E-14</v>
      </c>
      <c r="E117" s="2">
        <v>2.9646614855291534E-14</v>
      </c>
      <c r="F117" s="2">
        <v>4.4507999157366688E-15</v>
      </c>
      <c r="G117" s="2">
        <v>2.185950999520886E-14</v>
      </c>
      <c r="H117" s="2">
        <v>-1.4164148030689924E-15</v>
      </c>
      <c r="I117" s="2">
        <v>-1.1627338439415385E-13</v>
      </c>
      <c r="J117" s="2">
        <v>-8.5245477681611444E-15</v>
      </c>
      <c r="K117" s="2">
        <v>1.2210727611309025E-16</v>
      </c>
      <c r="L117" s="2">
        <v>3.3628611670896212E-14</v>
      </c>
      <c r="M117" s="2">
        <v>-3.8753484679694467E-14</v>
      </c>
      <c r="N117" s="2">
        <v>5.1363091970236651E-14</v>
      </c>
      <c r="O117" s="2">
        <v>5.680556098803056E-14</v>
      </c>
      <c r="P117" s="2">
        <v>3.9690066209073368E-15</v>
      </c>
      <c r="Q117" s="2">
        <v>1.0320958770222796E-14</v>
      </c>
      <c r="R117" s="2">
        <v>1.1628752622921144E-15</v>
      </c>
      <c r="S117" s="2">
        <v>8.0008637164895833E-16</v>
      </c>
      <c r="T117" s="2">
        <v>-2.3822528294821251E-16</v>
      </c>
      <c r="U117" s="2">
        <v>-1.3571009234608759E-16</v>
      </c>
      <c r="V117" s="2">
        <v>-0.34149949582096589</v>
      </c>
      <c r="W117" s="2">
        <v>-0.66708725153028126</v>
      </c>
      <c r="X117" s="2">
        <v>-0.96105036890063678</v>
      </c>
      <c r="Y117" s="2">
        <v>-1.208071246112334</v>
      </c>
      <c r="Z117" s="2">
        <v>-1.3934192875748477</v>
      </c>
      <c r="AA117" s="2">
        <v>-5.1658405128349232</v>
      </c>
      <c r="AB117" s="2">
        <v>-14.48805450585291</v>
      </c>
      <c r="AC117" s="2">
        <v>-24.741290371175705</v>
      </c>
      <c r="AD117" s="2">
        <v>-36.152546903331441</v>
      </c>
      <c r="AE117" s="2">
        <v>-47.579797321592423</v>
      </c>
      <c r="AF117" s="2">
        <v>-62.41552798106791</v>
      </c>
      <c r="AG117" s="2">
        <v>-78.151795346461569</v>
      </c>
      <c r="AH117" s="2">
        <v>-89.600520648138513</v>
      </c>
      <c r="AI117" s="2">
        <v>-99.897514864608851</v>
      </c>
      <c r="AJ117" s="2">
        <v>-107.83955184839044</v>
      </c>
      <c r="AK117" s="2">
        <v>-111.66823716486951</v>
      </c>
      <c r="AL117" s="2">
        <v>-111.32745227095296</v>
      </c>
      <c r="AM117" s="2">
        <v>-97.115919158127681</v>
      </c>
      <c r="AN117" s="2">
        <v>-77.517458856193784</v>
      </c>
      <c r="AO117" s="2">
        <v>-53.901602854543746</v>
      </c>
      <c r="AP117" s="2">
        <v>-27.831477419537524</v>
      </c>
      <c r="AQ117" s="2">
        <v>-1.8969430725142988</v>
      </c>
      <c r="AR117" s="2">
        <v>19.176768185697448</v>
      </c>
      <c r="AS117" s="2">
        <v>34.886588904883936</v>
      </c>
      <c r="AT117" s="2">
        <v>44.318189711500892</v>
      </c>
      <c r="AU117" s="2">
        <v>46.907728919611685</v>
      </c>
      <c r="AV117" s="2">
        <v>44.510729915804873</v>
      </c>
      <c r="AW117" s="2">
        <v>38.897620128584201</v>
      </c>
      <c r="AX117" s="2">
        <v>32.439392286598519</v>
      </c>
      <c r="AY117" s="2">
        <v>24.366603289644296</v>
      </c>
      <c r="AZ117" s="2">
        <v>18.969005956062503</v>
      </c>
      <c r="BA117" s="2">
        <v>19.634941608815808</v>
      </c>
      <c r="BB117" s="2">
        <v>25.908758343211161</v>
      </c>
      <c r="BC117" s="2">
        <v>34.256558919876106</v>
      </c>
      <c r="BD117" s="2">
        <v>40.725285907786514</v>
      </c>
      <c r="BE117" s="2">
        <v>45.314748976738869</v>
      </c>
      <c r="BF117" s="2">
        <v>47.250481801079545</v>
      </c>
      <c r="BG117" s="2">
        <v>45.843932683132749</v>
      </c>
      <c r="BH117" s="2">
        <v>40.749478933251723</v>
      </c>
      <c r="BI117" s="2">
        <v>31.673829980104287</v>
      </c>
      <c r="BJ117" s="2">
        <v>22.459171824265496</v>
      </c>
      <c r="BK117" s="2">
        <v>20.323199006609709</v>
      </c>
      <c r="BL117" s="2">
        <v>17.006715579700995</v>
      </c>
      <c r="BM117" s="2">
        <v>15.738039660647289</v>
      </c>
      <c r="BN117" s="2">
        <v>17.072309779509979</v>
      </c>
      <c r="BO117" s="2">
        <v>16.112077763418615</v>
      </c>
      <c r="BP117" s="2">
        <v>18.440124165828642</v>
      </c>
      <c r="BQ117" s="2">
        <v>19.160021928652924</v>
      </c>
      <c r="BR117" s="2">
        <v>19.637823843143096</v>
      </c>
      <c r="BS117" s="2">
        <v>35.042518002149002</v>
      </c>
      <c r="BT117" s="2">
        <v>41.636197182191637</v>
      </c>
      <c r="BU117" s="2">
        <v>42.559508226870783</v>
      </c>
      <c r="BV117" s="2">
        <v>43.071336185862407</v>
      </c>
      <c r="BW117" s="2">
        <v>36.513579704715482</v>
      </c>
      <c r="BX117" s="2">
        <v>24.77989115453148</v>
      </c>
      <c r="BY117" s="2">
        <v>5.0463280821451129</v>
      </c>
      <c r="BZ117" s="2">
        <v>2.1297280283134432</v>
      </c>
      <c r="CA117" s="2">
        <v>1.9465722580542997</v>
      </c>
      <c r="CB117" s="2">
        <v>1.8433470400813925</v>
      </c>
      <c r="CC117" s="2">
        <v>12.83458497244426</v>
      </c>
      <c r="CD117" s="2">
        <v>19.291574265220973</v>
      </c>
      <c r="CE117" s="2">
        <v>19.571440669739172</v>
      </c>
      <c r="CF117" s="2">
        <v>21.3564871550725</v>
      </c>
      <c r="CG117" s="2">
        <v>20.9350079096046</v>
      </c>
      <c r="CH117" s="2">
        <v>21.396871609176664</v>
      </c>
      <c r="CI117" s="2">
        <v>23.996112627452863</v>
      </c>
      <c r="CJ117" s="2">
        <v>26.37698197841716</v>
      </c>
      <c r="CK117" s="2">
        <v>28.683101636853198</v>
      </c>
      <c r="CL117" s="2">
        <v>26.70150964985169</v>
      </c>
      <c r="CM117" s="2">
        <v>24.275224176352452</v>
      </c>
      <c r="CN117" s="2">
        <v>16.812627713339126</v>
      </c>
      <c r="CO117" s="2">
        <v>28.784208625980256</v>
      </c>
      <c r="CP117" s="2">
        <v>66.216773003836849</v>
      </c>
      <c r="CQ117" s="2">
        <v>70.062044170360693</v>
      </c>
      <c r="CR117" s="2">
        <v>70.455381501825755</v>
      </c>
      <c r="CS117" s="2">
        <v>65.842608720285085</v>
      </c>
      <c r="CT117" s="2">
        <v>56.730142160743249</v>
      </c>
      <c r="CU117" s="2">
        <v>47.164922732031961</v>
      </c>
      <c r="CV117" s="2">
        <v>40.985517852545627</v>
      </c>
      <c r="CW117" s="2">
        <v>39.413036919860438</v>
      </c>
      <c r="CX117" s="2">
        <v>34.21068262434639</v>
      </c>
      <c r="CY117" s="2">
        <v>42.875794766782739</v>
      </c>
      <c r="CZ117" s="2">
        <v>45.464991027294104</v>
      </c>
      <c r="DA117" s="2">
        <v>47.045337360483551</v>
      </c>
      <c r="DB117" s="2">
        <v>47.173938892823138</v>
      </c>
      <c r="DC117" s="2">
        <v>47.061395361831181</v>
      </c>
      <c r="DD117" s="2">
        <v>53.89036850312241</v>
      </c>
      <c r="DE117" s="2">
        <v>58.295357789903235</v>
      </c>
      <c r="DF117" s="2">
        <v>57.520335905794738</v>
      </c>
      <c r="DG117" s="2">
        <v>64.536687314623094</v>
      </c>
      <c r="DH117" s="2">
        <v>61.925483545769794</v>
      </c>
      <c r="DI117" s="2">
        <v>66.350361402001212</v>
      </c>
      <c r="DJ117" s="2">
        <v>71.237821837996407</v>
      </c>
      <c r="DK117" s="2">
        <v>74.195632510815301</v>
      </c>
      <c r="DL117" s="2">
        <v>73.912289301919245</v>
      </c>
      <c r="DM117" s="2">
        <v>65.940262846862097</v>
      </c>
      <c r="DN117" s="2">
        <v>27.523358798212058</v>
      </c>
      <c r="DO117" s="2">
        <v>30.890866383001384</v>
      </c>
      <c r="DP117" s="2">
        <v>29.807999883784142</v>
      </c>
      <c r="DQ117" s="2">
        <v>27.056899665827409</v>
      </c>
      <c r="DR117" s="2">
        <v>11.383045489766996</v>
      </c>
      <c r="DS117" s="2">
        <v>11.351088012522997</v>
      </c>
      <c r="DT117" s="2">
        <v>11.454313230495998</v>
      </c>
      <c r="DU117" s="2">
        <v>16.429667329797081</v>
      </c>
      <c r="DV117" s="2">
        <v>18.304759856142464</v>
      </c>
      <c r="DW117" s="2">
        <v>10.850149104480398</v>
      </c>
      <c r="DX117" s="2">
        <v>13.705347347258204</v>
      </c>
      <c r="DY117" s="2">
        <v>13.546850417665372</v>
      </c>
      <c r="DZ117" s="2">
        <v>17.063354005091565</v>
      </c>
      <c r="EA117" s="2">
        <v>19.313298941352901</v>
      </c>
      <c r="EB117" s="2">
        <v>20.329238024859741</v>
      </c>
      <c r="EC117" s="2">
        <v>20.478509320272224</v>
      </c>
      <c r="ED117" s="2">
        <v>19.54204357685196</v>
      </c>
      <c r="EE117" s="2">
        <v>16.440993563759825</v>
      </c>
      <c r="EF117" s="2">
        <v>16.441780561647953</v>
      </c>
      <c r="EG117" s="2">
        <v>19.529887427576302</v>
      </c>
      <c r="EH117" s="2">
        <v>21.027851216702981</v>
      </c>
      <c r="EI117" s="2">
        <v>18.645360089087461</v>
      </c>
      <c r="EJ117" s="2">
        <v>27.824743966152802</v>
      </c>
      <c r="EK117" s="2">
        <v>29.675340421117262</v>
      </c>
      <c r="EL117" s="2">
        <v>41.562790415498341</v>
      </c>
      <c r="EM117" s="2">
        <v>45.398260371480532</v>
      </c>
      <c r="EN117" s="2">
        <v>47.345168942229819</v>
      </c>
      <c r="EO117" s="2">
        <v>46.586465485003785</v>
      </c>
      <c r="EP117" s="2">
        <v>41.144195797821688</v>
      </c>
      <c r="EQ117" s="2">
        <v>35.384947442227599</v>
      </c>
      <c r="ER117" s="2">
        <v>28.518245442503265</v>
      </c>
      <c r="ES117" s="2">
        <v>19.037528857939968</v>
      </c>
      <c r="ET117" s="2">
        <v>16.769040578555099</v>
      </c>
      <c r="EU117" s="2">
        <v>24.366603289644296</v>
      </c>
      <c r="EV117" s="2">
        <v>26.774657517807622</v>
      </c>
      <c r="EW117" s="2">
        <v>33.443716973632917</v>
      </c>
      <c r="EX117" s="2">
        <v>44.510729915804873</v>
      </c>
      <c r="EY117" s="2">
        <v>43.453817144625305</v>
      </c>
      <c r="EZ117" s="2">
        <v>43.238917893769468</v>
      </c>
      <c r="FA117" s="2">
        <v>34.886588904883936</v>
      </c>
      <c r="FB117" s="2">
        <v>21.632807977707255</v>
      </c>
      <c r="FC117" s="2">
        <v>2.3495136362013014</v>
      </c>
      <c r="FD117" s="2">
        <v>-27.831477419537524</v>
      </c>
      <c r="FE117" s="2">
        <v>-47.357146213321833</v>
      </c>
      <c r="FF117" s="2">
        <v>-70.545886951510823</v>
      </c>
      <c r="FG117" s="2">
        <v>-97.115919158127681</v>
      </c>
      <c r="FH117" s="2">
        <v>-104.28127541306554</v>
      </c>
      <c r="FI117" s="2">
        <v>-105.15062620532568</v>
      </c>
      <c r="FJ117" s="2">
        <v>-107.83955184839044</v>
      </c>
      <c r="FK117" s="2">
        <v>-95.000170900426724</v>
      </c>
      <c r="FL117" s="2">
        <v>-85.480660950634928</v>
      </c>
      <c r="FM117" s="2">
        <v>-78.151795346461569</v>
      </c>
      <c r="FN117" s="2">
        <v>-62.41552798106791</v>
      </c>
      <c r="FO117" s="2">
        <v>-47.579797321592423</v>
      </c>
      <c r="FP117" s="2">
        <v>-36.152546903331455</v>
      </c>
      <c r="FQ117" s="2">
        <v>-24.741290371175705</v>
      </c>
      <c r="FR117" s="2">
        <v>-14.48805450585291</v>
      </c>
      <c r="FS117" s="2">
        <v>-5.1658405128349232</v>
      </c>
      <c r="FT117" s="2">
        <v>-1.3934192875748477</v>
      </c>
      <c r="FU117" s="2">
        <v>-1.208071246112334</v>
      </c>
      <c r="FV117" s="2">
        <v>-0.96105036890063678</v>
      </c>
      <c r="FW117" s="2">
        <v>-0.66708725153028281</v>
      </c>
      <c r="FX117" s="2">
        <v>-0.34149949582096589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</row>
    <row r="118" spans="1:200">
      <c r="A118" s="2">
        <v>3.2605106401470473E-15</v>
      </c>
      <c r="B118" s="2">
        <v>9.425608375183792E-15</v>
      </c>
      <c r="C118" s="2">
        <v>-1.9128533487321299E-13</v>
      </c>
      <c r="D118" s="2">
        <v>-4.304827900890772E-15</v>
      </c>
      <c r="E118" s="2">
        <v>3.6285710584616769E-14</v>
      </c>
      <c r="F118" s="2">
        <v>-2.2254105796730541E-15</v>
      </c>
      <c r="G118" s="2">
        <v>1.0433837638288358E-14</v>
      </c>
      <c r="H118" s="2">
        <v>-1.6654293967629184E-15</v>
      </c>
      <c r="I118" s="2">
        <v>-1.4044915188155141E-13</v>
      </c>
      <c r="J118" s="2">
        <v>-7.5903091757986769E-15</v>
      </c>
      <c r="K118" s="2">
        <v>-1.7907657766731571E-15</v>
      </c>
      <c r="L118" s="2">
        <v>3.4486829631196883E-14</v>
      </c>
      <c r="M118" s="2">
        <v>-4.7924535702321996E-14</v>
      </c>
      <c r="N118" s="2">
        <v>4.0927433122149088E-14</v>
      </c>
      <c r="O118" s="2">
        <v>5.8044118714804399E-14</v>
      </c>
      <c r="P118" s="2">
        <v>3.8408318680987736E-15</v>
      </c>
      <c r="Q118" s="2">
        <v>5.9611684250316884E-16</v>
      </c>
      <c r="R118" s="2">
        <v>1.6109671763815634E-15</v>
      </c>
      <c r="S118" s="2">
        <v>1.027763663577717E-15</v>
      </c>
      <c r="T118" s="2">
        <v>-3.4465449055846488E-16</v>
      </c>
      <c r="U118" s="2">
        <v>2.5590844108071236E-17</v>
      </c>
      <c r="V118" s="2">
        <v>-0.82620029761725422</v>
      </c>
      <c r="W118" s="2">
        <v>-1.6284079566823049</v>
      </c>
      <c r="X118" s="2">
        <v>-2.3829618067422329</v>
      </c>
      <c r="Y118" s="2">
        <v>-3.0668589550118885</v>
      </c>
      <c r="Z118" s="2">
        <v>-3.6580723492599807</v>
      </c>
      <c r="AA118" s="2">
        <v>-8.9354401679347202</v>
      </c>
      <c r="AB118" s="2">
        <v>-20.61850587611524</v>
      </c>
      <c r="AC118" s="2">
        <v>-33.283575270845247</v>
      </c>
      <c r="AD118" s="2">
        <v>-47.011184949891302</v>
      </c>
      <c r="AE118" s="2">
        <v>-60.259728674321359</v>
      </c>
      <c r="AF118" s="2">
        <v>-77.723426418093382</v>
      </c>
      <c r="AG118" s="2">
        <v>-94.916650135274949</v>
      </c>
      <c r="AH118" s="2">
        <v>-105.01839472097217</v>
      </c>
      <c r="AI118" s="2">
        <v>-112.34339077991775</v>
      </c>
      <c r="AJ118" s="2">
        <v>-115.50560022318142</v>
      </c>
      <c r="AK118" s="2">
        <v>-113.58354320723515</v>
      </c>
      <c r="AL118" s="2">
        <v>-106.80601039419841</v>
      </c>
      <c r="AM118" s="2">
        <v>-82.961497666864901</v>
      </c>
      <c r="AN118" s="2">
        <v>-55.648548155665424</v>
      </c>
      <c r="AO118" s="2">
        <v>-27.549472639564993</v>
      </c>
      <c r="AP118" s="2">
        <v>-0.68140190506392773</v>
      </c>
      <c r="AQ118" s="2">
        <v>22.456810251528445</v>
      </c>
      <c r="AR118" s="2">
        <v>37.852569796991133</v>
      </c>
      <c r="AS118" s="2">
        <v>46.059493649857714</v>
      </c>
      <c r="AT118" s="2">
        <v>47.28207782418302</v>
      </c>
      <c r="AU118" s="2">
        <v>42.496319350195861</v>
      </c>
      <c r="AV118" s="2">
        <v>35.5019671050608</v>
      </c>
      <c r="AW118" s="2">
        <v>28.051235684850734</v>
      </c>
      <c r="AX118" s="2">
        <v>22.263091305529606</v>
      </c>
      <c r="AY118" s="2">
        <v>17.420109866399919</v>
      </c>
      <c r="AZ118" s="2">
        <v>16.416242891574971</v>
      </c>
      <c r="BA118" s="2">
        <v>21.478440868604693</v>
      </c>
      <c r="BB118" s="2">
        <v>30.769487792033964</v>
      </c>
      <c r="BC118" s="2">
        <v>39.787789391548671</v>
      </c>
      <c r="BD118" s="2">
        <v>45.383010992455802</v>
      </c>
      <c r="BE118" s="2">
        <v>47.589315681332131</v>
      </c>
      <c r="BF118" s="2">
        <v>46.206841168148436</v>
      </c>
      <c r="BG118" s="2">
        <v>41.299637946921251</v>
      </c>
      <c r="BH118" s="2">
        <v>33.993243803744356</v>
      </c>
      <c r="BI118" s="2">
        <v>24.83230103747454</v>
      </c>
      <c r="BJ118" s="2">
        <v>17.041338083690722</v>
      </c>
      <c r="BK118" s="2">
        <v>17.997069606270411</v>
      </c>
      <c r="BL118" s="2">
        <v>18.804132716920169</v>
      </c>
      <c r="BM118" s="2">
        <v>21.497045742699125</v>
      </c>
      <c r="BN118" s="2">
        <v>25.964653232395769</v>
      </c>
      <c r="BO118" s="2">
        <v>26.187315612448547</v>
      </c>
      <c r="BP118" s="2">
        <v>27.942162355885799</v>
      </c>
      <c r="BQ118" s="2">
        <v>25.112883225220862</v>
      </c>
      <c r="BR118" s="2">
        <v>21.05399795653042</v>
      </c>
      <c r="BS118" s="2">
        <v>30.744220682712605</v>
      </c>
      <c r="BT118" s="2">
        <v>33.44182158605647</v>
      </c>
      <c r="BU118" s="2">
        <v>30.683982535180125</v>
      </c>
      <c r="BV118" s="2">
        <v>30.087549433952645</v>
      </c>
      <c r="BW118" s="2">
        <v>24.616258979555841</v>
      </c>
      <c r="BX118" s="2">
        <v>14.010635901555993</v>
      </c>
      <c r="BY118" s="2">
        <v>-2.5423868898072728</v>
      </c>
      <c r="BZ118" s="2">
        <v>-3.1398725086021555</v>
      </c>
      <c r="CA118" s="2">
        <v>-1.7332027836105952</v>
      </c>
      <c r="CB118" s="2">
        <v>-0.4038287616995373</v>
      </c>
      <c r="CC118" s="2">
        <v>13.713053786700398</v>
      </c>
      <c r="CD118" s="2">
        <v>20.566810801241182</v>
      </c>
      <c r="CE118" s="2">
        <v>21.24544577453927</v>
      </c>
      <c r="CF118" s="2">
        <v>22.103436588585645</v>
      </c>
      <c r="CG118" s="2">
        <v>21.504799595007825</v>
      </c>
      <c r="CH118" s="2">
        <v>24.941950706063501</v>
      </c>
      <c r="CI118" s="2">
        <v>27.621791333807561</v>
      </c>
      <c r="CJ118" s="2">
        <v>28.380094337730508</v>
      </c>
      <c r="CK118" s="2">
        <v>28.673736139144665</v>
      </c>
      <c r="CL118" s="2">
        <v>26.707599560399256</v>
      </c>
      <c r="CM118" s="2">
        <v>23.051709149145847</v>
      </c>
      <c r="CN118" s="2">
        <v>11.832143412515675</v>
      </c>
      <c r="CO118" s="2">
        <v>22.467558324912716</v>
      </c>
      <c r="CP118" s="2">
        <v>58.883276271491624</v>
      </c>
      <c r="CQ118" s="2">
        <v>67.767229185982814</v>
      </c>
      <c r="CR118" s="2">
        <v>72.42963557917065</v>
      </c>
      <c r="CS118" s="2">
        <v>71.264138729860662</v>
      </c>
      <c r="CT118" s="2">
        <v>64.419124437380432</v>
      </c>
      <c r="CU118" s="2">
        <v>50.918593908072836</v>
      </c>
      <c r="CV118" s="2">
        <v>43.78455829294839</v>
      </c>
      <c r="CW118" s="2">
        <v>42.286265771787541</v>
      </c>
      <c r="CX118" s="2">
        <v>36.307262937735572</v>
      </c>
      <c r="CY118" s="2">
        <v>45.480779187373024</v>
      </c>
      <c r="CZ118" s="2">
        <v>46.666191041281607</v>
      </c>
      <c r="DA118" s="2">
        <v>46.871663786801406</v>
      </c>
      <c r="DB118" s="2">
        <v>46.158876650467136</v>
      </c>
      <c r="DC118" s="2">
        <v>45.877680446271867</v>
      </c>
      <c r="DD118" s="2">
        <v>53.607236482370062</v>
      </c>
      <c r="DE118" s="2">
        <v>58.860610983697391</v>
      </c>
      <c r="DF118" s="2">
        <v>58.507772781699309</v>
      </c>
      <c r="DG118" s="2">
        <v>66.653702119540739</v>
      </c>
      <c r="DH118" s="2">
        <v>64.805521954034461</v>
      </c>
      <c r="DI118" s="2">
        <v>69.915451003290826</v>
      </c>
      <c r="DJ118" s="2">
        <v>74.299752278950976</v>
      </c>
      <c r="DK118" s="2">
        <v>75.341814148441898</v>
      </c>
      <c r="DL118" s="2">
        <v>72.550867129951527</v>
      </c>
      <c r="DM118" s="2">
        <v>58.768187877608973</v>
      </c>
      <c r="DN118" s="2">
        <v>25.486561765184966</v>
      </c>
      <c r="DO118" s="2">
        <v>36.577659422350301</v>
      </c>
      <c r="DP118" s="2">
        <v>38.249408927325021</v>
      </c>
      <c r="DQ118" s="2">
        <v>37.346947729799929</v>
      </c>
      <c r="DR118" s="2">
        <v>20.146482759128318</v>
      </c>
      <c r="DS118" s="2">
        <v>18.913797590992768</v>
      </c>
      <c r="DT118" s="2">
        <v>17.584423569081764</v>
      </c>
      <c r="DU118" s="2">
        <v>18.482592713834197</v>
      </c>
      <c r="DV118" s="2">
        <v>16.063132166839015</v>
      </c>
      <c r="DW118" s="2">
        <v>1.1348009598812698</v>
      </c>
      <c r="DX118" s="2">
        <v>3.3909732390427454</v>
      </c>
      <c r="DY118" s="2">
        <v>3.5401675717150507</v>
      </c>
      <c r="DZ118" s="2">
        <v>8.7758639410406936</v>
      </c>
      <c r="EA118" s="2">
        <v>14.298304727240614</v>
      </c>
      <c r="EB118" s="2">
        <v>19.587528428800166</v>
      </c>
      <c r="EC118" s="2">
        <v>24.546241894358868</v>
      </c>
      <c r="ED118" s="2">
        <v>27.967044563365697</v>
      </c>
      <c r="EE118" s="2">
        <v>26.365866558066443</v>
      </c>
      <c r="EF118" s="2">
        <v>26.095839845199876</v>
      </c>
      <c r="EG118" s="2">
        <v>27.032643520607959</v>
      </c>
      <c r="EH118" s="2">
        <v>25.05834590428174</v>
      </c>
      <c r="EI118" s="2">
        <v>17.945926081337326</v>
      </c>
      <c r="EJ118" s="2">
        <v>23.935219784270735</v>
      </c>
      <c r="EK118" s="2">
        <v>23.538841365101348</v>
      </c>
      <c r="EL118" s="2">
        <v>34.746445115056751</v>
      </c>
      <c r="EM118" s="2">
        <v>39.983004219098419</v>
      </c>
      <c r="EN118" s="2">
        <v>44.955736754396362</v>
      </c>
      <c r="EO118" s="2">
        <v>48.047081953114883</v>
      </c>
      <c r="EP118" s="2">
        <v>44.979197574342521</v>
      </c>
      <c r="EQ118" s="2">
        <v>40.517772611888205</v>
      </c>
      <c r="ER118" s="2">
        <v>32.853415139000752</v>
      </c>
      <c r="ES118" s="2">
        <v>21.586448847877687</v>
      </c>
      <c r="ET118" s="2">
        <v>15.494768746885764</v>
      </c>
      <c r="EU118" s="2">
        <v>17.420109866399919</v>
      </c>
      <c r="EV118" s="2">
        <v>17.680897925819156</v>
      </c>
      <c r="EW118" s="2">
        <v>23.020619877817499</v>
      </c>
      <c r="EX118" s="2">
        <v>35.5019671050608</v>
      </c>
      <c r="EY118" s="2">
        <v>37.959023905237977</v>
      </c>
      <c r="EZ118" s="2">
        <v>44.11215376064775</v>
      </c>
      <c r="FA118" s="2">
        <v>46.059493649857714</v>
      </c>
      <c r="FB118" s="2">
        <v>38.025590008467184</v>
      </c>
      <c r="FC118" s="2">
        <v>24.72222472153106</v>
      </c>
      <c r="FD118" s="2">
        <v>-0.68140190506392773</v>
      </c>
      <c r="FE118" s="2">
        <v>-21.634245537135101</v>
      </c>
      <c r="FF118" s="2">
        <v>-48.50057031230525</v>
      </c>
      <c r="FG118" s="2">
        <v>-82.961497666864901</v>
      </c>
      <c r="FH118" s="2">
        <v>-98.386880271479626</v>
      </c>
      <c r="FI118" s="2">
        <v>-105.46485336819383</v>
      </c>
      <c r="FJ118" s="2">
        <v>-115.50560022318142</v>
      </c>
      <c r="FK118" s="2">
        <v>-105.72922934089044</v>
      </c>
      <c r="FL118" s="2">
        <v>-99.314331846843942</v>
      </c>
      <c r="FM118" s="2">
        <v>-94.916650135274949</v>
      </c>
      <c r="FN118" s="2">
        <v>-77.723426418093382</v>
      </c>
      <c r="FO118" s="2">
        <v>-60.259728674321359</v>
      </c>
      <c r="FP118" s="2">
        <v>-47.011184949891302</v>
      </c>
      <c r="FQ118" s="2">
        <v>-33.283575270845247</v>
      </c>
      <c r="FR118" s="2">
        <v>-20.61850587611524</v>
      </c>
      <c r="FS118" s="2">
        <v>-8.9354401679347202</v>
      </c>
      <c r="FT118" s="2">
        <v>-3.6580723492599807</v>
      </c>
      <c r="FU118" s="2">
        <v>-3.0668589550118885</v>
      </c>
      <c r="FV118" s="2">
        <v>-2.3829618067422329</v>
      </c>
      <c r="FW118" s="2">
        <v>-1.6284079566823071</v>
      </c>
      <c r="FX118" s="2">
        <v>-0.82620029761725422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</row>
    <row r="119" spans="1:200">
      <c r="A119" s="2">
        <v>3.4168184960638961E-15</v>
      </c>
      <c r="B119" s="2">
        <v>5.9156648547496359E-16</v>
      </c>
      <c r="C119" s="2">
        <v>-1.9108957496121935E-13</v>
      </c>
      <c r="D119" s="2">
        <v>6.843236411584014E-15</v>
      </c>
      <c r="E119" s="2">
        <v>3.9336959564147841E-14</v>
      </c>
      <c r="F119" s="2">
        <v>-7.8686333681892033E-15</v>
      </c>
      <c r="G119" s="2">
        <v>1.3079815649139585E-15</v>
      </c>
      <c r="H119" s="2">
        <v>-1.0447784745443554E-15</v>
      </c>
      <c r="I119" s="2">
        <v>-1.5410285354437815E-13</v>
      </c>
      <c r="J119" s="2">
        <v>-6.8570666254026542E-15</v>
      </c>
      <c r="K119" s="2">
        <v>-2.8449379482811317E-15</v>
      </c>
      <c r="L119" s="2">
        <v>3.2713499010582002E-14</v>
      </c>
      <c r="M119" s="2">
        <v>-5.3249649762726872E-14</v>
      </c>
      <c r="N119" s="2">
        <v>2.9410059620997451E-14</v>
      </c>
      <c r="O119" s="2">
        <v>5.6499522458144788E-14</v>
      </c>
      <c r="P119" s="2">
        <v>3.7544404100183255E-15</v>
      </c>
      <c r="Q119" s="2">
        <v>-7.8353247238054228E-15</v>
      </c>
      <c r="R119" s="2">
        <v>1.852255745505511E-15</v>
      </c>
      <c r="S119" s="2">
        <v>1.144875614451265E-15</v>
      </c>
      <c r="T119" s="2">
        <v>-4.0405479521832396E-16</v>
      </c>
      <c r="U119" s="2">
        <v>1.6309642282220336E-16</v>
      </c>
      <c r="V119" s="2">
        <v>-1.1077641351968526</v>
      </c>
      <c r="W119" s="2">
        <v>-2.1864008552665548</v>
      </c>
      <c r="X119" s="2">
        <v>-3.207203202567865</v>
      </c>
      <c r="Y119" s="2">
        <v>-4.1422988970488781</v>
      </c>
      <c r="Z119" s="2">
        <v>-4.9650521807647898</v>
      </c>
      <c r="AA119" s="2">
        <v>-11.24889862904001</v>
      </c>
      <c r="AB119" s="2">
        <v>-24.383942169715798</v>
      </c>
      <c r="AC119" s="2">
        <v>-38.527236838110277</v>
      </c>
      <c r="AD119" s="2">
        <v>-53.586072976596746</v>
      </c>
      <c r="AE119" s="2">
        <v>-67.765200241643157</v>
      </c>
      <c r="AF119" s="2">
        <v>-86.481977179735566</v>
      </c>
      <c r="AG119" s="2">
        <v>-103.93493215121339</v>
      </c>
      <c r="AH119" s="2">
        <v>-112.29466756682886</v>
      </c>
      <c r="AI119" s="2">
        <v>-116.68479229812941</v>
      </c>
      <c r="AJ119" s="2">
        <v>-115.66544399104745</v>
      </c>
      <c r="AK119" s="2">
        <v>-109.06651403181614</v>
      </c>
      <c r="AL119" s="2">
        <v>-97.379883094822915</v>
      </c>
      <c r="AM119" s="2">
        <v>-67.032420021922505</v>
      </c>
      <c r="AN119" s="2">
        <v>-35.057535352786751</v>
      </c>
      <c r="AO119" s="2">
        <v>-5.0412224584397691</v>
      </c>
      <c r="AP119" s="2">
        <v>20.758633906994291</v>
      </c>
      <c r="AQ119" s="2">
        <v>40.105174640732677</v>
      </c>
      <c r="AR119" s="2">
        <v>49.60302723938463</v>
      </c>
      <c r="AS119" s="2">
        <v>50.986996098990687</v>
      </c>
      <c r="AT119" s="2">
        <v>45.383429532402978</v>
      </c>
      <c r="AU119" s="2">
        <v>34.998459816105878</v>
      </c>
      <c r="AV119" s="2">
        <v>24.974251041762798</v>
      </c>
      <c r="AW119" s="2">
        <v>16.908048447602788</v>
      </c>
      <c r="AX119" s="2">
        <v>12.552452878237137</v>
      </c>
      <c r="AY119" s="2">
        <v>11.366756323449442</v>
      </c>
      <c r="AZ119" s="2">
        <v>14.613394364278815</v>
      </c>
      <c r="BA119" s="2">
        <v>23.557182814610847</v>
      </c>
      <c r="BB119" s="2">
        <v>35.071574686082748</v>
      </c>
      <c r="BC119" s="2">
        <v>44.144893273901531</v>
      </c>
      <c r="BD119" s="2">
        <v>48.519726479165897</v>
      </c>
      <c r="BE119" s="2">
        <v>48.171882960435511</v>
      </c>
      <c r="BF119" s="2">
        <v>43.634748938242474</v>
      </c>
      <c r="BG119" s="2">
        <v>35.684426222856864</v>
      </c>
      <c r="BH119" s="2">
        <v>26.675541024606225</v>
      </c>
      <c r="BI119" s="2">
        <v>17.869318158906466</v>
      </c>
      <c r="BJ119" s="2">
        <v>11.744572650882514</v>
      </c>
      <c r="BK119" s="2">
        <v>15.46750567691261</v>
      </c>
      <c r="BL119" s="2">
        <v>20.031885426509326</v>
      </c>
      <c r="BM119" s="2">
        <v>26.261699199317793</v>
      </c>
      <c r="BN119" s="2">
        <v>33.435033798053063</v>
      </c>
      <c r="BO119" s="2">
        <v>34.785034467173531</v>
      </c>
      <c r="BP119" s="2">
        <v>35.946063026219406</v>
      </c>
      <c r="BQ119" s="2">
        <v>30.301661736503938</v>
      </c>
      <c r="BR119" s="2">
        <v>22.614238523072441</v>
      </c>
      <c r="BS119" s="2">
        <v>26.763408316387807</v>
      </c>
      <c r="BT119" s="2">
        <v>25.845150387988181</v>
      </c>
      <c r="BU119" s="2">
        <v>19.984058566483725</v>
      </c>
      <c r="BV119" s="2">
        <v>18.336278492042183</v>
      </c>
      <c r="BW119" s="2">
        <v>13.816444183363046</v>
      </c>
      <c r="BX119" s="2">
        <v>4.5729516562172812</v>
      </c>
      <c r="BY119" s="2">
        <v>-8.4701309279143757</v>
      </c>
      <c r="BZ119" s="2">
        <v>-7.2957235432962575</v>
      </c>
      <c r="CA119" s="2">
        <v>-4.7063821502197607</v>
      </c>
      <c r="CB119" s="2">
        <v>-2.2964876176866085</v>
      </c>
      <c r="CC119" s="2">
        <v>13.520555086235021</v>
      </c>
      <c r="CD119" s="2">
        <v>20.14510281668457</v>
      </c>
      <c r="CE119" s="2">
        <v>21.146795773811633</v>
      </c>
      <c r="CF119" s="2">
        <v>21.114661999438574</v>
      </c>
      <c r="CG119" s="2">
        <v>20.456890246601823</v>
      </c>
      <c r="CH119" s="2">
        <v>26.361825470047972</v>
      </c>
      <c r="CI119" s="2">
        <v>29.020810039891252</v>
      </c>
      <c r="CJ119" s="2">
        <v>28.378730089076882</v>
      </c>
      <c r="CK119" s="2">
        <v>26.959150994161686</v>
      </c>
      <c r="CL119" s="2">
        <v>25.245157060362054</v>
      </c>
      <c r="CM119" s="2">
        <v>20.912793528098216</v>
      </c>
      <c r="CN119" s="2">
        <v>7.5514960569721401</v>
      </c>
      <c r="CO119" s="2">
        <v>16.806271523697774</v>
      </c>
      <c r="CP119" s="2">
        <v>50.618707390197372</v>
      </c>
      <c r="CQ119" s="2">
        <v>63.576671842283709</v>
      </c>
      <c r="CR119" s="2">
        <v>72.190603377618515</v>
      </c>
      <c r="CS119" s="2">
        <v>74.176465613804297</v>
      </c>
      <c r="CT119" s="2">
        <v>69.763260078039991</v>
      </c>
      <c r="CU119" s="2">
        <v>53.591484678112984</v>
      </c>
      <c r="CV119" s="2">
        <v>46.08423418465167</v>
      </c>
      <c r="CW119" s="2">
        <v>44.700344746626428</v>
      </c>
      <c r="CX119" s="2">
        <v>38.318925410706314</v>
      </c>
      <c r="CY119" s="2">
        <v>47.763092860277766</v>
      </c>
      <c r="CZ119" s="2">
        <v>48.368615875756063</v>
      </c>
      <c r="DA119" s="2">
        <v>47.831723706650713</v>
      </c>
      <c r="DB119" s="2">
        <v>46.649552617924691</v>
      </c>
      <c r="DC119" s="2">
        <v>46.264391622706412</v>
      </c>
      <c r="DD119" s="2">
        <v>54.438323873690443</v>
      </c>
      <c r="DE119" s="2">
        <v>60.202744447652265</v>
      </c>
      <c r="DF119" s="2">
        <v>60.267015102749099</v>
      </c>
      <c r="DG119" s="2">
        <v>68.864125677807252</v>
      </c>
      <c r="DH119" s="2">
        <v>67.699697131144731</v>
      </c>
      <c r="DI119" s="2">
        <v>72.955523976709628</v>
      </c>
      <c r="DJ119" s="2">
        <v>76.485278473227069</v>
      </c>
      <c r="DK119" s="2">
        <v>75.465647889819579</v>
      </c>
      <c r="DL119" s="2">
        <v>70.20412354877736</v>
      </c>
      <c r="DM119" s="2">
        <v>51.762401316993852</v>
      </c>
      <c r="DN119" s="2">
        <v>24.356685366035638</v>
      </c>
      <c r="DO119" s="2">
        <v>39.958461148052358</v>
      </c>
      <c r="DP119" s="2">
        <v>43.086221403500019</v>
      </c>
      <c r="DQ119" s="2">
        <v>43.333040561830245</v>
      </c>
      <c r="DR119" s="2">
        <v>24.856380221376281</v>
      </c>
      <c r="DS119" s="2">
        <v>22.707783070929928</v>
      </c>
      <c r="DT119" s="2">
        <v>20.297888538396819</v>
      </c>
      <c r="DU119" s="2">
        <v>18.143039595463737</v>
      </c>
      <c r="DV119" s="2">
        <v>12.786571009472986</v>
      </c>
      <c r="DW119" s="2">
        <v>-6.4041536778690435</v>
      </c>
      <c r="DX119" s="2">
        <v>-4.5228269825549798</v>
      </c>
      <c r="DY119" s="2">
        <v>-3.961785113410353</v>
      </c>
      <c r="DZ119" s="2">
        <v>2.6254311942877644</v>
      </c>
      <c r="EA119" s="2">
        <v>10.740404857556635</v>
      </c>
      <c r="EB119" s="2">
        <v>19.412976554155492</v>
      </c>
      <c r="EC119" s="2">
        <v>28.200406541892782</v>
      </c>
      <c r="ED119" s="2">
        <v>35.113880275837232</v>
      </c>
      <c r="EE119" s="2">
        <v>34.913868368214715</v>
      </c>
      <c r="EF119" s="2">
        <v>34.316857044681527</v>
      </c>
      <c r="EG119" s="2">
        <v>33.194265053803711</v>
      </c>
      <c r="EH119" s="2">
        <v>28.040653534746205</v>
      </c>
      <c r="EI119" s="2">
        <v>16.868340751265581</v>
      </c>
      <c r="EJ119" s="2">
        <v>19.621375354444353</v>
      </c>
      <c r="EK119" s="2">
        <v>17.179132747073204</v>
      </c>
      <c r="EL119" s="2">
        <v>27.284607105292601</v>
      </c>
      <c r="EM119" s="2">
        <v>33.526384655435642</v>
      </c>
      <c r="EN119" s="2">
        <v>41.104145692857855</v>
      </c>
      <c r="EO119" s="2">
        <v>47.852572773981478</v>
      </c>
      <c r="EP119" s="2">
        <v>47.248717263115324</v>
      </c>
      <c r="EQ119" s="2">
        <v>44.501743453123858</v>
      </c>
      <c r="ER119" s="2">
        <v>36.7337897784669</v>
      </c>
      <c r="ES119" s="2">
        <v>24.357632011935916</v>
      </c>
      <c r="ET119" s="2">
        <v>14.967630501945116</v>
      </c>
      <c r="EU119" s="2">
        <v>11.366756323449442</v>
      </c>
      <c r="EV119" s="2">
        <v>9.1680308329354094</v>
      </c>
      <c r="EW119" s="2">
        <v>12.561038558522768</v>
      </c>
      <c r="EX119" s="2">
        <v>24.974251041762798</v>
      </c>
      <c r="EY119" s="2">
        <v>29.861772979246865</v>
      </c>
      <c r="EZ119" s="2">
        <v>40.69527485995134</v>
      </c>
      <c r="FA119" s="2">
        <v>50.986996098990687</v>
      </c>
      <c r="FB119" s="2">
        <v>47.859280956749757</v>
      </c>
      <c r="FC119" s="2">
        <v>40.56718234113184</v>
      </c>
      <c r="FD119" s="2">
        <v>20.758633906994291</v>
      </c>
      <c r="FE119" s="2">
        <v>-2.4562284152722214E-2</v>
      </c>
      <c r="FF119" s="2">
        <v>-28.20350729048431</v>
      </c>
      <c r="FG119" s="2">
        <v>-67.032420021922505</v>
      </c>
      <c r="FH119" s="2">
        <v>-88.27992800000051</v>
      </c>
      <c r="FI119" s="2">
        <v>-100.02887657990055</v>
      </c>
      <c r="FJ119" s="2">
        <v>-115.66544399104745</v>
      </c>
      <c r="FK119" s="2">
        <v>-108.96253570591851</v>
      </c>
      <c r="FL119" s="2">
        <v>-105.54104336207351</v>
      </c>
      <c r="FM119" s="2">
        <v>-103.93493215121339</v>
      </c>
      <c r="FN119" s="2">
        <v>-86.481977179735566</v>
      </c>
      <c r="FO119" s="2">
        <v>-67.765200241643157</v>
      </c>
      <c r="FP119" s="2">
        <v>-53.586072976596739</v>
      </c>
      <c r="FQ119" s="2">
        <v>-38.527236838110277</v>
      </c>
      <c r="FR119" s="2">
        <v>-24.383942169715798</v>
      </c>
      <c r="FS119" s="2">
        <v>-11.24889862904001</v>
      </c>
      <c r="FT119" s="2">
        <v>-4.9650521807647898</v>
      </c>
      <c r="FU119" s="2">
        <v>-4.1422988970488781</v>
      </c>
      <c r="FV119" s="2">
        <v>-3.207203202567865</v>
      </c>
      <c r="FW119" s="2">
        <v>-2.1864008552665575</v>
      </c>
      <c r="FX119" s="2">
        <v>-1.1077641351968526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</row>
    <row r="120" spans="1:200">
      <c r="A120" s="2">
        <v>-1.2132061312376513E-15</v>
      </c>
      <c r="B120" s="2">
        <v>-1.8602554248128301E-14</v>
      </c>
      <c r="C120" s="2">
        <v>-6.6964839273769901E-13</v>
      </c>
      <c r="D120" s="2">
        <v>1.2112767159605619E-13</v>
      </c>
      <c r="E120" s="2">
        <v>6.7295302709397734E-15</v>
      </c>
      <c r="F120" s="2">
        <v>4.2797748727601671E-14</v>
      </c>
      <c r="G120" s="2">
        <v>6.6353999438851559E-14</v>
      </c>
      <c r="H120" s="2">
        <v>2.9798731425144264E-14</v>
      </c>
      <c r="I120" s="2">
        <v>1.7508057989843105E-15</v>
      </c>
      <c r="J120" s="2">
        <v>-4.2758924023578816E-14</v>
      </c>
      <c r="K120" s="2">
        <v>-2.6860180727252862E-15</v>
      </c>
      <c r="L120" s="2">
        <v>1.7759286702218129E-14</v>
      </c>
      <c r="M120" s="2">
        <v>-3.894742212503447E-14</v>
      </c>
      <c r="N120" s="2">
        <v>1.0814048326352479E-16</v>
      </c>
      <c r="O120" s="2">
        <v>4.402449119596842E-14</v>
      </c>
      <c r="P120" s="2">
        <v>6.1105143739690534E-15</v>
      </c>
      <c r="Q120" s="2">
        <v>-6.9604070001634547E-15</v>
      </c>
      <c r="R120" s="2">
        <v>-2.5803560067371576E-17</v>
      </c>
      <c r="S120" s="2">
        <v>2.4751378349620551E-16</v>
      </c>
      <c r="T120" s="2">
        <v>9.0709316731257142E-17</v>
      </c>
      <c r="U120" s="2">
        <v>1.5603227089365608E-16</v>
      </c>
      <c r="V120" s="2">
        <v>-3.5149311548367859</v>
      </c>
      <c r="W120" s="2">
        <v>-7.0542490482151763</v>
      </c>
      <c r="X120" s="2">
        <v>-10.641996438385394</v>
      </c>
      <c r="Y120" s="2">
        <v>-14.301531531682144</v>
      </c>
      <c r="Z120" s="2">
        <v>-18.055194198038254</v>
      </c>
      <c r="AA120" s="2">
        <v>-20.359900342124892</v>
      </c>
      <c r="AB120" s="2">
        <v>-40.200973134218309</v>
      </c>
      <c r="AC120" s="2">
        <v>-62.001566911790974</v>
      </c>
      <c r="AD120" s="2">
        <v>-84.823171526926217</v>
      </c>
      <c r="AE120" s="2">
        <v>-107.42559611822925</v>
      </c>
      <c r="AF120" s="2">
        <v>-117.16298719084934</v>
      </c>
      <c r="AG120" s="2">
        <v>-126.94911799467248</v>
      </c>
      <c r="AH120" s="2">
        <v>-133.34857696095085</v>
      </c>
      <c r="AI120" s="2">
        <v>-138.32592072145297</v>
      </c>
      <c r="AJ120" s="2">
        <v>-141.61345540507145</v>
      </c>
      <c r="AK120" s="2">
        <v>-142.34860746710126</v>
      </c>
      <c r="AL120" s="2">
        <v>-140.39976042074591</v>
      </c>
      <c r="AM120" s="2">
        <v>-142.59527657026575</v>
      </c>
      <c r="AN120" s="2">
        <v>-141.95403363138158</v>
      </c>
      <c r="AO120" s="2">
        <v>-139.49722387760372</v>
      </c>
      <c r="AP120" s="2">
        <v>-136.75875583923255</v>
      </c>
      <c r="AQ120" s="2">
        <v>-134.03395352659768</v>
      </c>
      <c r="AR120" s="2">
        <v>-131.20040142489461</v>
      </c>
      <c r="AS120" s="2">
        <v>-132.50002255702884</v>
      </c>
      <c r="AT120" s="2">
        <v>-135.74955145153399</v>
      </c>
      <c r="AU120" s="2">
        <v>-141.53784112836098</v>
      </c>
      <c r="AV120" s="2">
        <v>-146.76471130243132</v>
      </c>
      <c r="AW120" s="2">
        <v>-149.20397788762384</v>
      </c>
      <c r="AX120" s="2">
        <v>-148.49592745839544</v>
      </c>
      <c r="AY120" s="2">
        <v>-142.20067285276457</v>
      </c>
      <c r="AZ120" s="2">
        <v>-133.8466852248726</v>
      </c>
      <c r="BA120" s="2">
        <v>-124.83371733477516</v>
      </c>
      <c r="BB120" s="2">
        <v>-115.87320000481374</v>
      </c>
      <c r="BC120" s="2">
        <v>-110.35671355129305</v>
      </c>
      <c r="BD120" s="2">
        <v>-107.63215289471246</v>
      </c>
      <c r="BE120" s="2">
        <v>-115.87495076649597</v>
      </c>
      <c r="BF120" s="2">
        <v>-126.98482919010334</v>
      </c>
      <c r="BG120" s="2">
        <v>-138.82497407838696</v>
      </c>
      <c r="BH120" s="2">
        <v>-148.03047178982828</v>
      </c>
      <c r="BI120" s="2">
        <v>-151.76393074912636</v>
      </c>
      <c r="BJ120" s="2">
        <v>-149.87854937215266</v>
      </c>
      <c r="BK120" s="2">
        <v>-127.96808718048892</v>
      </c>
      <c r="BL120" s="2">
        <v>-98.415443702905776</v>
      </c>
      <c r="BM120" s="2">
        <v>-65.184620625142699</v>
      </c>
      <c r="BN120" s="2">
        <v>-30.336504318715583</v>
      </c>
      <c r="BO120" s="2">
        <v>-14.523986054255689</v>
      </c>
      <c r="BP120" s="2">
        <v>-6.6890081265303518</v>
      </c>
      <c r="BQ120" s="2">
        <v>8.3071460991078432</v>
      </c>
      <c r="BR120" s="2">
        <v>19.629268593194823</v>
      </c>
      <c r="BS120" s="2">
        <v>32.16716250410628</v>
      </c>
      <c r="BT120" s="2">
        <v>37.737980347875776</v>
      </c>
      <c r="BU120" s="2">
        <v>38.502189865774618</v>
      </c>
      <c r="BV120" s="2">
        <v>33.084936048956308</v>
      </c>
      <c r="BW120" s="2">
        <v>32.007165077736971</v>
      </c>
      <c r="BX120" s="2">
        <v>28.089677026966449</v>
      </c>
      <c r="BY120" s="2">
        <v>20.366203305631494</v>
      </c>
      <c r="BZ120" s="2">
        <v>16.438442709085837</v>
      </c>
      <c r="CA120" s="2">
        <v>15.889156068286532</v>
      </c>
      <c r="CB120" s="2">
        <v>15.261051444397161</v>
      </c>
      <c r="CC120" s="2">
        <v>15.397651482319773</v>
      </c>
      <c r="CD120" s="2">
        <v>9.6457395303767406</v>
      </c>
      <c r="CE120" s="2">
        <v>6.8415508323510599</v>
      </c>
      <c r="CF120" s="2">
        <v>-0.64185676155927718</v>
      </c>
      <c r="CG120" s="2">
        <v>-2.6850332687026497</v>
      </c>
      <c r="CH120" s="2">
        <v>8.4932891801740844</v>
      </c>
      <c r="CI120" s="2">
        <v>15.964472233079286</v>
      </c>
      <c r="CJ120" s="2">
        <v>17.163901190353258</v>
      </c>
      <c r="CK120" s="2">
        <v>19.90949816774372</v>
      </c>
      <c r="CL120" s="2">
        <v>21.538912713193845</v>
      </c>
      <c r="CM120" s="2">
        <v>29.546403875756059</v>
      </c>
      <c r="CN120" s="2">
        <v>39.464639069812009</v>
      </c>
      <c r="CO120" s="2">
        <v>58.549630308837671</v>
      </c>
      <c r="CP120" s="2">
        <v>66.425310209191338</v>
      </c>
      <c r="CQ120" s="2">
        <v>75.628575845797187</v>
      </c>
      <c r="CR120" s="2">
        <v>88.135842193419876</v>
      </c>
      <c r="CS120" s="2">
        <v>82.800972012650718</v>
      </c>
      <c r="CT120" s="2">
        <v>70.539991696249714</v>
      </c>
      <c r="CU120" s="2">
        <v>47.166997594328713</v>
      </c>
      <c r="CV120" s="2">
        <v>40.399481238338929</v>
      </c>
      <c r="CW120" s="2">
        <v>39.655839355116328</v>
      </c>
      <c r="CX120" s="2">
        <v>22.624689402909084</v>
      </c>
      <c r="CY120" s="2">
        <v>29.702789676089353</v>
      </c>
      <c r="CZ120" s="2">
        <v>33.997970136329023</v>
      </c>
      <c r="DA120" s="2">
        <v>35.196866888063717</v>
      </c>
      <c r="DB120" s="2">
        <v>36.087924603429791</v>
      </c>
      <c r="DC120" s="2">
        <v>37.154922942296146</v>
      </c>
      <c r="DD120" s="2">
        <v>42.567409382477102</v>
      </c>
      <c r="DE120" s="2">
        <v>60.79365285040948</v>
      </c>
      <c r="DF120" s="2">
        <v>61.728975398613613</v>
      </c>
      <c r="DG120" s="2">
        <v>67.560923962337881</v>
      </c>
      <c r="DH120" s="2">
        <v>69.986144514413255</v>
      </c>
      <c r="DI120" s="2">
        <v>75.756403268522405</v>
      </c>
      <c r="DJ120" s="2">
        <v>80.115509465183649</v>
      </c>
      <c r="DK120" s="2">
        <v>76.371003205037042</v>
      </c>
      <c r="DL120" s="2">
        <v>68.800992059222949</v>
      </c>
      <c r="DM120" s="2">
        <v>61.36666908924964</v>
      </c>
      <c r="DN120" s="2">
        <v>45.67691355043776</v>
      </c>
      <c r="DO120" s="2">
        <v>33.795861960831893</v>
      </c>
      <c r="DP120" s="2">
        <v>25.721300766567438</v>
      </c>
      <c r="DQ120" s="2">
        <v>22.805665576070229</v>
      </c>
      <c r="DR120" s="2">
        <v>9.5327557117531541</v>
      </c>
      <c r="DS120" s="2">
        <v>10.306204567798183</v>
      </c>
      <c r="DT120" s="2">
        <v>10.934309191687419</v>
      </c>
      <c r="DU120" s="2">
        <v>18.603203485698273</v>
      </c>
      <c r="DV120" s="2">
        <v>23.722106778419164</v>
      </c>
      <c r="DW120" s="2">
        <v>25.413480583874207</v>
      </c>
      <c r="DX120" s="2">
        <v>27.059058248833729</v>
      </c>
      <c r="DY120" s="2">
        <v>32.815712950827134</v>
      </c>
      <c r="DZ120" s="2">
        <v>32.096131852144921</v>
      </c>
      <c r="EA120" s="2">
        <v>28.891158323502317</v>
      </c>
      <c r="EB120" s="2">
        <v>22.318223277308149</v>
      </c>
      <c r="EC120" s="2">
        <v>12.629882830498573</v>
      </c>
      <c r="ED120" s="2">
        <v>-0.72058419155644771</v>
      </c>
      <c r="EE120" s="2">
        <v>-7.279303951803568</v>
      </c>
      <c r="EF120" s="2">
        <v>-22.270614809804414</v>
      </c>
      <c r="EG120" s="2">
        <v>-38.76815600640635</v>
      </c>
      <c r="EH120" s="2">
        <v>-72.334857866726054</v>
      </c>
      <c r="EI120" s="2">
        <v>-121.79120330760792</v>
      </c>
      <c r="EJ120" s="2">
        <v>-131.4464570557561</v>
      </c>
      <c r="EK120" s="2">
        <v>-150.7546748070892</v>
      </c>
      <c r="EL120" s="2">
        <v>-149.53755699899997</v>
      </c>
      <c r="EM120" s="2">
        <v>-141.93909166127952</v>
      </c>
      <c r="EN120" s="2">
        <v>-131.27402826385327</v>
      </c>
      <c r="EO120" s="2">
        <v>-119.67683993199607</v>
      </c>
      <c r="EP120" s="2">
        <v>-111.49454710857596</v>
      </c>
      <c r="EQ120" s="2">
        <v>-106.8922441248352</v>
      </c>
      <c r="ER120" s="2">
        <v>-113.34172467214017</v>
      </c>
      <c r="ES120" s="2">
        <v>-122.13117547324018</v>
      </c>
      <c r="ET120" s="2">
        <v>-132.61312855860456</v>
      </c>
      <c r="EU120" s="2">
        <v>-142.20067285276457</v>
      </c>
      <c r="EV120" s="2">
        <v>-149.79817228125717</v>
      </c>
      <c r="EW120" s="2">
        <v>-150.76237606930215</v>
      </c>
      <c r="EX120" s="2">
        <v>-146.76471130243132</v>
      </c>
      <c r="EY120" s="2">
        <v>-142.85895712452495</v>
      </c>
      <c r="EZ120" s="2">
        <v>-135.41377712329083</v>
      </c>
      <c r="FA120" s="2">
        <v>-132.50002255702884</v>
      </c>
      <c r="FB120" s="2">
        <v>-130.22231932973494</v>
      </c>
      <c r="FC120" s="2">
        <v>-132.31384067123651</v>
      </c>
      <c r="FD120" s="2">
        <v>-136.75875583923255</v>
      </c>
      <c r="FE120" s="2">
        <v>-136.27666953257736</v>
      </c>
      <c r="FF120" s="2">
        <v>-138.15950797973369</v>
      </c>
      <c r="FG120" s="2">
        <v>-142.59527657026575</v>
      </c>
      <c r="FH120" s="2">
        <v>-135.80385916125638</v>
      </c>
      <c r="FI120" s="2">
        <v>-137.74422839860819</v>
      </c>
      <c r="FJ120" s="2">
        <v>-141.61345540507145</v>
      </c>
      <c r="FK120" s="2">
        <v>-134.74860496301173</v>
      </c>
      <c r="FL120" s="2">
        <v>-130.53865412106498</v>
      </c>
      <c r="FM120" s="2">
        <v>-126.94911799467248</v>
      </c>
      <c r="FN120" s="2">
        <v>-117.16298719084934</v>
      </c>
      <c r="FO120" s="2">
        <v>-107.42559611822925</v>
      </c>
      <c r="FP120" s="2">
        <v>-84.823171526926203</v>
      </c>
      <c r="FQ120" s="2">
        <v>-62.001566911790974</v>
      </c>
      <c r="FR120" s="2">
        <v>-40.200973134218309</v>
      </c>
      <c r="FS120" s="2">
        <v>-20.359900342124892</v>
      </c>
      <c r="FT120" s="2">
        <v>-18.055194198038254</v>
      </c>
      <c r="FU120" s="2">
        <v>-14.301531531682144</v>
      </c>
      <c r="FV120" s="2">
        <v>-10.641996438385394</v>
      </c>
      <c r="FW120" s="2">
        <v>-7.0542490482151763</v>
      </c>
      <c r="FX120" s="2">
        <v>-3.5149311548367859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</row>
    <row r="121" spans="1:200">
      <c r="A121" s="2">
        <v>-9.6572796082054963E-16</v>
      </c>
      <c r="B121" s="2">
        <v>-2.8387439764676847E-14</v>
      </c>
      <c r="C121" s="2">
        <v>-6.9250931836963571E-13</v>
      </c>
      <c r="D121" s="2">
        <v>1.1805022255735935E-13</v>
      </c>
      <c r="E121" s="2">
        <v>9.5664163164003461E-15</v>
      </c>
      <c r="F121" s="2">
        <v>3.2320496184406044E-14</v>
      </c>
      <c r="G121" s="2">
        <v>5.6340265641670131E-14</v>
      </c>
      <c r="H121" s="2">
        <v>2.7739238155232126E-14</v>
      </c>
      <c r="I121" s="2">
        <v>-2.1566573855905147E-14</v>
      </c>
      <c r="J121" s="2">
        <v>-3.4358423620342058E-14</v>
      </c>
      <c r="K121" s="2">
        <v>1.2183294893793875E-14</v>
      </c>
      <c r="L121" s="2">
        <v>2.0793686689082813E-14</v>
      </c>
      <c r="M121" s="2">
        <v>-4.3553855327093268E-14</v>
      </c>
      <c r="N121" s="2">
        <v>-5.655565793518821E-15</v>
      </c>
      <c r="O121" s="2">
        <v>4.7410785183537004E-14</v>
      </c>
      <c r="P121" s="2">
        <v>3.6575474854682798E-15</v>
      </c>
      <c r="Q121" s="2">
        <v>-1.2375454632359751E-14</v>
      </c>
      <c r="R121" s="2">
        <v>7.628327828149189E-17</v>
      </c>
      <c r="S121" s="2">
        <v>2.3947157630215972E-16</v>
      </c>
      <c r="T121" s="2">
        <v>6.5939692092137599E-17</v>
      </c>
      <c r="U121" s="2">
        <v>2.321854052505349E-16</v>
      </c>
      <c r="V121" s="2">
        <v>-4.0906701888082129</v>
      </c>
      <c r="W121" s="2">
        <v>-8.1988479694867973</v>
      </c>
      <c r="X121" s="2">
        <v>-12.341778964841478</v>
      </c>
      <c r="Y121" s="2">
        <v>-16.536187178908321</v>
      </c>
      <c r="Z121" s="2">
        <v>-20.798019972313806</v>
      </c>
      <c r="AA121" s="2">
        <v>-23.968185967023022</v>
      </c>
      <c r="AB121" s="2">
        <v>-45.831382014131421</v>
      </c>
      <c r="AC121" s="2">
        <v>-69.308233000215296</v>
      </c>
      <c r="AD121" s="2">
        <v>-93.664920970553183</v>
      </c>
      <c r="AE121" s="2">
        <v>-117.37745489115689</v>
      </c>
      <c r="AF121" s="2">
        <v>-128.72743940158867</v>
      </c>
      <c r="AG121" s="2">
        <v>-139.75553676167993</v>
      </c>
      <c r="AH121" s="2">
        <v>-145.93433970906597</v>
      </c>
      <c r="AI121" s="2">
        <v>-149.99686270771178</v>
      </c>
      <c r="AJ121" s="2">
        <v>-151.60191150515794</v>
      </c>
      <c r="AK121" s="2">
        <v>-150.19045746724009</v>
      </c>
      <c r="AL121" s="2">
        <v>-145.93752965817961</v>
      </c>
      <c r="AM121" s="2">
        <v>-143.71136021075799</v>
      </c>
      <c r="AN121" s="2">
        <v>-139.21551781723454</v>
      </c>
      <c r="AO121" s="2">
        <v>-134.21730049201653</v>
      </c>
      <c r="AP121" s="2">
        <v>-130.3950168779929</v>
      </c>
      <c r="AQ121" s="2">
        <v>-127.98303211079279</v>
      </c>
      <c r="AR121" s="2">
        <v>-127.48312774572499</v>
      </c>
      <c r="AS121" s="2">
        <v>-131.31675862153728</v>
      </c>
      <c r="AT121" s="2">
        <v>-137.0069089961184</v>
      </c>
      <c r="AU121" s="2">
        <v>-144.67746442628297</v>
      </c>
      <c r="AV121" s="2">
        <v>-151.00322381713119</v>
      </c>
      <c r="AW121" s="2">
        <v>-153.73948177458894</v>
      </c>
      <c r="AX121" s="2">
        <v>-152.79110189893149</v>
      </c>
      <c r="AY121" s="2">
        <v>-145.64052004096342</v>
      </c>
      <c r="AZ121" s="2">
        <v>-136.62920250180449</v>
      </c>
      <c r="BA121" s="2">
        <v>-126.635103757203</v>
      </c>
      <c r="BB121" s="2">
        <v>-117.44534072470725</v>
      </c>
      <c r="BC121" s="2">
        <v>-112.00625831468423</v>
      </c>
      <c r="BD121" s="2">
        <v>-108.88013927171082</v>
      </c>
      <c r="BE121" s="2">
        <v>-117.12654655110268</v>
      </c>
      <c r="BF121" s="2">
        <v>-127.35809908759023</v>
      </c>
      <c r="BG121" s="2">
        <v>-137.23319925994716</v>
      </c>
      <c r="BH121" s="2">
        <v>-143.24621945809321</v>
      </c>
      <c r="BI121" s="2">
        <v>-142.64740694531145</v>
      </c>
      <c r="BJ121" s="2">
        <v>-137.05510875736405</v>
      </c>
      <c r="BK121" s="2">
        <v>-110.9988582836143</v>
      </c>
      <c r="BL121" s="2">
        <v>-78.218744124504141</v>
      </c>
      <c r="BM121" s="2">
        <v>-43.084275709943988</v>
      </c>
      <c r="BN121" s="2">
        <v>-8.1546513624576065</v>
      </c>
      <c r="BO121" s="2">
        <v>5.9606016515826621</v>
      </c>
      <c r="BP121" s="2">
        <v>10.592752132882657</v>
      </c>
      <c r="BQ121" s="2">
        <v>21.355575545536716</v>
      </c>
      <c r="BR121" s="2">
        <v>28.063834725404895</v>
      </c>
      <c r="BS121" s="2">
        <v>35.374286103023117</v>
      </c>
      <c r="BT121" s="2">
        <v>36.809160219086102</v>
      </c>
      <c r="BU121" s="2">
        <v>34.050405545998913</v>
      </c>
      <c r="BV121" s="2">
        <v>27.210670409164095</v>
      </c>
      <c r="BW121" s="2">
        <v>25.139822967270966</v>
      </c>
      <c r="BX121" s="2">
        <v>20.628838065672362</v>
      </c>
      <c r="BY121" s="2">
        <v>13.453608058731394</v>
      </c>
      <c r="BZ121" s="2">
        <v>9.4135127587182374</v>
      </c>
      <c r="CA121" s="2">
        <v>9.3278483708881197</v>
      </c>
      <c r="CB121" s="2">
        <v>9.2316426765083701</v>
      </c>
      <c r="CC121" s="2">
        <v>7.1555649640268237</v>
      </c>
      <c r="CD121" s="2">
        <v>0.72893879071250745</v>
      </c>
      <c r="CE121" s="2">
        <v>-1.9021785544777148</v>
      </c>
      <c r="CF121" s="2">
        <v>-9.2510493789270036</v>
      </c>
      <c r="CG121" s="2">
        <v>-10.798827311068804</v>
      </c>
      <c r="CH121" s="2">
        <v>4.7911752329805655</v>
      </c>
      <c r="CI121" s="2">
        <v>14.983063589171982</v>
      </c>
      <c r="CJ121" s="2">
        <v>16.748268070008372</v>
      </c>
      <c r="CK121" s="2">
        <v>19.741789572092603</v>
      </c>
      <c r="CL121" s="2">
        <v>21.428041203120959</v>
      </c>
      <c r="CM121" s="2">
        <v>29.417533366206403</v>
      </c>
      <c r="CN121" s="2">
        <v>43.044098129129807</v>
      </c>
      <c r="CO121" s="2">
        <v>61.328849224595558</v>
      </c>
      <c r="CP121" s="2">
        <v>68.095631626925496</v>
      </c>
      <c r="CQ121" s="2">
        <v>78.150550842755223</v>
      </c>
      <c r="CR121" s="2">
        <v>89.978470785967431</v>
      </c>
      <c r="CS121" s="2">
        <v>84.65664894095147</v>
      </c>
      <c r="CT121" s="2">
        <v>70.418194127678817</v>
      </c>
      <c r="CU121" s="2">
        <v>40.982165210367093</v>
      </c>
      <c r="CV121" s="2">
        <v>32.885144950038274</v>
      </c>
      <c r="CW121" s="2">
        <v>32.24288243348677</v>
      </c>
      <c r="CX121" s="2">
        <v>14.083977171802479</v>
      </c>
      <c r="CY121" s="2">
        <v>21.195400739553989</v>
      </c>
      <c r="CZ121" s="2">
        <v>26.465124126703387</v>
      </c>
      <c r="DA121" s="2">
        <v>30.355040727217933</v>
      </c>
      <c r="DB121" s="2">
        <v>33.108134433447532</v>
      </c>
      <c r="DC121" s="2">
        <v>34.616527189798994</v>
      </c>
      <c r="DD121" s="2">
        <v>42.91924218082697</v>
      </c>
      <c r="DE121" s="2">
        <v>62.825317779968955</v>
      </c>
      <c r="DF121" s="2">
        <v>65.680043590321063</v>
      </c>
      <c r="DG121" s="2">
        <v>72.568647011748851</v>
      </c>
      <c r="DH121" s="2">
        <v>75.670310964894199</v>
      </c>
      <c r="DI121" s="2">
        <v>82.398213554033191</v>
      </c>
      <c r="DJ121" s="2">
        <v>87.069825174254717</v>
      </c>
      <c r="DK121" s="2">
        <v>83.263648789720392</v>
      </c>
      <c r="DL121" s="2">
        <v>73.615167202047175</v>
      </c>
      <c r="DM121" s="2">
        <v>63.99398505449453</v>
      </c>
      <c r="DN121" s="2">
        <v>48.383807936721617</v>
      </c>
      <c r="DO121" s="2">
        <v>36.327053658054865</v>
      </c>
      <c r="DP121" s="2">
        <v>25.065033095554693</v>
      </c>
      <c r="DQ121" s="2">
        <v>20.685272442693581</v>
      </c>
      <c r="DR121" s="2">
        <v>4.9755604366265391</v>
      </c>
      <c r="DS121" s="2">
        <v>5.1874769619047862</v>
      </c>
      <c r="DT121" s="2">
        <v>5.283682656284455</v>
      </c>
      <c r="DU121" s="2">
        <v>12.719717729981658</v>
      </c>
      <c r="DV121" s="2">
        <v>17.810394591965736</v>
      </c>
      <c r="DW121" s="2">
        <v>19.56425430328682</v>
      </c>
      <c r="DX121" s="2">
        <v>22.27050236427117</v>
      </c>
      <c r="DY121" s="2">
        <v>29.022174579343115</v>
      </c>
      <c r="DZ121" s="2">
        <v>30.96792478158326</v>
      </c>
      <c r="EA121" s="2">
        <v>31.326502912546417</v>
      </c>
      <c r="EB121" s="2">
        <v>28.947215768058747</v>
      </c>
      <c r="EC121" s="2">
        <v>23.992083339869321</v>
      </c>
      <c r="ED121" s="2">
        <v>15.253068407154254</v>
      </c>
      <c r="EE121" s="2">
        <v>12.453702474771269</v>
      </c>
      <c r="EF121" s="2">
        <v>-0.19568562167702908</v>
      </c>
      <c r="EG121" s="2">
        <v>-15.93870571605072</v>
      </c>
      <c r="EH121" s="2">
        <v>-50.620470028156014</v>
      </c>
      <c r="EI121" s="2">
        <v>-103.49805879780317</v>
      </c>
      <c r="EJ121" s="2">
        <v>-116.37059000489376</v>
      </c>
      <c r="EK121" s="2">
        <v>-140.1063866728044</v>
      </c>
      <c r="EL121" s="2">
        <v>-143.957644317953</v>
      </c>
      <c r="EM121" s="2">
        <v>-139.52594919665688</v>
      </c>
      <c r="EN121" s="2">
        <v>-131.26566591871003</v>
      </c>
      <c r="EO121" s="2">
        <v>-120.93433834491321</v>
      </c>
      <c r="EP121" s="2">
        <v>-112.88032710403594</v>
      </c>
      <c r="EQ121" s="2">
        <v>-107.95134797956011</v>
      </c>
      <c r="ER121" s="2">
        <v>-114.3911621416912</v>
      </c>
      <c r="ES121" s="2">
        <v>-122.97377665518391</v>
      </c>
      <c r="ET121" s="2">
        <v>-134.11464518902014</v>
      </c>
      <c r="EU121" s="2">
        <v>-145.64052004096342</v>
      </c>
      <c r="EV121" s="2">
        <v>-153.5677039086236</v>
      </c>
      <c r="EW121" s="2">
        <v>-154.97639355727392</v>
      </c>
      <c r="EX121" s="2">
        <v>-151.00322381713119</v>
      </c>
      <c r="EY121" s="2">
        <v>-146.24575281514856</v>
      </c>
      <c r="EZ121" s="2">
        <v>-137.34072563978862</v>
      </c>
      <c r="FA121" s="2">
        <v>-131.31675862153728</v>
      </c>
      <c r="FB121" s="2">
        <v>-127.24784392542637</v>
      </c>
      <c r="FC121" s="2">
        <v>-126.83924814269831</v>
      </c>
      <c r="FD121" s="2">
        <v>-130.3950168779929</v>
      </c>
      <c r="FE121" s="2">
        <v>-130.93760141464492</v>
      </c>
      <c r="FF121" s="2">
        <v>-135.0040844651455</v>
      </c>
      <c r="FG121" s="2">
        <v>-143.71136021075799</v>
      </c>
      <c r="FH121" s="2">
        <v>-140.49163278463902</v>
      </c>
      <c r="FI121" s="2">
        <v>-144.6904858131538</v>
      </c>
      <c r="FJ121" s="2">
        <v>-151.60191150515794</v>
      </c>
      <c r="FK121" s="2">
        <v>-145.46842005094825</v>
      </c>
      <c r="FL121" s="2">
        <v>-142.2300489236421</v>
      </c>
      <c r="FM121" s="2">
        <v>-139.75553676167993</v>
      </c>
      <c r="FN121" s="2">
        <v>-128.72743940158867</v>
      </c>
      <c r="FO121" s="2">
        <v>-117.37745489115689</v>
      </c>
      <c r="FP121" s="2">
        <v>-93.664920970553169</v>
      </c>
      <c r="FQ121" s="2">
        <v>-69.308233000215296</v>
      </c>
      <c r="FR121" s="2">
        <v>-45.831382014131421</v>
      </c>
      <c r="FS121" s="2">
        <v>-23.968185967023022</v>
      </c>
      <c r="FT121" s="2">
        <v>-20.798019972313806</v>
      </c>
      <c r="FU121" s="2">
        <v>-16.536187178908321</v>
      </c>
      <c r="FV121" s="2">
        <v>-12.341778964841478</v>
      </c>
      <c r="FW121" s="2">
        <v>-8.1988479694867973</v>
      </c>
      <c r="FX121" s="2">
        <v>-4.0906701888082129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</row>
    <row r="122" spans="1:200">
      <c r="A122" s="2">
        <v>-8.823131990006607E-16</v>
      </c>
      <c r="B122" s="2">
        <v>-3.9927530839502232E-14</v>
      </c>
      <c r="C122" s="2">
        <v>-7.0458964904888884E-13</v>
      </c>
      <c r="D122" s="2">
        <v>1.149710067444472E-13</v>
      </c>
      <c r="E122" s="2">
        <v>1.1834884007082103E-14</v>
      </c>
      <c r="F122" s="2">
        <v>2.5700780308762296E-14</v>
      </c>
      <c r="G122" s="2">
        <v>4.9313015311471461E-14</v>
      </c>
      <c r="H122" s="2">
        <v>2.5981709833893868E-14</v>
      </c>
      <c r="I122" s="2">
        <v>-3.8797685346834905E-14</v>
      </c>
      <c r="J122" s="2">
        <v>-2.9183622588535616E-14</v>
      </c>
      <c r="K122" s="2">
        <v>2.0287417940486909E-14</v>
      </c>
      <c r="L122" s="2">
        <v>2.3021021155270175E-14</v>
      </c>
      <c r="M122" s="2">
        <v>-4.6049754596353472E-14</v>
      </c>
      <c r="N122" s="2">
        <v>-8.0299483121741336E-15</v>
      </c>
      <c r="O122" s="2">
        <v>4.87223585627968E-14</v>
      </c>
      <c r="P122" s="2">
        <v>2.2546499843692912E-15</v>
      </c>
      <c r="Q122" s="2">
        <v>-1.4936585908315913E-14</v>
      </c>
      <c r="R122" s="2">
        <v>1.8513297955016518E-16</v>
      </c>
      <c r="S122" s="2">
        <v>2.6076837732957315E-16</v>
      </c>
      <c r="T122" s="2">
        <v>3.9353341753585293E-17</v>
      </c>
      <c r="U122" s="2">
        <v>2.6822545351145458E-16</v>
      </c>
      <c r="V122" s="2">
        <v>-4.7126467474956355</v>
      </c>
      <c r="W122" s="2">
        <v>-9.4369205894168093</v>
      </c>
      <c r="X122" s="2">
        <v>-14.18425100506799</v>
      </c>
      <c r="Y122" s="2">
        <v>-18.965673755250133</v>
      </c>
      <c r="Z122" s="2">
        <v>-23.791637800298972</v>
      </c>
      <c r="AA122" s="2">
        <v>-27.491390392818644</v>
      </c>
      <c r="AB122" s="2">
        <v>-50.441198140154022</v>
      </c>
      <c r="AC122" s="2">
        <v>-74.805163915010056</v>
      </c>
      <c r="AD122" s="2">
        <v>-99.979628259284794</v>
      </c>
      <c r="AE122" s="2">
        <v>-124.27355819277945</v>
      </c>
      <c r="AF122" s="2">
        <v>-136.69137462958022</v>
      </c>
      <c r="AG122" s="2">
        <v>-148.58324233701796</v>
      </c>
      <c r="AH122" s="2">
        <v>-154.75502079409011</v>
      </c>
      <c r="AI122" s="2">
        <v>-158.40551877557203</v>
      </c>
      <c r="AJ122" s="2">
        <v>-159.12370202378202</v>
      </c>
      <c r="AK122" s="2">
        <v>-156.49727015468946</v>
      </c>
      <c r="AL122" s="2">
        <v>-150.89274292831732</v>
      </c>
      <c r="AM122" s="2">
        <v>-145.81775751668999</v>
      </c>
      <c r="AN122" s="2">
        <v>-138.75433282247437</v>
      </c>
      <c r="AO122" s="2">
        <v>-131.92814312063553</v>
      </c>
      <c r="AP122" s="2">
        <v>-127.11187463202236</v>
      </c>
      <c r="AQ122" s="2">
        <v>-124.54936960840412</v>
      </c>
      <c r="AR122" s="2">
        <v>-125.05814297259035</v>
      </c>
      <c r="AS122" s="2">
        <v>-130.13048703817643</v>
      </c>
      <c r="AT122" s="2">
        <v>-137.16321476389388</v>
      </c>
      <c r="AU122" s="2">
        <v>-145.98821911922275</v>
      </c>
      <c r="AV122" s="2">
        <v>-153.1395013130674</v>
      </c>
      <c r="AW122" s="2">
        <v>-156.32623639584133</v>
      </c>
      <c r="AX122" s="2">
        <v>-155.53753626918612</v>
      </c>
      <c r="AY122" s="2">
        <v>-148.23447304213812</v>
      </c>
      <c r="AZ122" s="2">
        <v>-139.01827530983502</v>
      </c>
      <c r="BA122" s="2">
        <v>-128.47344224730909</v>
      </c>
      <c r="BB122" s="2">
        <v>-118.92309814570807</v>
      </c>
      <c r="BC122" s="2">
        <v>-113.11827246734519</v>
      </c>
      <c r="BD122" s="2">
        <v>-109.4381446911961</v>
      </c>
      <c r="BE122" s="2">
        <v>-117.09042224728394</v>
      </c>
      <c r="BF122" s="2">
        <v>-126.33575546850804</v>
      </c>
      <c r="BG122" s="2">
        <v>-134.80844862475311</v>
      </c>
      <c r="BH122" s="2">
        <v>-139.00706878698918</v>
      </c>
      <c r="BI122" s="2">
        <v>-136.28727462726607</v>
      </c>
      <c r="BJ122" s="2">
        <v>-129.11327746361033</v>
      </c>
      <c r="BK122" s="2">
        <v>-101.27538137252323</v>
      </c>
      <c r="BL122" s="2">
        <v>-67.477240564366923</v>
      </c>
      <c r="BM122" s="2">
        <v>-32.079383572597457</v>
      </c>
      <c r="BN122" s="2">
        <v>2.1729929496272931</v>
      </c>
      <c r="BO122" s="2">
        <v>14.868877229701541</v>
      </c>
      <c r="BP122" s="2">
        <v>17.570451077614404</v>
      </c>
      <c r="BQ122" s="2">
        <v>25.798377565568007</v>
      </c>
      <c r="BR122" s="2">
        <v>29.863425582682083</v>
      </c>
      <c r="BS122" s="2">
        <v>34.483046804132393</v>
      </c>
      <c r="BT122" s="2">
        <v>33.84128101258289</v>
      </c>
      <c r="BU122" s="2">
        <v>29.316227726128687</v>
      </c>
      <c r="BV122" s="2">
        <v>21.902138920988474</v>
      </c>
      <c r="BW122" s="2">
        <v>19.355969126768485</v>
      </c>
      <c r="BX122" s="2">
        <v>14.499891403484115</v>
      </c>
      <c r="BY122" s="2">
        <v>7.5241170503578596</v>
      </c>
      <c r="BZ122" s="2">
        <v>3.5485825647112605</v>
      </c>
      <c r="CA122" s="2">
        <v>3.7620908052805797</v>
      </c>
      <c r="CB122" s="2">
        <v>3.9969526618934594</v>
      </c>
      <c r="CC122" s="2">
        <v>1.0368517013900291</v>
      </c>
      <c r="CD122" s="2">
        <v>-5.426739037433669</v>
      </c>
      <c r="CE122" s="2">
        <v>-7.9673248020051686</v>
      </c>
      <c r="CF122" s="2">
        <v>-15.076502528070739</v>
      </c>
      <c r="CG122" s="2">
        <v>-16.338735635063912</v>
      </c>
      <c r="CH122" s="2">
        <v>1.2756426774159921</v>
      </c>
      <c r="CI122" s="2">
        <v>12.739467563925533</v>
      </c>
      <c r="CJ122" s="2">
        <v>14.807251804147784</v>
      </c>
      <c r="CK122" s="2">
        <v>17.993060505620896</v>
      </c>
      <c r="CL122" s="2">
        <v>19.583456477454924</v>
      </c>
      <c r="CM122" s="2">
        <v>27.342440502980228</v>
      </c>
      <c r="CN122" s="2">
        <v>42.774154092410377</v>
      </c>
      <c r="CO122" s="2">
        <v>60.615497650810845</v>
      </c>
      <c r="CP122" s="2">
        <v>67.524879424872069</v>
      </c>
      <c r="CQ122" s="2">
        <v>78.325998910168977</v>
      </c>
      <c r="CR122" s="2">
        <v>89.884158907494253</v>
      </c>
      <c r="CS122" s="2">
        <v>84.855706503240242</v>
      </c>
      <c r="CT122" s="2">
        <v>69.776133132428683</v>
      </c>
      <c r="CU122" s="2">
        <v>37.529261910749952</v>
      </c>
      <c r="CV122" s="2">
        <v>28.786375088151278</v>
      </c>
      <c r="CW122" s="2">
        <v>28.17614405646826</v>
      </c>
      <c r="CX122" s="2">
        <v>9.473506483429297</v>
      </c>
      <c r="CY122" s="2">
        <v>16.759774492412681</v>
      </c>
      <c r="CZ122" s="2">
        <v>22.542905317108389</v>
      </c>
      <c r="DA122" s="2">
        <v>27.770516227860192</v>
      </c>
      <c r="DB122" s="2">
        <v>31.402108689616696</v>
      </c>
      <c r="DC122" s="2">
        <v>33.082326419378226</v>
      </c>
      <c r="DD122" s="2">
        <v>42.898483492917592</v>
      </c>
      <c r="DE122" s="2">
        <v>63.557360113003405</v>
      </c>
      <c r="DF122" s="2">
        <v>67.321137789020227</v>
      </c>
      <c r="DG122" s="2">
        <v>74.801200480960517</v>
      </c>
      <c r="DH122" s="2">
        <v>78.062653781307361</v>
      </c>
      <c r="DI122" s="2">
        <v>85.210783857800209</v>
      </c>
      <c r="DJ122" s="2">
        <v>90.009472742720618</v>
      </c>
      <c r="DK122" s="2">
        <v>86.030071129907796</v>
      </c>
      <c r="DL122" s="2">
        <v>75.154504816442255</v>
      </c>
      <c r="DM122" s="2">
        <v>64.066084534059812</v>
      </c>
      <c r="DN122" s="2">
        <v>48.054792696919549</v>
      </c>
      <c r="DO122" s="2">
        <v>36.242470155113438</v>
      </c>
      <c r="DP122" s="2">
        <v>23.4199342926984</v>
      </c>
      <c r="DQ122" s="2">
        <v>18.28211777810494</v>
      </c>
      <c r="DR122" s="2">
        <v>1.0012704462094115</v>
      </c>
      <c r="DS122" s="2">
        <v>0.86874359339346263</v>
      </c>
      <c r="DT122" s="2">
        <v>0.63388173678052429</v>
      </c>
      <c r="DU122" s="2">
        <v>7.8090617819776167</v>
      </c>
      <c r="DV122" s="2">
        <v>12.692594827016876</v>
      </c>
      <c r="DW122" s="2">
        <v>14.053597194045087</v>
      </c>
      <c r="DX122" s="2">
        <v>17.230961287614228</v>
      </c>
      <c r="DY122" s="2">
        <v>24.315650004052181</v>
      </c>
      <c r="DZ122" s="2">
        <v>27.593190267428866</v>
      </c>
      <c r="EA122" s="2">
        <v>29.822088323698182</v>
      </c>
      <c r="EB122" s="2">
        <v>29.730873913706514</v>
      </c>
      <c r="EC122" s="2">
        <v>27.437723046826683</v>
      </c>
      <c r="ED122" s="2">
        <v>21.38237785862346</v>
      </c>
      <c r="EE122" s="2">
        <v>20.756181895183826</v>
      </c>
      <c r="EF122" s="2">
        <v>9.8237856243602266</v>
      </c>
      <c r="EG122" s="2">
        <v>-4.9251423796127884</v>
      </c>
      <c r="EH122" s="2">
        <v>-39.444744987715303</v>
      </c>
      <c r="EI122" s="2">
        <v>-93.323376308370797</v>
      </c>
      <c r="EJ122" s="2">
        <v>-107.31934386788006</v>
      </c>
      <c r="EK122" s="2">
        <v>-133.06250102956534</v>
      </c>
      <c r="EL122" s="2">
        <v>-139.23072863106299</v>
      </c>
      <c r="EM122" s="2">
        <v>-136.62105101310544</v>
      </c>
      <c r="EN122" s="2">
        <v>-129.92471696570735</v>
      </c>
      <c r="EO122" s="2">
        <v>-120.73059983756585</v>
      </c>
      <c r="EP122" s="2">
        <v>-113.3174277601557</v>
      </c>
      <c r="EQ122" s="2">
        <v>-108.78913010622723</v>
      </c>
      <c r="ER122" s="2">
        <v>-115.63346089749631</v>
      </c>
      <c r="ES122" s="2">
        <v>-124.3610770302127</v>
      </c>
      <c r="ET122" s="2">
        <v>-135.89242405447715</v>
      </c>
      <c r="EU122" s="2">
        <v>-148.23447304213812</v>
      </c>
      <c r="EV122" s="2">
        <v>-156.08736031386221</v>
      </c>
      <c r="EW122" s="2">
        <v>-157.46287214465514</v>
      </c>
      <c r="EX122" s="2">
        <v>-153.1395013130674</v>
      </c>
      <c r="EY122" s="2">
        <v>-147.76796428644982</v>
      </c>
      <c r="EZ122" s="2">
        <v>-137.94931437748176</v>
      </c>
      <c r="FA122" s="2">
        <v>-130.13048703817643</v>
      </c>
      <c r="FB122" s="2">
        <v>-125.24242940986026</v>
      </c>
      <c r="FC122" s="2">
        <v>-123.70183333024021</v>
      </c>
      <c r="FD122" s="2">
        <v>-127.11187463202236</v>
      </c>
      <c r="FE122" s="2">
        <v>-128.55112000902412</v>
      </c>
      <c r="FF122" s="2">
        <v>-134.23869367402358</v>
      </c>
      <c r="FG122" s="2">
        <v>-145.81775751668999</v>
      </c>
      <c r="FH122" s="2">
        <v>-144.89596456770019</v>
      </c>
      <c r="FI122" s="2">
        <v>-150.42661824032635</v>
      </c>
      <c r="FJ122" s="2">
        <v>-159.12370202378202</v>
      </c>
      <c r="FK122" s="2">
        <v>-153.29607525450237</v>
      </c>
      <c r="FL122" s="2">
        <v>-150.50785061979394</v>
      </c>
      <c r="FM122" s="2">
        <v>-148.58324233701796</v>
      </c>
      <c r="FN122" s="2">
        <v>-136.69137462958022</v>
      </c>
      <c r="FO122" s="2">
        <v>-124.27355819277945</v>
      </c>
      <c r="FP122" s="2">
        <v>-99.979628259284766</v>
      </c>
      <c r="FQ122" s="2">
        <v>-74.805163915010056</v>
      </c>
      <c r="FR122" s="2">
        <v>-50.441198140154022</v>
      </c>
      <c r="FS122" s="2">
        <v>-27.491390392818644</v>
      </c>
      <c r="FT122" s="2">
        <v>-23.791637800298972</v>
      </c>
      <c r="FU122" s="2">
        <v>-18.965673755250133</v>
      </c>
      <c r="FV122" s="2">
        <v>-14.18425100506799</v>
      </c>
      <c r="FW122" s="2">
        <v>-9.4369205894168093</v>
      </c>
      <c r="FX122" s="2">
        <v>-4.7126467474956355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</row>
    <row r="123" spans="1:200">
      <c r="A123" s="2">
        <v>-1.7567024647802357E-15</v>
      </c>
      <c r="B123" s="2">
        <v>-7.9096885201909578E-14</v>
      </c>
      <c r="C123" s="2">
        <v>-6.7310135175453843E-13</v>
      </c>
      <c r="D123" s="2">
        <v>6.8417937538557346E-14</v>
      </c>
      <c r="E123" s="2">
        <v>1.5630959258984982E-14</v>
      </c>
      <c r="F123" s="2">
        <v>1.2889070099312589E-14</v>
      </c>
      <c r="G123" s="2">
        <v>4.1930435561136062E-14</v>
      </c>
      <c r="H123" s="2">
        <v>8.5597081854013708E-15</v>
      </c>
      <c r="I123" s="2">
        <v>-5.9627883532877185E-14</v>
      </c>
      <c r="J123" s="2">
        <v>-1.7440798193837036E-16</v>
      </c>
      <c r="K123" s="2">
        <v>5.690885502124649E-14</v>
      </c>
      <c r="L123" s="2">
        <v>3.4972088647490775E-14</v>
      </c>
      <c r="M123" s="2">
        <v>-3.8997375854471991E-14</v>
      </c>
      <c r="N123" s="2">
        <v>-6.0278144118127531E-15</v>
      </c>
      <c r="O123" s="2">
        <v>4.7969674190805181E-14</v>
      </c>
      <c r="P123" s="2">
        <v>-8.7677293786283621E-15</v>
      </c>
      <c r="Q123" s="2">
        <v>-1.8195094986741707E-14</v>
      </c>
      <c r="R123" s="2">
        <v>4.2207644341686083E-16</v>
      </c>
      <c r="S123" s="2">
        <v>8.1980568283832483E-17</v>
      </c>
      <c r="T123" s="2">
        <v>-2.86138506320652E-17</v>
      </c>
      <c r="U123" s="2">
        <v>2.753004183364537E-16</v>
      </c>
      <c r="V123" s="2">
        <v>-5.8597967618580258</v>
      </c>
      <c r="W123" s="2">
        <v>-11.724790412819509</v>
      </c>
      <c r="X123" s="2">
        <v>-17.600032148461906</v>
      </c>
      <c r="Y123" s="2">
        <v>-23.490282743739542</v>
      </c>
      <c r="Z123" s="2">
        <v>-29.399869763825706</v>
      </c>
      <c r="AA123" s="2">
        <v>-33.046327682181499</v>
      </c>
      <c r="AB123" s="2">
        <v>-57.133017703532751</v>
      </c>
      <c r="AC123" s="2">
        <v>-80.879585431998962</v>
      </c>
      <c r="AD123" s="2">
        <v>-105.22269207252029</v>
      </c>
      <c r="AE123" s="2">
        <v>-128.26527703176819</v>
      </c>
      <c r="AF123" s="2">
        <v>-141.20973973103881</v>
      </c>
      <c r="AG123" s="2">
        <v>-154.54593101308279</v>
      </c>
      <c r="AH123" s="2">
        <v>-162.22194582920329</v>
      </c>
      <c r="AI123" s="2">
        <v>-167.24820402752633</v>
      </c>
      <c r="AJ123" s="2">
        <v>-169.07419607683511</v>
      </c>
      <c r="AK123" s="2">
        <v>-167.26388981676826</v>
      </c>
      <c r="AL123" s="2">
        <v>-162.20840424461824</v>
      </c>
      <c r="AM123" s="2">
        <v>-154.8636508868816</v>
      </c>
      <c r="AN123" s="2">
        <v>-144.46994456632677</v>
      </c>
      <c r="AO123" s="2">
        <v>-134.74517777374245</v>
      </c>
      <c r="AP123" s="2">
        <v>-127.45695104665555</v>
      </c>
      <c r="AQ123" s="2">
        <v>-122.92512699545721</v>
      </c>
      <c r="AR123" s="2">
        <v>-121.61286767109755</v>
      </c>
      <c r="AS123" s="2">
        <v>-124.62932912971516</v>
      </c>
      <c r="AT123" s="2">
        <v>-129.61491836261897</v>
      </c>
      <c r="AU123" s="2">
        <v>-137.00203141881329</v>
      </c>
      <c r="AV123" s="2">
        <v>-143.57076591477642</v>
      </c>
      <c r="AW123" s="2">
        <v>-147.15201562269783</v>
      </c>
      <c r="AX123" s="2">
        <v>-148.53329371910797</v>
      </c>
      <c r="AY123" s="2">
        <v>-146.36153171798446</v>
      </c>
      <c r="AZ123" s="2">
        <v>-143.59603994272075</v>
      </c>
      <c r="BA123" s="2">
        <v>-140.3791972698385</v>
      </c>
      <c r="BB123" s="2">
        <v>-137.29377344643316</v>
      </c>
      <c r="BC123" s="2">
        <v>-135.27931824302374</v>
      </c>
      <c r="BD123" s="2">
        <v>-130.42612275815964</v>
      </c>
      <c r="BE123" s="2">
        <v>-132.96622476583417</v>
      </c>
      <c r="BF123" s="2">
        <v>-133.28264552825885</v>
      </c>
      <c r="BG123" s="2">
        <v>-130.018265497036</v>
      </c>
      <c r="BH123" s="2">
        <v>-121.06738679264117</v>
      </c>
      <c r="BI123" s="2">
        <v>-105.35318611009312</v>
      </c>
      <c r="BJ123" s="2">
        <v>-89.561617222070595</v>
      </c>
      <c r="BK123" s="2">
        <v>-56.601397544198328</v>
      </c>
      <c r="BL123" s="2">
        <v>-22.643220362135313</v>
      </c>
      <c r="BM123" s="2">
        <v>9.3226502171759336</v>
      </c>
      <c r="BN123" s="2">
        <v>36.539824930158971</v>
      </c>
      <c r="BO123" s="2">
        <v>41.313962693648094</v>
      </c>
      <c r="BP123" s="2">
        <v>35.747447821824643</v>
      </c>
      <c r="BQ123" s="2">
        <v>36.000902663496376</v>
      </c>
      <c r="BR123" s="2">
        <v>32.721011058497353</v>
      </c>
      <c r="BS123" s="2">
        <v>27.924900222966048</v>
      </c>
      <c r="BT123" s="2">
        <v>20.480982387062031</v>
      </c>
      <c r="BU123" s="2">
        <v>12.007462601940194</v>
      </c>
      <c r="BV123" s="2">
        <v>3.6942242987816556</v>
      </c>
      <c r="BW123" s="2">
        <v>1.0948846399368612</v>
      </c>
      <c r="BX123" s="2">
        <v>-1.7685937470671558</v>
      </c>
      <c r="BY123" s="2">
        <v>-4.8152083382935755</v>
      </c>
      <c r="BZ123" s="2">
        <v>-7.4626306936034918</v>
      </c>
      <c r="CA123" s="2">
        <v>-5.7738388124544731</v>
      </c>
      <c r="CB123" s="2">
        <v>-3.9038124383288277</v>
      </c>
      <c r="CC123" s="2">
        <v>-8.015048172458302</v>
      </c>
      <c r="CD123" s="2">
        <v>-10.784864161602776</v>
      </c>
      <c r="CE123" s="2">
        <v>-11.037477349159193</v>
      </c>
      <c r="CF123" s="2">
        <v>-13.725926276860157</v>
      </c>
      <c r="CG123" s="2">
        <v>-13.391433681597496</v>
      </c>
      <c r="CH123" s="2">
        <v>13.020488948987939</v>
      </c>
      <c r="CI123" s="2">
        <v>31.968680806621364</v>
      </c>
      <c r="CJ123" s="2">
        <v>37.029707777603917</v>
      </c>
      <c r="CK123" s="2">
        <v>41.311077610852308</v>
      </c>
      <c r="CL123" s="2">
        <v>40.338766796081856</v>
      </c>
      <c r="CM123" s="2">
        <v>44.22985104300907</v>
      </c>
      <c r="CN123" s="2">
        <v>59.227238148123931</v>
      </c>
      <c r="CO123" s="2">
        <v>68.531483018461003</v>
      </c>
      <c r="CP123" s="2">
        <v>60.721579994401509</v>
      </c>
      <c r="CQ123" s="2">
        <v>58.77259807564424</v>
      </c>
      <c r="CR123" s="2">
        <v>51.396544367775306</v>
      </c>
      <c r="CS123" s="2">
        <v>37.540076360172598</v>
      </c>
      <c r="CT123" s="2">
        <v>10.807334470134276</v>
      </c>
      <c r="CU123" s="2">
        <v>-34.678303560927027</v>
      </c>
      <c r="CV123" s="2">
        <v>-47.118234457369695</v>
      </c>
      <c r="CW123" s="2">
        <v>-46.721964903753822</v>
      </c>
      <c r="CX123" s="2">
        <v>-66.625607468711863</v>
      </c>
      <c r="CY123" s="2">
        <v>-63.721623722033456</v>
      </c>
      <c r="CZ123" s="2">
        <v>-58.511928999431035</v>
      </c>
      <c r="DA123" s="2">
        <v>-46.752928746640258</v>
      </c>
      <c r="DB123" s="2">
        <v>-37.762136276383359</v>
      </c>
      <c r="DC123" s="2">
        <v>-34.007363368465668</v>
      </c>
      <c r="DD123" s="2">
        <v>-17.065188114909855</v>
      </c>
      <c r="DE123" s="2">
        <v>7.5980879555794072</v>
      </c>
      <c r="DF123" s="2">
        <v>17.290962444030558</v>
      </c>
      <c r="DG123" s="2">
        <v>28.390741581510476</v>
      </c>
      <c r="DH123" s="2">
        <v>35.452270652192738</v>
      </c>
      <c r="DI123" s="2">
        <v>48.204582413584767</v>
      </c>
      <c r="DJ123" s="2">
        <v>58.276289773219503</v>
      </c>
      <c r="DK123" s="2">
        <v>64.609622772820316</v>
      </c>
      <c r="DL123" s="2">
        <v>60.502493153216101</v>
      </c>
      <c r="DM123" s="2">
        <v>61.008354571088717</v>
      </c>
      <c r="DN123" s="2">
        <v>50.335358909737565</v>
      </c>
      <c r="DO123" s="2">
        <v>43.458005742221872</v>
      </c>
      <c r="DP123" s="2">
        <v>25.533039023998427</v>
      </c>
      <c r="DQ123" s="2">
        <v>17.383212622382956</v>
      </c>
      <c r="DR123" s="2">
        <v>1.5649376716423467</v>
      </c>
      <c r="DS123" s="2">
        <v>-0.31621797521870931</v>
      </c>
      <c r="DT123" s="2">
        <v>-2.1862443493442858</v>
      </c>
      <c r="DU123" s="2">
        <v>1.7774831269701417</v>
      </c>
      <c r="DV123" s="2">
        <v>3.7398843793306478</v>
      </c>
      <c r="DW123" s="2">
        <v>0.52111602797378787</v>
      </c>
      <c r="DX123" s="2">
        <v>3.6648187268011263</v>
      </c>
      <c r="DY123" s="2">
        <v>11.121301883186113</v>
      </c>
      <c r="DZ123" s="2">
        <v>16.99477494443526</v>
      </c>
      <c r="EA123" s="2">
        <v>23.51525516889955</v>
      </c>
      <c r="EB123" s="2">
        <v>29.333504461940606</v>
      </c>
      <c r="EC123" s="2">
        <v>34.307083859676467</v>
      </c>
      <c r="ED123" s="2">
        <v>36.225062407216825</v>
      </c>
      <c r="EE123" s="2">
        <v>44.102223150115698</v>
      </c>
      <c r="EF123" s="2">
        <v>41.682305558088352</v>
      </c>
      <c r="EG123" s="2">
        <v>33.799910440899311</v>
      </c>
      <c r="EH123" s="2">
        <v>4.8552782756515551</v>
      </c>
      <c r="EI123" s="2">
        <v>-46.984797873028931</v>
      </c>
      <c r="EJ123" s="2">
        <v>-63.897210253828092</v>
      </c>
      <c r="EK123" s="2">
        <v>-96.95531095335852</v>
      </c>
      <c r="EL123" s="2">
        <v>-118.14654042827091</v>
      </c>
      <c r="EM123" s="2">
        <v>-125.86809534774659</v>
      </c>
      <c r="EN123" s="2">
        <v>-131.48239703658354</v>
      </c>
      <c r="EO123" s="2">
        <v>-135.26586500561757</v>
      </c>
      <c r="EP123" s="2">
        <v>-131.91879415166156</v>
      </c>
      <c r="EQ123" s="2">
        <v>-129.99650122744947</v>
      </c>
      <c r="ER123" s="2">
        <v>-134.47032616556618</v>
      </c>
      <c r="ES123" s="2">
        <v>-136.23756730947946</v>
      </c>
      <c r="ET123" s="2">
        <v>-140.15271035738624</v>
      </c>
      <c r="EU123" s="2">
        <v>-146.36153171798446</v>
      </c>
      <c r="EV123" s="2">
        <v>-148.14407173110439</v>
      </c>
      <c r="EW123" s="2">
        <v>-147.17740934260132</v>
      </c>
      <c r="EX123" s="2">
        <v>-143.57076591477642</v>
      </c>
      <c r="EY123" s="2">
        <v>-137.74997661358245</v>
      </c>
      <c r="EZ123" s="2">
        <v>-129.69727599883555</v>
      </c>
      <c r="FA123" s="2">
        <v>-124.62932912971516</v>
      </c>
      <c r="FB123" s="2">
        <v>-120.82582058678496</v>
      </c>
      <c r="FC123" s="2">
        <v>-120.8312269854911</v>
      </c>
      <c r="FD123" s="2">
        <v>-127.45695104665555</v>
      </c>
      <c r="FE123" s="2">
        <v>-129.79872163428911</v>
      </c>
      <c r="FF123" s="2">
        <v>-138.34982612736502</v>
      </c>
      <c r="FG123" s="2">
        <v>-154.8636508868816</v>
      </c>
      <c r="FH123" s="2">
        <v>-155.64536088126798</v>
      </c>
      <c r="FI123" s="2">
        <v>-161.25245480972814</v>
      </c>
      <c r="FJ123" s="2">
        <v>-169.07419607683511</v>
      </c>
      <c r="FK123" s="2">
        <v>-162.20427387209938</v>
      </c>
      <c r="FL123" s="2">
        <v>-158.03889837281022</v>
      </c>
      <c r="FM123" s="2">
        <v>-154.54593101308279</v>
      </c>
      <c r="FN123" s="2">
        <v>-141.20973973103881</v>
      </c>
      <c r="FO123" s="2">
        <v>-128.26527703176819</v>
      </c>
      <c r="FP123" s="2">
        <v>-105.22269207252027</v>
      </c>
      <c r="FQ123" s="2">
        <v>-80.879585431998962</v>
      </c>
      <c r="FR123" s="2">
        <v>-57.133017703532751</v>
      </c>
      <c r="FS123" s="2">
        <v>-33.046327682181499</v>
      </c>
      <c r="FT123" s="2">
        <v>-29.399869763825706</v>
      </c>
      <c r="FU123" s="2">
        <v>-23.490282743739542</v>
      </c>
      <c r="FV123" s="2">
        <v>-17.600032148461906</v>
      </c>
      <c r="FW123" s="2">
        <v>-11.724790412819509</v>
      </c>
      <c r="FX123" s="2">
        <v>-5.8597967618580258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</row>
    <row r="124" spans="1:200">
      <c r="A124" s="2">
        <v>-5.8439563128599108E-16</v>
      </c>
      <c r="B124" s="2">
        <v>9.4243212560043902E-15</v>
      </c>
      <c r="C124" s="2">
        <v>-2.3358337837976017E-15</v>
      </c>
      <c r="D124" s="2">
        <v>2.5924509180663111E-14</v>
      </c>
      <c r="E124" s="2">
        <v>2.9044793220702849E-15</v>
      </c>
      <c r="F124" s="2">
        <v>-1.4318451098957527E-14</v>
      </c>
      <c r="G124" s="2">
        <v>1.4077254290814114E-14</v>
      </c>
      <c r="H124" s="2">
        <v>-2.9323018728416654E-14</v>
      </c>
      <c r="I124" s="2">
        <v>8.6104671358459915E-14</v>
      </c>
      <c r="J124" s="2">
        <v>5.2515671813366266E-14</v>
      </c>
      <c r="K124" s="2">
        <v>6.2047116694313666E-14</v>
      </c>
      <c r="L124" s="2">
        <v>1.3084830600961012E-14</v>
      </c>
      <c r="M124" s="2">
        <v>-5.7038718937664611E-15</v>
      </c>
      <c r="N124" s="2">
        <v>6.5979575337202571E-15</v>
      </c>
      <c r="O124" s="2">
        <v>5.0981631802591595E-14</v>
      </c>
      <c r="P124" s="2">
        <v>-1.837220809012464E-14</v>
      </c>
      <c r="Q124" s="2">
        <v>-2.0529957679650194E-14</v>
      </c>
      <c r="R124" s="2">
        <v>-5.6373198437544347E-16</v>
      </c>
      <c r="S124" s="2">
        <v>-7.774551094890194E-16</v>
      </c>
      <c r="T124" s="2">
        <v>1.0235391162696787E-16</v>
      </c>
      <c r="U124" s="2">
        <v>2.0224261632282513E-16</v>
      </c>
      <c r="V124" s="2">
        <v>2.7339171119133381</v>
      </c>
      <c r="W124" s="2">
        <v>5.4413121899117884</v>
      </c>
      <c r="X124" s="2">
        <v>8.0959041038718187</v>
      </c>
      <c r="Y124" s="2">
        <v>10.671891320575234</v>
      </c>
      <c r="Z124" s="2">
        <v>13.144186194542415</v>
      </c>
      <c r="AA124" s="2">
        <v>13.850685287313684</v>
      </c>
      <c r="AB124" s="2">
        <v>10.472964082487294</v>
      </c>
      <c r="AC124" s="2">
        <v>9.4275370119167317</v>
      </c>
      <c r="AD124" s="2">
        <v>8.8288981494391852</v>
      </c>
      <c r="AE124" s="2">
        <v>8.8674172838542447</v>
      </c>
      <c r="AF124" s="2">
        <v>10.813276866281754</v>
      </c>
      <c r="AG124" s="2">
        <v>11.876788671480018</v>
      </c>
      <c r="AH124" s="2">
        <v>12.682114151131035</v>
      </c>
      <c r="AI124" s="2">
        <v>14.153772701747972</v>
      </c>
      <c r="AJ124" s="2">
        <v>16.130154832641466</v>
      </c>
      <c r="AK124" s="2">
        <v>17.881784584381769</v>
      </c>
      <c r="AL124" s="2">
        <v>19.920458797082951</v>
      </c>
      <c r="AM124" s="2">
        <v>20.236444424957661</v>
      </c>
      <c r="AN124" s="2">
        <v>21.046445637329054</v>
      </c>
      <c r="AO124" s="2">
        <v>20.266471402694215</v>
      </c>
      <c r="AP124" s="2">
        <v>18.238730740271151</v>
      </c>
      <c r="AQ124" s="2">
        <v>15.296331025081571</v>
      </c>
      <c r="AR124" s="2">
        <v>16.751462966809303</v>
      </c>
      <c r="AS124" s="2">
        <v>21.043080096053007</v>
      </c>
      <c r="AT124" s="2">
        <v>27.947528659521303</v>
      </c>
      <c r="AU124" s="2">
        <v>35.529056291621004</v>
      </c>
      <c r="AV124" s="2">
        <v>42.983595929392685</v>
      </c>
      <c r="AW124" s="2">
        <v>48.488283606722455</v>
      </c>
      <c r="AX124" s="2">
        <v>48.879061628254604</v>
      </c>
      <c r="AY124" s="2">
        <v>39.410793633254883</v>
      </c>
      <c r="AZ124" s="2">
        <v>20.963413266734072</v>
      </c>
      <c r="BA124" s="2">
        <v>-10.570140760445589</v>
      </c>
      <c r="BB124" s="2">
        <v>-47.796995875787502</v>
      </c>
      <c r="BC124" s="2">
        <v>-84.760218834130271</v>
      </c>
      <c r="BD124" s="2">
        <v>-107.53128228138711</v>
      </c>
      <c r="BE124" s="2">
        <v>-124.44929960593608</v>
      </c>
      <c r="BF124" s="2">
        <v>-129.26273002666724</v>
      </c>
      <c r="BG124" s="2">
        <v>-121.51173673684781</v>
      </c>
      <c r="BH124" s="2">
        <v>-101.21258326829991</v>
      </c>
      <c r="BI124" s="2">
        <v>-70.046595234121099</v>
      </c>
      <c r="BJ124" s="2">
        <v>-37.797722268597667</v>
      </c>
      <c r="BK124" s="2">
        <v>-12.079312092516529</v>
      </c>
      <c r="BL124" s="2">
        <v>14.636829423728406</v>
      </c>
      <c r="BM124" s="2">
        <v>35.352390424387778</v>
      </c>
      <c r="BN124" s="2">
        <v>47.192698828477361</v>
      </c>
      <c r="BO124" s="2">
        <v>49.466297432857516</v>
      </c>
      <c r="BP124" s="2">
        <v>43.183699543141557</v>
      </c>
      <c r="BQ124" s="2">
        <v>35.530227399055633</v>
      </c>
      <c r="BR124" s="2">
        <v>25.930631210224405</v>
      </c>
      <c r="BS124" s="2">
        <v>14.719696140040451</v>
      </c>
      <c r="BT124" s="2">
        <v>5.4349086563597799</v>
      </c>
      <c r="BU124" s="2">
        <v>-0.47543012878145063</v>
      </c>
      <c r="BV124" s="2">
        <v>-6.5817417225479034</v>
      </c>
      <c r="BW124" s="2">
        <v>-6.3329724915512315</v>
      </c>
      <c r="BX124" s="2">
        <v>-2.6440141043955698</v>
      </c>
      <c r="BY124" s="2">
        <v>4.3518931381590544</v>
      </c>
      <c r="BZ124" s="2">
        <v>10.918657872448453</v>
      </c>
      <c r="CA124" s="2">
        <v>13.55411709529676</v>
      </c>
      <c r="CB124" s="2">
        <v>16.416914537692929</v>
      </c>
      <c r="CC124" s="2">
        <v>-1.5529877998325921</v>
      </c>
      <c r="CD124" s="2">
        <v>-8.055266154149793</v>
      </c>
      <c r="CE124" s="2">
        <v>-2.2516382273025144</v>
      </c>
      <c r="CF124" s="2">
        <v>1.0064309142946661</v>
      </c>
      <c r="CG124" s="2">
        <v>4.0456933107804662</v>
      </c>
      <c r="CH124" s="2">
        <v>28.902169285371489</v>
      </c>
      <c r="CI124" s="2">
        <v>45.424584794394342</v>
      </c>
      <c r="CJ124" s="2">
        <v>49.257590322395785</v>
      </c>
      <c r="CK124" s="2">
        <v>45.470545193040358</v>
      </c>
      <c r="CL124" s="2">
        <v>47.407506169499058</v>
      </c>
      <c r="CM124" s="2">
        <v>46.829620855709337</v>
      </c>
      <c r="CN124" s="2">
        <v>65.462028049779548</v>
      </c>
      <c r="CO124" s="2">
        <v>63.380148855630047</v>
      </c>
      <c r="CP124" s="2">
        <v>55.935901064998824</v>
      </c>
      <c r="CQ124" s="2">
        <v>40.926132455597504</v>
      </c>
      <c r="CR124" s="2">
        <v>15.723765398784408</v>
      </c>
      <c r="CS124" s="2">
        <v>-3.2508641196617134</v>
      </c>
      <c r="CT124" s="2">
        <v>-26.827953078053881</v>
      </c>
      <c r="CU124" s="2">
        <v>-60.881248938011581</v>
      </c>
      <c r="CV124" s="2">
        <v>-72.54212700484041</v>
      </c>
      <c r="CW124" s="2">
        <v>-70.87955083315731</v>
      </c>
      <c r="CX124" s="2">
        <v>-74.909365957571765</v>
      </c>
      <c r="CY124" s="2">
        <v>-92.696328774735278</v>
      </c>
      <c r="CZ124" s="2">
        <v>-103.40757345151694</v>
      </c>
      <c r="DA124" s="2">
        <v>-89.930392682203276</v>
      </c>
      <c r="DB124" s="2">
        <v>-76.318929310617833</v>
      </c>
      <c r="DC124" s="2">
        <v>-70.981110107857461</v>
      </c>
      <c r="DD124" s="2">
        <v>-54.568400506972758</v>
      </c>
      <c r="DE124" s="2">
        <v>-43.735995416863396</v>
      </c>
      <c r="DF124" s="2">
        <v>-28.344262413197718</v>
      </c>
      <c r="DG124" s="2">
        <v>-22.338572636205384</v>
      </c>
      <c r="DH124" s="2">
        <v>-8.6819051542935313</v>
      </c>
      <c r="DI124" s="2">
        <v>4.9396504820322624</v>
      </c>
      <c r="DJ124" s="2">
        <v>14.782381048323927</v>
      </c>
      <c r="DK124" s="2">
        <v>30.17942417237888</v>
      </c>
      <c r="DL124" s="2">
        <v>33.117753085087728</v>
      </c>
      <c r="DM124" s="2">
        <v>36.314589377721461</v>
      </c>
      <c r="DN124" s="2">
        <v>25.278013924142009</v>
      </c>
      <c r="DO124" s="2">
        <v>28.349898155428974</v>
      </c>
      <c r="DP124" s="2">
        <v>18.491740762616086</v>
      </c>
      <c r="DQ124" s="2">
        <v>17.107319173284495</v>
      </c>
      <c r="DR124" s="2">
        <v>41.611436558428537</v>
      </c>
      <c r="DS124" s="2">
        <v>38.644885033811704</v>
      </c>
      <c r="DT124" s="2">
        <v>35.782087591415639</v>
      </c>
      <c r="DU124" s="2">
        <v>22.020602845650757</v>
      </c>
      <c r="DV124" s="2">
        <v>9.649658701401588</v>
      </c>
      <c r="DW124" s="2">
        <v>-6.3984812292443252</v>
      </c>
      <c r="DX124" s="2">
        <v>-9.4757740971236721</v>
      </c>
      <c r="DY124" s="2">
        <v>-4.6853252516668622</v>
      </c>
      <c r="DZ124" s="2">
        <v>0.91636397049365348</v>
      </c>
      <c r="EA124" s="2">
        <v>9.3515740404180008</v>
      </c>
      <c r="EB124" s="2">
        <v>19.555777267644402</v>
      </c>
      <c r="EC124" s="2">
        <v>30.782436598036121</v>
      </c>
      <c r="ED124" s="2">
        <v>40.470928215126364</v>
      </c>
      <c r="EE124" s="2">
        <v>49.389776028377071</v>
      </c>
      <c r="EF124" s="2">
        <v>50.203386660758269</v>
      </c>
      <c r="EG124" s="2">
        <v>42.949159995250739</v>
      </c>
      <c r="EH124" s="2">
        <v>26.636459647971705</v>
      </c>
      <c r="EI124" s="2">
        <v>0.23692903683742905</v>
      </c>
      <c r="EJ124" s="2">
        <v>-28.251451204548303</v>
      </c>
      <c r="EK124" s="2">
        <v>-55.540533258978584</v>
      </c>
      <c r="EL124" s="2">
        <v>-98.161897831407202</v>
      </c>
      <c r="EM124" s="2">
        <v>-112.54281502086288</v>
      </c>
      <c r="EN124" s="2">
        <v>-124.81554517748495</v>
      </c>
      <c r="EO124" s="2">
        <v>-129.08914405402359</v>
      </c>
      <c r="EP124" s="2">
        <v>-112.82061693846519</v>
      </c>
      <c r="EQ124" s="2">
        <v>-90.429589746088226</v>
      </c>
      <c r="ER124" s="2">
        <v>-53.422473754035359</v>
      </c>
      <c r="ES124" s="2">
        <v>-17.862851348625441</v>
      </c>
      <c r="ET124" s="2">
        <v>14.983065240596225</v>
      </c>
      <c r="EU124" s="2">
        <v>39.410793633254883</v>
      </c>
      <c r="EV124" s="2">
        <v>48.989352879743521</v>
      </c>
      <c r="EW124" s="2">
        <v>49.29562367866609</v>
      </c>
      <c r="EX124" s="2">
        <v>42.983595929392685</v>
      </c>
      <c r="EY124" s="2">
        <v>36.129415644232054</v>
      </c>
      <c r="EZ124" s="2">
        <v>27.91112320086107</v>
      </c>
      <c r="FA124" s="2">
        <v>21.043080096053007</v>
      </c>
      <c r="FB124" s="2">
        <v>16.159584262756781</v>
      </c>
      <c r="FC124" s="2">
        <v>14.995125189393024</v>
      </c>
      <c r="FD124" s="2">
        <v>18.238730740271151</v>
      </c>
      <c r="FE124" s="2">
        <v>20.750832216281086</v>
      </c>
      <c r="FF124" s="2">
        <v>21.923785895965</v>
      </c>
      <c r="FG124" s="2">
        <v>20.236444424957661</v>
      </c>
      <c r="FH124" s="2">
        <v>19.691127310003907</v>
      </c>
      <c r="FI124" s="2">
        <v>16.67590318923142</v>
      </c>
      <c r="FJ124" s="2">
        <v>16.130154832641466</v>
      </c>
      <c r="FK124" s="2">
        <v>13.40116756218743</v>
      </c>
      <c r="FL124" s="2">
        <v>12.030020231543141</v>
      </c>
      <c r="FM124" s="2">
        <v>11.876788671480018</v>
      </c>
      <c r="FN124" s="2">
        <v>10.813276866281754</v>
      </c>
      <c r="FO124" s="2">
        <v>8.8674172838542447</v>
      </c>
      <c r="FP124" s="2">
        <v>8.8288981494391976</v>
      </c>
      <c r="FQ124" s="2">
        <v>9.4275370119167317</v>
      </c>
      <c r="FR124" s="2">
        <v>10.472964082487294</v>
      </c>
      <c r="FS124" s="2">
        <v>13.850685287313684</v>
      </c>
      <c r="FT124" s="2">
        <v>13.144186194542415</v>
      </c>
      <c r="FU124" s="2">
        <v>10.671891320575234</v>
      </c>
      <c r="FV124" s="2">
        <v>8.0959041038718187</v>
      </c>
      <c r="FW124" s="2">
        <v>5.4413121899117893</v>
      </c>
      <c r="FX124" s="2">
        <v>2.7339171119133381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</row>
    <row r="125" spans="1:200">
      <c r="A125" s="2">
        <v>-1.2502020362020896E-15</v>
      </c>
      <c r="B125" s="2">
        <v>9.6603083361811083E-18</v>
      </c>
      <c r="C125" s="2">
        <v>1.5930878728041958E-14</v>
      </c>
      <c r="D125" s="2">
        <v>1.1979282083133849E-14</v>
      </c>
      <c r="E125" s="2">
        <v>4.5967094733780365E-16</v>
      </c>
      <c r="F125" s="2">
        <v>-1.0976188833898466E-14</v>
      </c>
      <c r="G125" s="2">
        <v>1.0974469920139699E-14</v>
      </c>
      <c r="H125" s="2">
        <v>-3.6005645285671838E-14</v>
      </c>
      <c r="I125" s="2">
        <v>9.3313330404147643E-14</v>
      </c>
      <c r="J125" s="2">
        <v>6.2083579905630777E-14</v>
      </c>
      <c r="K125" s="2">
        <v>8.413290122919882E-14</v>
      </c>
      <c r="L125" s="2">
        <v>2.3263526544799413E-14</v>
      </c>
      <c r="M125" s="2">
        <v>7.326919137365859E-15</v>
      </c>
      <c r="N125" s="2">
        <v>3.9244207127002739E-15</v>
      </c>
      <c r="O125" s="2">
        <v>3.098780542853113E-14</v>
      </c>
      <c r="P125" s="2">
        <v>-2.5468609382676225E-14</v>
      </c>
      <c r="Q125" s="2">
        <v>-1.4427339563939127E-14</v>
      </c>
      <c r="R125" s="2">
        <v>-4.5361212321326486E-16</v>
      </c>
      <c r="S125" s="2">
        <v>-9.0778205867213919E-16</v>
      </c>
      <c r="T125" s="2">
        <v>9.0644486123541589E-17</v>
      </c>
      <c r="U125" s="2">
        <v>9.6790093747115258E-17</v>
      </c>
      <c r="V125" s="2">
        <v>2.5060631816546675</v>
      </c>
      <c r="W125" s="2">
        <v>4.9820594727661369</v>
      </c>
      <c r="X125" s="2">
        <v>7.3982334296928736</v>
      </c>
      <c r="Y125" s="2">
        <v>9.7254491108250054</v>
      </c>
      <c r="Z125" s="2">
        <v>11.935491387521244</v>
      </c>
      <c r="AA125" s="2">
        <v>13.583408141053415</v>
      </c>
      <c r="AB125" s="2">
        <v>11.192407169743595</v>
      </c>
      <c r="AC125" s="2">
        <v>11.812012243693681</v>
      </c>
      <c r="AD125" s="2">
        <v>12.891731994223976</v>
      </c>
      <c r="AE125" s="2">
        <v>14.468954525625062</v>
      </c>
      <c r="AF125" s="2">
        <v>17.80076183040935</v>
      </c>
      <c r="AG125" s="2">
        <v>19.386614105847521</v>
      </c>
      <c r="AH125" s="2">
        <v>19.130433455730532</v>
      </c>
      <c r="AI125" s="2">
        <v>18.826680768852398</v>
      </c>
      <c r="AJ125" s="2">
        <v>18.360531437890913</v>
      </c>
      <c r="AK125" s="2">
        <v>17.414763525449885</v>
      </c>
      <c r="AL125" s="2">
        <v>17.002103401031814</v>
      </c>
      <c r="AM125" s="2">
        <v>14.195606389138916</v>
      </c>
      <c r="AN125" s="2">
        <v>13.233736299974975</v>
      </c>
      <c r="AO125" s="2">
        <v>12.135153721081602</v>
      </c>
      <c r="AP125" s="2">
        <v>11.209778386652742</v>
      </c>
      <c r="AQ125" s="2">
        <v>10.485590289092793</v>
      </c>
      <c r="AR125" s="2">
        <v>15.88486080647313</v>
      </c>
      <c r="AS125" s="2">
        <v>23.42680778848969</v>
      </c>
      <c r="AT125" s="2">
        <v>32.463900858858459</v>
      </c>
      <c r="AU125" s="2">
        <v>40.085409792659611</v>
      </c>
      <c r="AV125" s="2">
        <v>44.744367624133837</v>
      </c>
      <c r="AW125" s="2">
        <v>45.503750227768236</v>
      </c>
      <c r="AX125" s="2">
        <v>39.65612884361088</v>
      </c>
      <c r="AY125" s="2">
        <v>22.449719451455561</v>
      </c>
      <c r="AZ125" s="2">
        <v>-2.7168839305596055</v>
      </c>
      <c r="BA125" s="2">
        <v>-39.571401442990293</v>
      </c>
      <c r="BB125" s="2">
        <v>-78.192368951947842</v>
      </c>
      <c r="BC125" s="2">
        <v>-112.01139151424022</v>
      </c>
      <c r="BD125" s="2">
        <v>-128.41247318074542</v>
      </c>
      <c r="BE125" s="2">
        <v>-136.16028903987319</v>
      </c>
      <c r="BF125" s="2">
        <v>-130.33196162515117</v>
      </c>
      <c r="BG125" s="2">
        <v>-112.07649257416377</v>
      </c>
      <c r="BH125" s="2">
        <v>-83.412628056303149</v>
      </c>
      <c r="BI125" s="2">
        <v>-47.253109264029419</v>
      </c>
      <c r="BJ125" s="2">
        <v>-14.30092640058368</v>
      </c>
      <c r="BK125" s="2">
        <v>9.3378608386470514</v>
      </c>
      <c r="BL125" s="2">
        <v>30.188589860587403</v>
      </c>
      <c r="BM125" s="2">
        <v>43.496730935170589</v>
      </c>
      <c r="BN125" s="2">
        <v>47.447520180072878</v>
      </c>
      <c r="BO125" s="2">
        <v>43.565778884991673</v>
      </c>
      <c r="BP125" s="2">
        <v>33.381802766746716</v>
      </c>
      <c r="BQ125" s="2">
        <v>24.888319754850446</v>
      </c>
      <c r="BR125" s="2">
        <v>16.159976933761612</v>
      </c>
      <c r="BS125" s="2">
        <v>7.8984610220887905</v>
      </c>
      <c r="BT125" s="2">
        <v>1.2948574060422171</v>
      </c>
      <c r="BU125" s="2">
        <v>-1.7286441296258026</v>
      </c>
      <c r="BV125" s="2">
        <v>-5.659342088066591</v>
      </c>
      <c r="BW125" s="2">
        <v>-3.6465163690686344</v>
      </c>
      <c r="BX125" s="2">
        <v>1.0737197492153374</v>
      </c>
      <c r="BY125" s="2">
        <v>7.3043727486584675</v>
      </c>
      <c r="BZ125" s="2">
        <v>13.33264519189793</v>
      </c>
      <c r="CA125" s="2">
        <v>15.869999947767907</v>
      </c>
      <c r="CB125" s="2">
        <v>18.532010633505838</v>
      </c>
      <c r="CC125" s="2">
        <v>-4.927270017284842</v>
      </c>
      <c r="CD125" s="2">
        <v>-11.382552258112067</v>
      </c>
      <c r="CE125" s="2">
        <v>-7.1455778918621577</v>
      </c>
      <c r="CF125" s="2">
        <v>-3.3052800320886626</v>
      </c>
      <c r="CG125" s="2">
        <v>-0.46761130676362772</v>
      </c>
      <c r="CH125" s="2">
        <v>21.759102828064581</v>
      </c>
      <c r="CI125" s="2">
        <v>38.198352225491611</v>
      </c>
      <c r="CJ125" s="2">
        <v>43.149837382870011</v>
      </c>
      <c r="CK125" s="2">
        <v>42.047119765827944</v>
      </c>
      <c r="CL125" s="2">
        <v>42.266833559875138</v>
      </c>
      <c r="CM125" s="2">
        <v>42.003760910168943</v>
      </c>
      <c r="CN125" s="2">
        <v>68.03240381274054</v>
      </c>
      <c r="CO125" s="2">
        <v>63.58200732281945</v>
      </c>
      <c r="CP125" s="2">
        <v>50.617202992809112</v>
      </c>
      <c r="CQ125" s="2">
        <v>28.850073430398776</v>
      </c>
      <c r="CR125" s="2">
        <v>-6.7779727724089316</v>
      </c>
      <c r="CS125" s="2">
        <v>-30.038742051967542</v>
      </c>
      <c r="CT125" s="2">
        <v>-57.331826261366999</v>
      </c>
      <c r="CU125" s="2">
        <v>-89.023013999813926</v>
      </c>
      <c r="CV125" s="2">
        <v>-100.76082335779212</v>
      </c>
      <c r="CW125" s="2">
        <v>-98.750237906539127</v>
      </c>
      <c r="CX125" s="2">
        <v>-102.7711073677546</v>
      </c>
      <c r="CY125" s="2">
        <v>-121.52183454738137</v>
      </c>
      <c r="CZ125" s="2">
        <v>-130.8786673829884</v>
      </c>
      <c r="DA125" s="2">
        <v>-115.2625232011237</v>
      </c>
      <c r="DB125" s="2">
        <v>-100.14744866974816</v>
      </c>
      <c r="DC125" s="2">
        <v>-94.279674430872845</v>
      </c>
      <c r="DD125" s="2">
        <v>-76.904286898446671</v>
      </c>
      <c r="DE125" s="2">
        <v>-65.472092903828738</v>
      </c>
      <c r="DF125" s="2">
        <v>-49.140845813069106</v>
      </c>
      <c r="DG125" s="2">
        <v>-42.901459537395922</v>
      </c>
      <c r="DH125" s="2">
        <v>-28.903398502545002</v>
      </c>
      <c r="DI125" s="2">
        <v>-13.966329553416543</v>
      </c>
      <c r="DJ125" s="2">
        <v>-1.6189513265199951</v>
      </c>
      <c r="DK125" s="2">
        <v>18.976239432769056</v>
      </c>
      <c r="DL125" s="2">
        <v>27.231762157359526</v>
      </c>
      <c r="DM125" s="2">
        <v>40.065805612757934</v>
      </c>
      <c r="DN125" s="2">
        <v>28.725885862769744</v>
      </c>
      <c r="DO125" s="2">
        <v>36.008341963696125</v>
      </c>
      <c r="DP125" s="2">
        <v>24.883060226904227</v>
      </c>
      <c r="DQ125" s="2">
        <v>22.817413265596539</v>
      </c>
      <c r="DR125" s="2">
        <v>47.406134011873185</v>
      </c>
      <c r="DS125" s="2">
        <v>44.717903913147438</v>
      </c>
      <c r="DT125" s="2">
        <v>42.055893227409683</v>
      </c>
      <c r="DU125" s="2">
        <v>28.952219532209213</v>
      </c>
      <c r="DV125" s="2">
        <v>16.098657546816256</v>
      </c>
      <c r="DW125" s="2">
        <v>-3.8738347810494314</v>
      </c>
      <c r="DX125" s="2">
        <v>-8.4024715400712093</v>
      </c>
      <c r="DY125" s="2">
        <v>-5.4691537988599546</v>
      </c>
      <c r="DZ125" s="2">
        <v>-2.6364920837615529</v>
      </c>
      <c r="EA125" s="2">
        <v>2.9206789836809657</v>
      </c>
      <c r="EB125" s="2">
        <v>10.666257086278634</v>
      </c>
      <c r="EC125" s="2">
        <v>20.281969569224557</v>
      </c>
      <c r="ED125" s="2">
        <v>29.828282651771957</v>
      </c>
      <c r="EE125" s="2">
        <v>41.727828516782552</v>
      </c>
      <c r="EF125" s="2">
        <v>47.984462787352136</v>
      </c>
      <c r="EG125" s="2">
        <v>47.612056600274414</v>
      </c>
      <c r="EH125" s="2">
        <v>38.978352322069355</v>
      </c>
      <c r="EI125" s="2">
        <v>19.805355257405679</v>
      </c>
      <c r="EJ125" s="2">
        <v>-4.8232295395559586</v>
      </c>
      <c r="EK125" s="2">
        <v>-32.028235746323283</v>
      </c>
      <c r="EL125" s="2">
        <v>-79.230747160415504</v>
      </c>
      <c r="EM125" s="2">
        <v>-99.843817046047306</v>
      </c>
      <c r="EN125" s="2">
        <v>-121.89736133268026</v>
      </c>
      <c r="EO125" s="2">
        <v>-139.0817415247939</v>
      </c>
      <c r="EP125" s="2">
        <v>-130.450873861254</v>
      </c>
      <c r="EQ125" s="2">
        <v>-115.55471570485886</v>
      </c>
      <c r="ER125" s="2">
        <v>-83.630421159292709</v>
      </c>
      <c r="ES125" s="2">
        <v>-46.687423477204028</v>
      </c>
      <c r="ET125" s="2">
        <v>-9.386161626640483</v>
      </c>
      <c r="EU125" s="2">
        <v>22.449719451455561</v>
      </c>
      <c r="EV125" s="2">
        <v>39.288209745325318</v>
      </c>
      <c r="EW125" s="2">
        <v>45.988431120877344</v>
      </c>
      <c r="EX125" s="2">
        <v>44.744367624133837</v>
      </c>
      <c r="EY125" s="2">
        <v>40.92794324195642</v>
      </c>
      <c r="EZ125" s="2">
        <v>33.180161465325931</v>
      </c>
      <c r="FA125" s="2">
        <v>23.42680778848969</v>
      </c>
      <c r="FB125" s="2">
        <v>16.411275917029464</v>
      </c>
      <c r="FC125" s="2">
        <v>11.346195926011806</v>
      </c>
      <c r="FD125" s="2">
        <v>11.209778386652742</v>
      </c>
      <c r="FE125" s="2">
        <v>13.295334012297618</v>
      </c>
      <c r="FF125" s="2">
        <v>14.396026153161811</v>
      </c>
      <c r="FG125" s="2">
        <v>14.195606389138916</v>
      </c>
      <c r="FH125" s="2">
        <v>16.128281303071358</v>
      </c>
      <c r="FI125" s="2">
        <v>15.271229658907778</v>
      </c>
      <c r="FJ125" s="2">
        <v>18.360531437890913</v>
      </c>
      <c r="FK125" s="2">
        <v>17.03944714991389</v>
      </c>
      <c r="FL125" s="2">
        <v>17.50056496582506</v>
      </c>
      <c r="FM125" s="2">
        <v>19.386614105847521</v>
      </c>
      <c r="FN125" s="2">
        <v>17.80076183040935</v>
      </c>
      <c r="FO125" s="2">
        <v>14.468954525625062</v>
      </c>
      <c r="FP125" s="2">
        <v>12.891731994223983</v>
      </c>
      <c r="FQ125" s="2">
        <v>11.812012243693681</v>
      </c>
      <c r="FR125" s="2">
        <v>11.192407169743595</v>
      </c>
      <c r="FS125" s="2">
        <v>13.583408141053415</v>
      </c>
      <c r="FT125" s="2">
        <v>11.935491387521244</v>
      </c>
      <c r="FU125" s="2">
        <v>9.7254491108250054</v>
      </c>
      <c r="FV125" s="2">
        <v>7.3982334296928736</v>
      </c>
      <c r="FW125" s="2">
        <v>4.9820594727661387</v>
      </c>
      <c r="FX125" s="2">
        <v>2.5060631816546675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</row>
    <row r="126" spans="1:200">
      <c r="A126" s="2">
        <v>-1.5030213164446032E-15</v>
      </c>
      <c r="B126" s="2">
        <v>-4.5114985881454151E-15</v>
      </c>
      <c r="C126" s="2">
        <v>3.7457299343030421E-14</v>
      </c>
      <c r="D126" s="2">
        <v>-1.5209534411535142E-14</v>
      </c>
      <c r="E126" s="2">
        <v>-5.1414867028586152E-16</v>
      </c>
      <c r="F126" s="2">
        <v>-2.6672901308817118E-15</v>
      </c>
      <c r="G126" s="2">
        <v>-3.5802849834244615E-15</v>
      </c>
      <c r="H126" s="2">
        <v>-3.8747776730112687E-14</v>
      </c>
      <c r="I126" s="2">
        <v>9.0117675106009622E-14</v>
      </c>
      <c r="J126" s="2">
        <v>6.1524973515380115E-14</v>
      </c>
      <c r="K126" s="2">
        <v>8.8456649973609718E-14</v>
      </c>
      <c r="L126" s="2">
        <v>3.3265364999785223E-14</v>
      </c>
      <c r="M126" s="2">
        <v>2.4538719117928362E-14</v>
      </c>
      <c r="N126" s="2">
        <v>2.4548804199442134E-15</v>
      </c>
      <c r="O126" s="2">
        <v>-6.2378917770278527E-15</v>
      </c>
      <c r="P126" s="2">
        <v>-2.9496734453074847E-14</v>
      </c>
      <c r="Q126" s="2">
        <v>-1.3161316347585842E-15</v>
      </c>
      <c r="R126" s="2">
        <v>2.0387246503553922E-17</v>
      </c>
      <c r="S126" s="2">
        <v>-7.7154689708383037E-16</v>
      </c>
      <c r="T126" s="2">
        <v>1.0592162013549461E-19</v>
      </c>
      <c r="U126" s="2">
        <v>-8.8897843190025404E-17</v>
      </c>
      <c r="V126" s="2">
        <v>2.2694585838447185</v>
      </c>
      <c r="W126" s="2">
        <v>4.5095664434245215</v>
      </c>
      <c r="X126" s="2">
        <v>6.6912972321322322</v>
      </c>
      <c r="Y126" s="2">
        <v>8.7862694840214441</v>
      </c>
      <c r="Z126" s="2">
        <v>10.767059419084925</v>
      </c>
      <c r="AA126" s="2">
        <v>13.182320133835262</v>
      </c>
      <c r="AB126" s="2">
        <v>12.64631068054144</v>
      </c>
      <c r="AC126" s="2">
        <v>15.343137780741795</v>
      </c>
      <c r="AD126" s="2">
        <v>18.352851349513497</v>
      </c>
      <c r="AE126" s="2">
        <v>21.523385834590147</v>
      </c>
      <c r="AF126" s="2">
        <v>25.334170247302531</v>
      </c>
      <c r="AG126" s="2">
        <v>26.663784763753043</v>
      </c>
      <c r="AH126" s="2">
        <v>24.585239115053128</v>
      </c>
      <c r="AI126" s="2">
        <v>21.640039944316893</v>
      </c>
      <c r="AJ126" s="2">
        <v>17.913963406045774</v>
      </c>
      <c r="AK126" s="2">
        <v>13.746027489959362</v>
      </c>
      <c r="AL126" s="2">
        <v>10.684810561945184</v>
      </c>
      <c r="AM126" s="2">
        <v>5.709772146036042</v>
      </c>
      <c r="AN126" s="2">
        <v>4.1291072790670436</v>
      </c>
      <c r="AO126" s="2">
        <v>4.481441566919834</v>
      </c>
      <c r="AP126" s="2">
        <v>6.7688562540038788</v>
      </c>
      <c r="AQ126" s="2">
        <v>10.351772938737952</v>
      </c>
      <c r="AR126" s="2">
        <v>20.827178001049472</v>
      </c>
      <c r="AS126" s="2">
        <v>31.014836907177052</v>
      </c>
      <c r="AT126" s="2">
        <v>39.957614825136687</v>
      </c>
      <c r="AU126" s="2">
        <v>44.119558433754051</v>
      </c>
      <c r="AV126" s="2">
        <v>41.732547694349833</v>
      </c>
      <c r="AW126" s="2">
        <v>33.541191279676639</v>
      </c>
      <c r="AX126" s="2">
        <v>18.277914537555208</v>
      </c>
      <c r="AY126" s="2">
        <v>-7.7225586648692355</v>
      </c>
      <c r="AZ126" s="2">
        <v>-37.491851574755763</v>
      </c>
      <c r="BA126" s="2">
        <v>-73.623372253906609</v>
      </c>
      <c r="BB126" s="2">
        <v>-104.53689701309082</v>
      </c>
      <c r="BC126" s="2">
        <v>-124.86779051857413</v>
      </c>
      <c r="BD126" s="2">
        <v>-127.11287013044308</v>
      </c>
      <c r="BE126" s="2">
        <v>-118.56502931096315</v>
      </c>
      <c r="BF126" s="2">
        <v>-97.723380852820284</v>
      </c>
      <c r="BG126" s="2">
        <v>-67.91211654913198</v>
      </c>
      <c r="BH126" s="2">
        <v>-33.556502762229158</v>
      </c>
      <c r="BI126" s="2">
        <v>1.1734184690915725</v>
      </c>
      <c r="BJ126" s="2">
        <v>27.248844265037569</v>
      </c>
      <c r="BK126" s="2">
        <v>42.073099127162045</v>
      </c>
      <c r="BL126" s="2">
        <v>49.335816475308064</v>
      </c>
      <c r="BM126" s="2">
        <v>48.696012291025689</v>
      </c>
      <c r="BN126" s="2">
        <v>40.30728782751833</v>
      </c>
      <c r="BO126" s="2">
        <v>28.533603058475254</v>
      </c>
      <c r="BP126" s="2">
        <v>15.604860643376501</v>
      </c>
      <c r="BQ126" s="2">
        <v>7.988822789595206</v>
      </c>
      <c r="BR126" s="2">
        <v>2.5658080413062354</v>
      </c>
      <c r="BS126" s="2">
        <v>1.755606741226422</v>
      </c>
      <c r="BT126" s="2">
        <v>1.0866730443052146</v>
      </c>
      <c r="BU126" s="2">
        <v>2.8223487887452752</v>
      </c>
      <c r="BV126" s="2">
        <v>2.7505198298237783</v>
      </c>
      <c r="BW126" s="2">
        <v>6.5578600564402461</v>
      </c>
      <c r="BX126" s="2">
        <v>10.650907668758808</v>
      </c>
      <c r="BY126" s="2">
        <v>12.631826070478587</v>
      </c>
      <c r="BZ126" s="2">
        <v>16.575630358964084</v>
      </c>
      <c r="CA126" s="2">
        <v>18.481718717014825</v>
      </c>
      <c r="CB126" s="2">
        <v>20.306587884528302</v>
      </c>
      <c r="CC126" s="2">
        <v>-4.2941392696261742</v>
      </c>
      <c r="CD126" s="2">
        <v>-8.2506219762941679</v>
      </c>
      <c r="CE126" s="2">
        <v>-7.3517618532755344</v>
      </c>
      <c r="CF126" s="2">
        <v>-3.4358118741727264</v>
      </c>
      <c r="CG126" s="2">
        <v>-1.5429313737620003</v>
      </c>
      <c r="CH126" s="2">
        <v>13.314231228560578</v>
      </c>
      <c r="CI126" s="2">
        <v>27.452760499290257</v>
      </c>
      <c r="CJ126" s="2">
        <v>33.735556979764105</v>
      </c>
      <c r="CK126" s="2">
        <v>37.639204134245503</v>
      </c>
      <c r="CL126" s="2">
        <v>35.114585846950355</v>
      </c>
      <c r="CM126" s="2">
        <v>35.075201500073959</v>
      </c>
      <c r="CN126" s="2">
        <v>64.627021213340328</v>
      </c>
      <c r="CO126" s="2">
        <v>58.79896588861947</v>
      </c>
      <c r="CP126" s="2">
        <v>43.954165780593875</v>
      </c>
      <c r="CQ126" s="2">
        <v>18.548765479511204</v>
      </c>
      <c r="CR126" s="2">
        <v>-24.163900138056697</v>
      </c>
      <c r="CS126" s="2">
        <v>-48.430253068998447</v>
      </c>
      <c r="CT126" s="2">
        <v>-76.432846829862939</v>
      </c>
      <c r="CU126" s="2">
        <v>-100.00561156715452</v>
      </c>
      <c r="CV126" s="2">
        <v>-109.51942009663132</v>
      </c>
      <c r="CW126" s="2">
        <v>-107.75987278062036</v>
      </c>
      <c r="CX126" s="2">
        <v>-110.72770188641569</v>
      </c>
      <c r="CY126" s="2">
        <v>-127.34934987005161</v>
      </c>
      <c r="CZ126" s="2">
        <v>-135.67210041969665</v>
      </c>
      <c r="DA126" s="2">
        <v>-122.76306459682958</v>
      </c>
      <c r="DB126" s="2">
        <v>-110.08021801199276</v>
      </c>
      <c r="DC126" s="2">
        <v>-104.90841155632006</v>
      </c>
      <c r="DD126" s="2">
        <v>-90.816611927372293</v>
      </c>
      <c r="DE126" s="2">
        <v>-81.513784893803447</v>
      </c>
      <c r="DF126" s="2">
        <v>-68.401791670007867</v>
      </c>
      <c r="DG126" s="2">
        <v>-63.140042675410804</v>
      </c>
      <c r="DH126" s="2">
        <v>-52.07177109898862</v>
      </c>
      <c r="DI126" s="2">
        <v>-38.61163864013502</v>
      </c>
      <c r="DJ126" s="2">
        <v>-25.407042407429575</v>
      </c>
      <c r="DK126" s="2">
        <v>-2.0952259136669373</v>
      </c>
      <c r="DL126" s="2">
        <v>12.32735640404991</v>
      </c>
      <c r="DM126" s="2">
        <v>34.867259635303469</v>
      </c>
      <c r="DN126" s="2">
        <v>23.49260199436976</v>
      </c>
      <c r="DO126" s="2">
        <v>36.709020833938482</v>
      </c>
      <c r="DP126" s="2">
        <v>28.091403850715597</v>
      </c>
      <c r="DQ126" s="2">
        <v>26.704574797597608</v>
      </c>
      <c r="DR126" s="2">
        <v>49.690275755880151</v>
      </c>
      <c r="DS126" s="2">
        <v>47.973288929287271</v>
      </c>
      <c r="DT126" s="2">
        <v>46.148419761774072</v>
      </c>
      <c r="DU126" s="2">
        <v>36.801014505028533</v>
      </c>
      <c r="DV126" s="2">
        <v>25.77279036655511</v>
      </c>
      <c r="DW126" s="2">
        <v>3.3838595664689652</v>
      </c>
      <c r="DX126" s="2">
        <v>-2.0760022654262968</v>
      </c>
      <c r="DY126" s="2">
        <v>-2.3692111258233814</v>
      </c>
      <c r="DZ126" s="2">
        <v>-3.986030181291611</v>
      </c>
      <c r="EA126" s="2">
        <v>-3.5765396472018072</v>
      </c>
      <c r="EB126" s="2">
        <v>-0.80447753200804084</v>
      </c>
      <c r="EC126" s="2">
        <v>4.4626235451433498</v>
      </c>
      <c r="ED126" s="2">
        <v>11.544714831778776</v>
      </c>
      <c r="EE126" s="2">
        <v>24.458171932484781</v>
      </c>
      <c r="EF126" s="2">
        <v>37.016459316482369</v>
      </c>
      <c r="EG126" s="2">
        <v>46.740222283841874</v>
      </c>
      <c r="EH126" s="2">
        <v>51.625117544757956</v>
      </c>
      <c r="EI126" s="2">
        <v>47.742754091724748</v>
      </c>
      <c r="EJ126" s="2">
        <v>34.740927340421116</v>
      </c>
      <c r="EK126" s="2">
        <v>14.288068778928206</v>
      </c>
      <c r="EL126" s="2">
        <v>-28.256302362976832</v>
      </c>
      <c r="EM126" s="2">
        <v>-53.268828860836749</v>
      </c>
      <c r="EN126" s="2">
        <v>-84.988564367601612</v>
      </c>
      <c r="EO126" s="2">
        <v>-118.22053829214251</v>
      </c>
      <c r="EP126" s="2">
        <v>-123.68801404079665</v>
      </c>
      <c r="EQ126" s="2">
        <v>-124.44060321796366</v>
      </c>
      <c r="ER126" s="2">
        <v>-108.55716926943171</v>
      </c>
      <c r="ES126" s="2">
        <v>-78.996883498739749</v>
      </c>
      <c r="ET126" s="2">
        <v>-43.985272921512774</v>
      </c>
      <c r="EU126" s="2">
        <v>-7.7225586648692355</v>
      </c>
      <c r="EV126" s="2">
        <v>16.842709800947858</v>
      </c>
      <c r="EW126" s="2">
        <v>32.928423240362903</v>
      </c>
      <c r="EX126" s="2">
        <v>41.732547694349833</v>
      </c>
      <c r="EY126" s="2">
        <v>44.538504699400896</v>
      </c>
      <c r="EZ126" s="2">
        <v>41.05849778763158</v>
      </c>
      <c r="FA126" s="2">
        <v>31.014836907177052</v>
      </c>
      <c r="FB126" s="2">
        <v>22.562942728758443</v>
      </c>
      <c r="FC126" s="2">
        <v>12.567229761289239</v>
      </c>
      <c r="FD126" s="2">
        <v>6.7688562540038788</v>
      </c>
      <c r="FE126" s="2">
        <v>6.5061842428996552</v>
      </c>
      <c r="FF126" s="2">
        <v>5.6881210469582744</v>
      </c>
      <c r="FG126" s="2">
        <v>5.709772146036042</v>
      </c>
      <c r="FH126" s="2">
        <v>9.4583759330486465</v>
      </c>
      <c r="FI126" s="2">
        <v>11.089247420750242</v>
      </c>
      <c r="FJ126" s="2">
        <v>17.913963406045774</v>
      </c>
      <c r="FK126" s="2">
        <v>19.044614192069325</v>
      </c>
      <c r="FL126" s="2">
        <v>22.153419462551756</v>
      </c>
      <c r="FM126" s="2">
        <v>26.663784763753043</v>
      </c>
      <c r="FN126" s="2">
        <v>25.334170247302531</v>
      </c>
      <c r="FO126" s="2">
        <v>21.523385834590147</v>
      </c>
      <c r="FP126" s="2">
        <v>18.352851349513493</v>
      </c>
      <c r="FQ126" s="2">
        <v>15.343137780741795</v>
      </c>
      <c r="FR126" s="2">
        <v>12.64631068054144</v>
      </c>
      <c r="FS126" s="2">
        <v>13.182320133835262</v>
      </c>
      <c r="FT126" s="2">
        <v>10.767059419084925</v>
      </c>
      <c r="FU126" s="2">
        <v>8.7862694840214441</v>
      </c>
      <c r="FV126" s="2">
        <v>6.6912972321322322</v>
      </c>
      <c r="FW126" s="2">
        <v>4.5095664434245233</v>
      </c>
      <c r="FX126" s="2">
        <v>2.2694585838447185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</row>
    <row r="127" spans="1:200">
      <c r="A127" s="2">
        <v>-1.8934500817778787E-15</v>
      </c>
      <c r="B127" s="2">
        <v>-1.150972690655379E-14</v>
      </c>
      <c r="C127" s="2">
        <v>5.8840147727688021E-14</v>
      </c>
      <c r="D127" s="2">
        <v>-2.7550595744462372E-14</v>
      </c>
      <c r="E127" s="2">
        <v>-1.3214004573505935E-15</v>
      </c>
      <c r="F127" s="2">
        <v>6.3834353179979699E-15</v>
      </c>
      <c r="G127" s="2">
        <v>-1.3576686308842447E-14</v>
      </c>
      <c r="H127" s="2">
        <v>-3.4354426413933459E-14</v>
      </c>
      <c r="I127" s="2">
        <v>8.4386247348972887E-14</v>
      </c>
      <c r="J127" s="2">
        <v>5.1304430424252302E-14</v>
      </c>
      <c r="K127" s="2">
        <v>8.1312525920935989E-14</v>
      </c>
      <c r="L127" s="2">
        <v>3.7255677651993998E-14</v>
      </c>
      <c r="M127" s="2">
        <v>3.2959792546630838E-14</v>
      </c>
      <c r="N127" s="2">
        <v>-4.1738268370739303E-15</v>
      </c>
      <c r="O127" s="2">
        <v>-3.5125331832323511E-14</v>
      </c>
      <c r="P127" s="2">
        <v>-2.9179098298109198E-14</v>
      </c>
      <c r="Q127" s="2">
        <v>6.567811945332083E-15</v>
      </c>
      <c r="R127" s="2">
        <v>4.0145482018674297E-16</v>
      </c>
      <c r="S127" s="2">
        <v>-5.6431314249165831E-16</v>
      </c>
      <c r="T127" s="2">
        <v>-6.7719959115501569E-17</v>
      </c>
      <c r="U127" s="2">
        <v>-1.8001178924550108E-16</v>
      </c>
      <c r="V127" s="2">
        <v>1.935045995537694</v>
      </c>
      <c r="W127" s="2">
        <v>3.8419793360332064</v>
      </c>
      <c r="X127" s="2">
        <v>5.6930063085814062</v>
      </c>
      <c r="Y127" s="2">
        <v>7.4609672033029613</v>
      </c>
      <c r="Z127" s="2">
        <v>9.1196436649925374</v>
      </c>
      <c r="AA127" s="2">
        <v>11.828549761074756</v>
      </c>
      <c r="AB127" s="2">
        <v>12.269708125085563</v>
      </c>
      <c r="AC127" s="2">
        <v>15.754951324763304</v>
      </c>
      <c r="AD127" s="2">
        <v>19.416935278815679</v>
      </c>
      <c r="AE127" s="2">
        <v>23.027533456344816</v>
      </c>
      <c r="AF127" s="2">
        <v>26.85246913141026</v>
      </c>
      <c r="AG127" s="2">
        <v>28.066833683302669</v>
      </c>
      <c r="AH127" s="2">
        <v>25.27109893679561</v>
      </c>
      <c r="AI127" s="2">
        <v>21.342149456058703</v>
      </c>
      <c r="AJ127" s="2">
        <v>16.506374078886353</v>
      </c>
      <c r="AK127" s="2">
        <v>11.365408031683137</v>
      </c>
      <c r="AL127" s="2">
        <v>7.7957780098732181</v>
      </c>
      <c r="AM127" s="2">
        <v>2.6864160270985646</v>
      </c>
      <c r="AN127" s="2">
        <v>1.4405229583857277</v>
      </c>
      <c r="AO127" s="2">
        <v>2.9635713846988381</v>
      </c>
      <c r="AP127" s="2">
        <v>6.8817113257328639</v>
      </c>
      <c r="AQ127" s="2">
        <v>12.162759502155492</v>
      </c>
      <c r="AR127" s="2">
        <v>23.902823980023616</v>
      </c>
      <c r="AS127" s="2">
        <v>32.878945370770914</v>
      </c>
      <c r="AT127" s="2">
        <v>38.391611216229407</v>
      </c>
      <c r="AU127" s="2">
        <v>37.108300984709103</v>
      </c>
      <c r="AV127" s="2">
        <v>27.801036497755632</v>
      </c>
      <c r="AW127" s="2">
        <v>12.555257316393714</v>
      </c>
      <c r="AX127" s="2">
        <v>-8.6624226461572835</v>
      </c>
      <c r="AY127" s="2">
        <v>-38.220508298316709</v>
      </c>
      <c r="AZ127" s="2">
        <v>-67.390497798262686</v>
      </c>
      <c r="BA127" s="2">
        <v>-97.964545534181781</v>
      </c>
      <c r="BB127" s="2">
        <v>-118.64189403090768</v>
      </c>
      <c r="BC127" s="2">
        <v>-125.89484766879775</v>
      </c>
      <c r="BD127" s="2">
        <v>-116.66935305497623</v>
      </c>
      <c r="BE127" s="2">
        <v>-97.140951626670798</v>
      </c>
      <c r="BF127" s="2">
        <v>-67.947488535118239</v>
      </c>
      <c r="BG127" s="2">
        <v>-33.485957219524344</v>
      </c>
      <c r="BH127" s="2">
        <v>0.87148748032932843</v>
      </c>
      <c r="BI127" s="2">
        <v>30.845562169040043</v>
      </c>
      <c r="BJ127" s="2">
        <v>49.435446508278048</v>
      </c>
      <c r="BK127" s="2">
        <v>57.191227719764051</v>
      </c>
      <c r="BL127" s="2">
        <v>55.24665913504262</v>
      </c>
      <c r="BM127" s="2">
        <v>46.190779577165316</v>
      </c>
      <c r="BN127" s="2">
        <v>31.4834403138927</v>
      </c>
      <c r="BO127" s="2">
        <v>16.474253038944561</v>
      </c>
      <c r="BP127" s="2">
        <v>3.4182480852905801</v>
      </c>
      <c r="BQ127" s="2">
        <v>-2.337947582224535</v>
      </c>
      <c r="BR127" s="2">
        <v>-4.6347159090466548</v>
      </c>
      <c r="BS127" s="2">
        <v>-0.74486203989968847</v>
      </c>
      <c r="BT127" s="2">
        <v>2.4410471419283715</v>
      </c>
      <c r="BU127" s="2">
        <v>6.8700767369966798</v>
      </c>
      <c r="BV127" s="2">
        <v>9.4549322499499731</v>
      </c>
      <c r="BW127" s="2">
        <v>15.079464362006934</v>
      </c>
      <c r="BX127" s="2">
        <v>19.115062966360227</v>
      </c>
      <c r="BY127" s="2">
        <v>18.872934778240957</v>
      </c>
      <c r="BZ127" s="2">
        <v>20.905812011087665</v>
      </c>
      <c r="CA127" s="2">
        <v>22.309512404188855</v>
      </c>
      <c r="CB127" s="2">
        <v>23.379221552422621</v>
      </c>
      <c r="CC127" s="2">
        <v>0.4217555696327433</v>
      </c>
      <c r="CD127" s="2">
        <v>-2.0183240261960487</v>
      </c>
      <c r="CE127" s="2">
        <v>-4.2272592409997563</v>
      </c>
      <c r="CF127" s="2">
        <v>-1.6796284771864585</v>
      </c>
      <c r="CG127" s="2">
        <v>-1.2094861985321876</v>
      </c>
      <c r="CH127" s="2">
        <v>6.6141589746887632</v>
      </c>
      <c r="CI127" s="2">
        <v>17.093207641223412</v>
      </c>
      <c r="CJ127" s="2">
        <v>23.057610522562385</v>
      </c>
      <c r="CK127" s="2">
        <v>29.920492988542083</v>
      </c>
      <c r="CL127" s="2">
        <v>25.607837574942099</v>
      </c>
      <c r="CM127" s="2">
        <v>26.236492898714594</v>
      </c>
      <c r="CN127" s="2">
        <v>54.261099559200638</v>
      </c>
      <c r="CO127" s="2">
        <v>46.551548310965281</v>
      </c>
      <c r="CP127" s="2">
        <v>27.085965182652295</v>
      </c>
      <c r="CQ127" s="2">
        <v>1.0149587314641231</v>
      </c>
      <c r="CR127" s="2">
        <v>-42.72734379185323</v>
      </c>
      <c r="CS127" s="2">
        <v>-65.24930938560172</v>
      </c>
      <c r="CT127" s="2">
        <v>-90.409643317337782</v>
      </c>
      <c r="CU127" s="2">
        <v>-105.79319115905002</v>
      </c>
      <c r="CV127" s="2">
        <v>-112.63763013550214</v>
      </c>
      <c r="CW127" s="2">
        <v>-111.02966355027633</v>
      </c>
      <c r="CX127" s="2">
        <v>-113.31398429950822</v>
      </c>
      <c r="CY127" s="2">
        <v>-127.0367232497708</v>
      </c>
      <c r="CZ127" s="2">
        <v>-134.77572423068347</v>
      </c>
      <c r="DA127" s="2">
        <v>-126.53556208643795</v>
      </c>
      <c r="DB127" s="2">
        <v>-117.70486007224989</v>
      </c>
      <c r="DC127" s="2">
        <v>-113.71547777081038</v>
      </c>
      <c r="DD127" s="2">
        <v>-104.02346892133205</v>
      </c>
      <c r="DE127" s="2">
        <v>-96.85220459879919</v>
      </c>
      <c r="DF127" s="2">
        <v>-87.567119395449765</v>
      </c>
      <c r="DG127" s="2">
        <v>-83.501629709631402</v>
      </c>
      <c r="DH127" s="2">
        <v>-75.374072975235123</v>
      </c>
      <c r="DI127" s="2">
        <v>-64.066391742856283</v>
      </c>
      <c r="DJ127" s="2">
        <v>-51.352440076239233</v>
      </c>
      <c r="DK127" s="2">
        <v>-27.822549167023581</v>
      </c>
      <c r="DL127" s="2">
        <v>-9.1320858660896569</v>
      </c>
      <c r="DM127" s="2">
        <v>20.392603042967551</v>
      </c>
      <c r="DN127" s="2">
        <v>15.122649416914275</v>
      </c>
      <c r="DO127" s="2">
        <v>35.979697384039973</v>
      </c>
      <c r="DP127" s="2">
        <v>32.532979053016632</v>
      </c>
      <c r="DQ127" s="2">
        <v>33.308178300578547</v>
      </c>
      <c r="DR127" s="2">
        <v>53.948851564920282</v>
      </c>
      <c r="DS127" s="2">
        <v>53.204320390864282</v>
      </c>
      <c r="DT127" s="2">
        <v>52.134611242630839</v>
      </c>
      <c r="DU127" s="2">
        <v>45.958911513287418</v>
      </c>
      <c r="DV127" s="2">
        <v>36.503342235056536</v>
      </c>
      <c r="DW127" s="2">
        <v>11.912801844293249</v>
      </c>
      <c r="DX127" s="2">
        <v>6.0370160550737095</v>
      </c>
      <c r="DY127" s="2">
        <v>3.5243178181270354</v>
      </c>
      <c r="DZ127" s="2">
        <v>-1.2927297898411101</v>
      </c>
      <c r="EA127" s="2">
        <v>-4.7152515007400959</v>
      </c>
      <c r="EB127" s="2">
        <v>-5.8973038069904726</v>
      </c>
      <c r="EC127" s="2">
        <v>-4.524599530832158</v>
      </c>
      <c r="ED127" s="2">
        <v>-0.28373875197350884</v>
      </c>
      <c r="EE127" s="2">
        <v>11.634062390879619</v>
      </c>
      <c r="EF127" s="2">
        <v>26.296327380363689</v>
      </c>
      <c r="EG127" s="2">
        <v>40.94394879158515</v>
      </c>
      <c r="EH127" s="2">
        <v>53.34574488653471</v>
      </c>
      <c r="EI127" s="2">
        <v>59.043798509779677</v>
      </c>
      <c r="EJ127" s="2">
        <v>55.071558358594771</v>
      </c>
      <c r="EK127" s="2">
        <v>41.101114814068275</v>
      </c>
      <c r="EL127" s="2">
        <v>6.1769057074070126</v>
      </c>
      <c r="EM127" s="2">
        <v>-18.816806105864366</v>
      </c>
      <c r="EN127" s="2">
        <v>-53.574879237018237</v>
      </c>
      <c r="EO127" s="2">
        <v>-94.690350159427439</v>
      </c>
      <c r="EP127" s="2">
        <v>-109.40674531126542</v>
      </c>
      <c r="EQ127" s="2">
        <v>-121.83106811986575</v>
      </c>
      <c r="ER127" s="2">
        <v>-121.01937321410693</v>
      </c>
      <c r="ES127" s="2">
        <v>-100.6899501069626</v>
      </c>
      <c r="ET127" s="2">
        <v>-72.332286971229365</v>
      </c>
      <c r="EU127" s="2">
        <v>-38.220508298316709</v>
      </c>
      <c r="EV127" s="2">
        <v>-10.274442864414755</v>
      </c>
      <c r="EW127" s="2">
        <v>11.479669910879558</v>
      </c>
      <c r="EX127" s="2">
        <v>27.801036497755632</v>
      </c>
      <c r="EY127" s="2">
        <v>37.136027770897364</v>
      </c>
      <c r="EZ127" s="2">
        <v>39.501100833393529</v>
      </c>
      <c r="FA127" s="2">
        <v>32.878945370770914</v>
      </c>
      <c r="FB127" s="2">
        <v>26.05046515523351</v>
      </c>
      <c r="FC127" s="2">
        <v>14.833499870120294</v>
      </c>
      <c r="FD127" s="2">
        <v>6.8817113257328639</v>
      </c>
      <c r="FE127" s="2">
        <v>5.2241175505766737</v>
      </c>
      <c r="FF127" s="2">
        <v>3.0399266605520836</v>
      </c>
      <c r="FG127" s="2">
        <v>2.6864160270985646</v>
      </c>
      <c r="FH127" s="2">
        <v>6.4448915009314955</v>
      </c>
      <c r="FI127" s="2">
        <v>8.6318973779698087</v>
      </c>
      <c r="FJ127" s="2">
        <v>16.506374078886353</v>
      </c>
      <c r="FK127" s="2">
        <v>18.486795442753593</v>
      </c>
      <c r="FL127" s="2">
        <v>22.545619823553011</v>
      </c>
      <c r="FM127" s="2">
        <v>28.066833683302669</v>
      </c>
      <c r="FN127" s="2">
        <v>26.85246913141026</v>
      </c>
      <c r="FO127" s="2">
        <v>23.027533456344816</v>
      </c>
      <c r="FP127" s="2">
        <v>19.416935278815671</v>
      </c>
      <c r="FQ127" s="2">
        <v>15.754951324763304</v>
      </c>
      <c r="FR127" s="2">
        <v>12.269708125085563</v>
      </c>
      <c r="FS127" s="2">
        <v>11.828549761074756</v>
      </c>
      <c r="FT127" s="2">
        <v>9.1196436649925374</v>
      </c>
      <c r="FU127" s="2">
        <v>7.4609672033029613</v>
      </c>
      <c r="FV127" s="2">
        <v>5.6930063085814062</v>
      </c>
      <c r="FW127" s="2">
        <v>3.8419793360332064</v>
      </c>
      <c r="FX127" s="2">
        <v>1.935045995537694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</row>
    <row r="128" spans="1:200">
      <c r="A128" s="2">
        <v>-2.119834018796289E-15</v>
      </c>
      <c r="B128" s="2">
        <v>-2.0036533195957064E-14</v>
      </c>
      <c r="C128" s="2">
        <v>5.5273017423176607E-14</v>
      </c>
      <c r="D128" s="2">
        <v>-3.2385067545673919E-14</v>
      </c>
      <c r="E128" s="2">
        <v>-7.0153514769409848E-16</v>
      </c>
      <c r="F128" s="2">
        <v>1.2262254351745089E-14</v>
      </c>
      <c r="G128" s="2">
        <v>-2.8653998506091362E-14</v>
      </c>
      <c r="H128" s="2">
        <v>-2.8498777177840567E-14</v>
      </c>
      <c r="I128" s="2">
        <v>8.7044659214297689E-14</v>
      </c>
      <c r="J128" s="2">
        <v>4.0083327826094148E-14</v>
      </c>
      <c r="K128" s="2">
        <v>6.4151493931222454E-14</v>
      </c>
      <c r="L128" s="2">
        <v>3.6113567605086845E-14</v>
      </c>
      <c r="M128" s="2">
        <v>3.6323666969897408E-14</v>
      </c>
      <c r="N128" s="2">
        <v>-1.0880967199546505E-14</v>
      </c>
      <c r="O128" s="2">
        <v>-5.5478090749682498E-14</v>
      </c>
      <c r="P128" s="2">
        <v>-2.6577771041774533E-14</v>
      </c>
      <c r="Q128" s="2">
        <v>1.019549289193607E-14</v>
      </c>
      <c r="R128" s="2">
        <v>7.6098294140842581E-16</v>
      </c>
      <c r="S128" s="2">
        <v>-3.1285207537123071E-16</v>
      </c>
      <c r="T128" s="2">
        <v>-1.4129772301711024E-16</v>
      </c>
      <c r="U128" s="2">
        <v>-2.0479870267651118E-16</v>
      </c>
      <c r="V128" s="2">
        <v>1.6654230408093202</v>
      </c>
      <c r="W128" s="2">
        <v>3.3046580521364497</v>
      </c>
      <c r="X128" s="2">
        <v>4.8918002886183967</v>
      </c>
      <c r="Y128" s="2">
        <v>6.4015083441970795</v>
      </c>
      <c r="Z128" s="2">
        <v>7.8092777917488538</v>
      </c>
      <c r="AA128" s="2">
        <v>10.397547338036718</v>
      </c>
      <c r="AB128" s="2">
        <v>10.882431346836555</v>
      </c>
      <c r="AC128" s="2">
        <v>14.065042137403815</v>
      </c>
      <c r="AD128" s="2">
        <v>17.337809978752944</v>
      </c>
      <c r="AE128" s="2">
        <v>20.494719819416254</v>
      </c>
      <c r="AF128" s="2">
        <v>23.889185655970316</v>
      </c>
      <c r="AG128" s="2">
        <v>25.02236799003769</v>
      </c>
      <c r="AH128" s="2">
        <v>22.351676099644141</v>
      </c>
      <c r="AI128" s="2">
        <v>18.752912728747987</v>
      </c>
      <c r="AJ128" s="2">
        <v>14.564684349278027</v>
      </c>
      <c r="AK128" s="2">
        <v>10.333837217291448</v>
      </c>
      <c r="AL128" s="2">
        <v>7.9950956500090378</v>
      </c>
      <c r="AM128" s="2">
        <v>4.4285231089673864</v>
      </c>
      <c r="AN128" s="2">
        <v>4.3378335437517848</v>
      </c>
      <c r="AO128" s="2">
        <v>6.7912497285868767</v>
      </c>
      <c r="AP128" s="2">
        <v>11.020510948208408</v>
      </c>
      <c r="AQ128" s="2">
        <v>15.798118036340785</v>
      </c>
      <c r="AR128" s="2">
        <v>25.949029789466774</v>
      </c>
      <c r="AS128" s="2">
        <v>31.048222030741066</v>
      </c>
      <c r="AT128" s="2">
        <v>31.032996613075099</v>
      </c>
      <c r="AU128" s="2">
        <v>23.251096102791326</v>
      </c>
      <c r="AV128" s="2">
        <v>7.4745116683603889</v>
      </c>
      <c r="AW128" s="2">
        <v>-13.284011729649931</v>
      </c>
      <c r="AX128" s="2">
        <v>-38.25176303829776</v>
      </c>
      <c r="AY128" s="2">
        <v>-68.549897317350613</v>
      </c>
      <c r="AZ128" s="2">
        <v>-94.763855229437596</v>
      </c>
      <c r="BA128" s="2">
        <v>-118.48480991919199</v>
      </c>
      <c r="BB128" s="2">
        <v>-129.51516082418837</v>
      </c>
      <c r="BC128" s="2">
        <v>-126.23243513627612</v>
      </c>
      <c r="BD128" s="2">
        <v>-108.75736929651271</v>
      </c>
      <c r="BE128" s="2">
        <v>-82.504998261473389</v>
      </c>
      <c r="BF128" s="2">
        <v>-49.249505494651316</v>
      </c>
      <c r="BG128" s="2">
        <v>-13.690907926865703</v>
      </c>
      <c r="BH128" s="2">
        <v>18.802726897556006</v>
      </c>
      <c r="BI128" s="2">
        <v>44.250276373588378</v>
      </c>
      <c r="BJ128" s="2">
        <v>57.459598653049099</v>
      </c>
      <c r="BK128" s="2">
        <v>61.428838548223681</v>
      </c>
      <c r="BL128" s="2">
        <v>55.310668041567901</v>
      </c>
      <c r="BM128" s="2">
        <v>43.090003485175266</v>
      </c>
      <c r="BN128" s="2">
        <v>26.793164214986938</v>
      </c>
      <c r="BO128" s="2">
        <v>11.50808021727028</v>
      </c>
      <c r="BP128" s="2">
        <v>-0.44350817398902542</v>
      </c>
      <c r="BQ128" s="2">
        <v>-4.455262491009643</v>
      </c>
      <c r="BR128" s="2">
        <v>-4.7718444815578511</v>
      </c>
      <c r="BS128" s="2">
        <v>1.2772398298472898</v>
      </c>
      <c r="BT128" s="2">
        <v>6.0817546470631312</v>
      </c>
      <c r="BU128" s="2">
        <v>11.012370871942203</v>
      </c>
      <c r="BV128" s="2">
        <v>14.44547655634463</v>
      </c>
      <c r="BW128" s="2">
        <v>21.044931799621665</v>
      </c>
      <c r="BX128" s="2">
        <v>24.578646591134238</v>
      </c>
      <c r="BY128" s="2">
        <v>22.788280627389419</v>
      </c>
      <c r="BZ128" s="2">
        <v>23.369206313678376</v>
      </c>
      <c r="CA128" s="2">
        <v>24.433439434348866</v>
      </c>
      <c r="CB128" s="2">
        <v>24.972722578536594</v>
      </c>
      <c r="CC128" s="2">
        <v>4.9558558546416061</v>
      </c>
      <c r="CD128" s="2">
        <v>3.6534522758343888</v>
      </c>
      <c r="CE128" s="2">
        <v>-0.86535347517949357</v>
      </c>
      <c r="CF128" s="2">
        <v>9.322606351449636E-2</v>
      </c>
      <c r="CG128" s="2">
        <v>-0.53058526894098568</v>
      </c>
      <c r="CH128" s="2">
        <v>4.5400323560908529</v>
      </c>
      <c r="CI128" s="2">
        <v>13.80724894182508</v>
      </c>
      <c r="CJ128" s="2">
        <v>19.844553456308827</v>
      </c>
      <c r="CK128" s="2">
        <v>29.057661593786577</v>
      </c>
      <c r="CL128" s="2">
        <v>23.872390788403965</v>
      </c>
      <c r="CM128" s="2">
        <v>25.287271110773752</v>
      </c>
      <c r="CN128" s="2">
        <v>50.223021783359613</v>
      </c>
      <c r="CO128" s="2">
        <v>41.876464332342714</v>
      </c>
      <c r="CP128" s="2">
        <v>19.41365041293961</v>
      </c>
      <c r="CQ128" s="2">
        <v>-4.1507474519245164</v>
      </c>
      <c r="CR128" s="2">
        <v>-45.250228668214937</v>
      </c>
      <c r="CS128" s="2">
        <v>-64.855102981059773</v>
      </c>
      <c r="CT128" s="2">
        <v>-87.763958653430848</v>
      </c>
      <c r="CU128" s="2">
        <v>-100.1332731435498</v>
      </c>
      <c r="CV128" s="2">
        <v>-104.88034919467216</v>
      </c>
      <c r="CW128" s="2">
        <v>-103.59264200921118</v>
      </c>
      <c r="CX128" s="2">
        <v>-105.69303217907139</v>
      </c>
      <c r="CY128" s="2">
        <v>-117.83754913317914</v>
      </c>
      <c r="CZ128" s="2">
        <v>-128.05049053310992</v>
      </c>
      <c r="DA128" s="2">
        <v>-125.93262003816257</v>
      </c>
      <c r="DB128" s="2">
        <v>-121.46023286241045</v>
      </c>
      <c r="DC128" s="2">
        <v>-118.65747311790622</v>
      </c>
      <c r="DD128" s="2">
        <v>-113.44513607114766</v>
      </c>
      <c r="DE128" s="2">
        <v>-107.930296325821</v>
      </c>
      <c r="DF128" s="2">
        <v>-102.40729088547765</v>
      </c>
      <c r="DG128" s="2">
        <v>-99.549562119350867</v>
      </c>
      <c r="DH128" s="2">
        <v>-93.876162477666668</v>
      </c>
      <c r="DI128" s="2">
        <v>-84.821357239954537</v>
      </c>
      <c r="DJ128" s="2">
        <v>-73.487082347144323</v>
      </c>
      <c r="DK128" s="2">
        <v>-51.929791126547599</v>
      </c>
      <c r="DL128" s="2">
        <v>-31.693468989054036</v>
      </c>
      <c r="DM128" s="2">
        <v>-6.6504480908209818E-2</v>
      </c>
      <c r="DN128" s="2">
        <v>1.0918260843631771</v>
      </c>
      <c r="DO128" s="2">
        <v>27.471848151805879</v>
      </c>
      <c r="DP128" s="2">
        <v>29.573172880304917</v>
      </c>
      <c r="DQ128" s="2">
        <v>33.262550779810724</v>
      </c>
      <c r="DR128" s="2">
        <v>55.702261413430335</v>
      </c>
      <c r="DS128" s="2">
        <v>55.658708768105058</v>
      </c>
      <c r="DT128" s="2">
        <v>55.1194256239176</v>
      </c>
      <c r="DU128" s="2">
        <v>51.265386616405145</v>
      </c>
      <c r="DV128" s="2">
        <v>43.198726056769232</v>
      </c>
      <c r="DW128" s="2">
        <v>17.991754284511089</v>
      </c>
      <c r="DX128" s="2">
        <v>12.460738136418815</v>
      </c>
      <c r="DY128" s="2">
        <v>9.2515521959674345</v>
      </c>
      <c r="DZ128" s="2">
        <v>3.052056925985108</v>
      </c>
      <c r="EA128" s="2">
        <v>-2.0649767998324933</v>
      </c>
      <c r="EB128" s="2">
        <v>-5.0780427842872768</v>
      </c>
      <c r="EC128" s="2">
        <v>-5.9004284920011472</v>
      </c>
      <c r="ED128" s="2">
        <v>-3.731250675634346</v>
      </c>
      <c r="EE128" s="2">
        <v>6.6170102108070701</v>
      </c>
      <c r="EF128" s="2">
        <v>21.018827676251806</v>
      </c>
      <c r="EG128" s="2">
        <v>36.915772163789917</v>
      </c>
      <c r="EH128" s="2">
        <v>51.902049272626925</v>
      </c>
      <c r="EI128" s="2">
        <v>61.373551373605416</v>
      </c>
      <c r="EJ128" s="2">
        <v>62.486583454645888</v>
      </c>
      <c r="EK128" s="2">
        <v>52.543210073108327</v>
      </c>
      <c r="EL128" s="2">
        <v>24.121908969890921</v>
      </c>
      <c r="EM128" s="2">
        <v>0.39469112789100436</v>
      </c>
      <c r="EN128" s="2">
        <v>-34.48804175787965</v>
      </c>
      <c r="EO128" s="2">
        <v>-78.910000853304879</v>
      </c>
      <c r="EP128" s="2">
        <v>-99.186084697019368</v>
      </c>
      <c r="EQ128" s="2">
        <v>-119.51666395719691</v>
      </c>
      <c r="ER128" s="2">
        <v>-130.60100689797798</v>
      </c>
      <c r="ES128" s="2">
        <v>-118.74578906734624</v>
      </c>
      <c r="ET128" s="2">
        <v>-97.918630458943525</v>
      </c>
      <c r="EU128" s="2">
        <v>-68.549897317350613</v>
      </c>
      <c r="EV128" s="2">
        <v>-39.682732979394984</v>
      </c>
      <c r="EW128" s="2">
        <v>-14.567419538964863</v>
      </c>
      <c r="EX128" s="2">
        <v>7.4745116683603889</v>
      </c>
      <c r="EY128" s="2">
        <v>22.686694406526023</v>
      </c>
      <c r="EZ128" s="2">
        <v>31.559835526563187</v>
      </c>
      <c r="FA128" s="2">
        <v>31.048222030741066</v>
      </c>
      <c r="FB128" s="2">
        <v>27.671284280813428</v>
      </c>
      <c r="FC128" s="2">
        <v>18.089150290596486</v>
      </c>
      <c r="FD128" s="2">
        <v>11.020510948208408</v>
      </c>
      <c r="FE128" s="2">
        <v>8.806186299268056</v>
      </c>
      <c r="FF128" s="2">
        <v>5.7568492645881015</v>
      </c>
      <c r="FG128" s="2">
        <v>4.4285231089673864</v>
      </c>
      <c r="FH128" s="2">
        <v>6.772834170476159</v>
      </c>
      <c r="FI128" s="2">
        <v>7.8758709330767207</v>
      </c>
      <c r="FJ128" s="2">
        <v>14.564684349278027</v>
      </c>
      <c r="FK128" s="2">
        <v>16.090019009367012</v>
      </c>
      <c r="FL128" s="2">
        <v>19.766401920984155</v>
      </c>
      <c r="FM128" s="2">
        <v>25.02236799003769</v>
      </c>
      <c r="FN128" s="2">
        <v>23.889185655970316</v>
      </c>
      <c r="FO128" s="2">
        <v>20.494719819416254</v>
      </c>
      <c r="FP128" s="2">
        <v>17.337809978752933</v>
      </c>
      <c r="FQ128" s="2">
        <v>14.065042137403815</v>
      </c>
      <c r="FR128" s="2">
        <v>10.882431346836555</v>
      </c>
      <c r="FS128" s="2">
        <v>10.397547338036718</v>
      </c>
      <c r="FT128" s="2">
        <v>7.8092777917488538</v>
      </c>
      <c r="FU128" s="2">
        <v>6.4015083441970795</v>
      </c>
      <c r="FV128" s="2">
        <v>4.8918002886183967</v>
      </c>
      <c r="FW128" s="2">
        <v>3.3046580521364488</v>
      </c>
      <c r="FX128" s="2">
        <v>1.6654230408093202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</row>
    <row r="129" spans="1:200">
      <c r="A129" s="2">
        <v>-2.3870260986398275E-15</v>
      </c>
      <c r="B129" s="2">
        <v>-2.4285455033542793E-14</v>
      </c>
      <c r="C129" s="2">
        <v>7.8728158621453299E-14</v>
      </c>
      <c r="D129" s="2">
        <v>-3.4808672600149181E-14</v>
      </c>
      <c r="E129" s="2">
        <v>-2.0143158223398178E-15</v>
      </c>
      <c r="F129" s="2">
        <v>2.0374658719148027E-14</v>
      </c>
      <c r="G129" s="2">
        <v>-3.1576449123198287E-14</v>
      </c>
      <c r="H129" s="2">
        <v>-1.210891870536117E-14</v>
      </c>
      <c r="I129" s="2">
        <v>6.0964911975066996E-14</v>
      </c>
      <c r="J129" s="2">
        <v>1.391605798991918E-14</v>
      </c>
      <c r="K129" s="2">
        <v>3.6625359618895295E-14</v>
      </c>
      <c r="L129" s="2">
        <v>2.7894931283935416E-14</v>
      </c>
      <c r="M129" s="2">
        <v>3.275892236818723E-14</v>
      </c>
      <c r="N129" s="2">
        <v>-2.6829058233327859E-14</v>
      </c>
      <c r="O129" s="2">
        <v>-7.4811761580565153E-14</v>
      </c>
      <c r="P129" s="2">
        <v>-1.8572026694595297E-14</v>
      </c>
      <c r="Q129" s="2">
        <v>9.7918153769081479E-15</v>
      </c>
      <c r="R129" s="2">
        <v>9.9964646767276589E-16</v>
      </c>
      <c r="S129" s="2">
        <v>2.2509433684065771E-17</v>
      </c>
      <c r="T129" s="2">
        <v>-1.7980086830917893E-16</v>
      </c>
      <c r="U129" s="2">
        <v>-1.4376438907289863E-16</v>
      </c>
      <c r="V129" s="2">
        <v>1.1248135718168666</v>
      </c>
      <c r="W129" s="2">
        <v>2.2290682857479034</v>
      </c>
      <c r="X129" s="2">
        <v>3.2924144383807374</v>
      </c>
      <c r="Y129" s="2">
        <v>4.2949185704836523</v>
      </c>
      <c r="Z129" s="2">
        <v>5.2172664496339891</v>
      </c>
      <c r="AA129" s="2">
        <v>7.1366794637213857</v>
      </c>
      <c r="AB129" s="2">
        <v>7.4925061098364516</v>
      </c>
      <c r="AC129" s="2">
        <v>9.7079175405370925</v>
      </c>
      <c r="AD129" s="2">
        <v>11.940422637688812</v>
      </c>
      <c r="AE129" s="2">
        <v>14.096287624221045</v>
      </c>
      <c r="AF129" s="2">
        <v>16.539441617241764</v>
      </c>
      <c r="AG129" s="2">
        <v>17.643639122911701</v>
      </c>
      <c r="AH129" s="2">
        <v>16.118195691586358</v>
      </c>
      <c r="AI129" s="2">
        <v>14.265491206123254</v>
      </c>
      <c r="AJ129" s="2">
        <v>12.436204236678719</v>
      </c>
      <c r="AK129" s="2">
        <v>10.794872527792585</v>
      </c>
      <c r="AL129" s="2">
        <v>11.056739747656355</v>
      </c>
      <c r="AM129" s="2">
        <v>10.787971187134376</v>
      </c>
      <c r="AN129" s="2">
        <v>12.484052264673791</v>
      </c>
      <c r="AO129" s="2">
        <v>15.321772555627255</v>
      </c>
      <c r="AP129" s="2">
        <v>18.148054442149743</v>
      </c>
      <c r="AQ129" s="2">
        <v>19.950683239522039</v>
      </c>
      <c r="AR129" s="2">
        <v>23.862500930832134</v>
      </c>
      <c r="AS129" s="2">
        <v>20.722471643192218</v>
      </c>
      <c r="AT129" s="2">
        <v>11.64008089045886</v>
      </c>
      <c r="AU129" s="2">
        <v>-4.3078128804614408</v>
      </c>
      <c r="AV129" s="2">
        <v>-25.60997696133073</v>
      </c>
      <c r="AW129" s="2">
        <v>-48.658905481793887</v>
      </c>
      <c r="AX129" s="2">
        <v>-71.881283441763088</v>
      </c>
      <c r="AY129" s="2">
        <v>-94.345309423517776</v>
      </c>
      <c r="AZ129" s="2">
        <v>-108.65790291384998</v>
      </c>
      <c r="BA129" s="2">
        <v>-115.50374618811125</v>
      </c>
      <c r="BB129" s="2">
        <v>-109.23119459065276</v>
      </c>
      <c r="BC129" s="2">
        <v>-91.235025084610243</v>
      </c>
      <c r="BD129" s="2">
        <v>-65.604588576580397</v>
      </c>
      <c r="BE129" s="2">
        <v>-36.263377228851823</v>
      </c>
      <c r="BF129" s="2">
        <v>-5.380767825287565</v>
      </c>
      <c r="BG129" s="2">
        <v>23.151500800089991</v>
      </c>
      <c r="BH129" s="2">
        <v>45.465318408219133</v>
      </c>
      <c r="BI129" s="2">
        <v>59.345765414409712</v>
      </c>
      <c r="BJ129" s="2">
        <v>62.354837359693605</v>
      </c>
      <c r="BK129" s="2">
        <v>60.438293279618144</v>
      </c>
      <c r="BL129" s="2">
        <v>49.950486096565072</v>
      </c>
      <c r="BM129" s="2">
        <v>36.055060667084426</v>
      </c>
      <c r="BN129" s="2">
        <v>21.110501629906832</v>
      </c>
      <c r="BO129" s="2">
        <v>8.7492962235399059</v>
      </c>
      <c r="BP129" s="2">
        <v>4.6077730256634197E-2</v>
      </c>
      <c r="BQ129" s="2">
        <v>-1.6965147269782914</v>
      </c>
      <c r="BR129" s="2">
        <v>-0.23963932222627093</v>
      </c>
      <c r="BS129" s="2">
        <v>3.7328738575793667</v>
      </c>
      <c r="BT129" s="2">
        <v>7.5187229865932981</v>
      </c>
      <c r="BU129" s="2">
        <v>10.897832056351037</v>
      </c>
      <c r="BV129" s="2">
        <v>15.038999331970889</v>
      </c>
      <c r="BW129" s="2">
        <v>22.764674648770427</v>
      </c>
      <c r="BX129" s="2">
        <v>27.093785755779912</v>
      </c>
      <c r="BY129" s="2">
        <v>27.179941915297491</v>
      </c>
      <c r="BZ129" s="2">
        <v>25.772317741311792</v>
      </c>
      <c r="CA129" s="2">
        <v>26.632252144425212</v>
      </c>
      <c r="CB129" s="2">
        <v>26.737904365628637</v>
      </c>
      <c r="CC129" s="2">
        <v>16.069938856322509</v>
      </c>
      <c r="CD129" s="2">
        <v>16.59896010576421</v>
      </c>
      <c r="CE129" s="2">
        <v>9.9268418893206398</v>
      </c>
      <c r="CF129" s="2">
        <v>8.1045068985984638</v>
      </c>
      <c r="CG129" s="2">
        <v>5.6585733404176111</v>
      </c>
      <c r="CH129" s="2">
        <v>4.2276389549620408</v>
      </c>
      <c r="CI129" s="2">
        <v>7.6277448691541423</v>
      </c>
      <c r="CJ129" s="2">
        <v>10.761828439023466</v>
      </c>
      <c r="CK129" s="2">
        <v>19.646659495815452</v>
      </c>
      <c r="CL129" s="2">
        <v>13.773508975788445</v>
      </c>
      <c r="CM129" s="2">
        <v>15.363519265840537</v>
      </c>
      <c r="CN129" s="2">
        <v>26.877467565221096</v>
      </c>
      <c r="CO129" s="2">
        <v>14.650460022327806</v>
      </c>
      <c r="CP129" s="2">
        <v>-18.5325556877469</v>
      </c>
      <c r="CQ129" s="2">
        <v>-37.855345733779885</v>
      </c>
      <c r="CR129" s="2">
        <v>-69.359344923941222</v>
      </c>
      <c r="CS129" s="2">
        <v>-81.606265886666563</v>
      </c>
      <c r="CT129" s="2">
        <v>-94.963627009602845</v>
      </c>
      <c r="CU129" s="2">
        <v>-98.548857286562637</v>
      </c>
      <c r="CV129" s="2">
        <v>-99.256414414829877</v>
      </c>
      <c r="CW129" s="2">
        <v>-98.026728826629821</v>
      </c>
      <c r="CX129" s="2">
        <v>-99.547491356563313</v>
      </c>
      <c r="CY129" s="2">
        <v>-105.71765059887584</v>
      </c>
      <c r="CZ129" s="2">
        <v>-113.46258089206842</v>
      </c>
      <c r="DA129" s="2">
        <v>-118.34090914149347</v>
      </c>
      <c r="DB129" s="2">
        <v>-119.96339065838791</v>
      </c>
      <c r="DC129" s="2">
        <v>-119.18458033896465</v>
      </c>
      <c r="DD129" s="2">
        <v>-120.31664976221779</v>
      </c>
      <c r="DE129" s="2">
        <v>-117.48815137712774</v>
      </c>
      <c r="DF129" s="2">
        <v>-117.13210096255955</v>
      </c>
      <c r="DG129" s="2">
        <v>-115.83935125481024</v>
      </c>
      <c r="DH129" s="2">
        <v>-113.80201330757852</v>
      </c>
      <c r="DI129" s="2">
        <v>-108.75556898565071</v>
      </c>
      <c r="DJ129" s="2">
        <v>-100.80331677795915</v>
      </c>
      <c r="DK129" s="2">
        <v>-83.831912343888987</v>
      </c>
      <c r="DL129" s="2">
        <v>-62.772423984335056</v>
      </c>
      <c r="DM129" s="2">
        <v>-28.832437643479842</v>
      </c>
      <c r="DN129" s="2">
        <v>-9.0660585297018539</v>
      </c>
      <c r="DO129" s="2">
        <v>24.319210619678479</v>
      </c>
      <c r="DP129" s="2">
        <v>34.037706201856956</v>
      </c>
      <c r="DQ129" s="2">
        <v>40.553550406834539</v>
      </c>
      <c r="DR129" s="2">
        <v>54.678939610318359</v>
      </c>
      <c r="DS129" s="2">
        <v>55.324504070899408</v>
      </c>
      <c r="DT129" s="2">
        <v>55.218851849696165</v>
      </c>
      <c r="DU129" s="2">
        <v>54.687477451335866</v>
      </c>
      <c r="DV129" s="2">
        <v>49.406758687455643</v>
      </c>
      <c r="DW129" s="2">
        <v>26.493717485970421</v>
      </c>
      <c r="DX129" s="2">
        <v>22.28980070897034</v>
      </c>
      <c r="DY129" s="2">
        <v>18.452111574609106</v>
      </c>
      <c r="DZ129" s="2">
        <v>11.683581208704094</v>
      </c>
      <c r="EA129" s="2">
        <v>5.5955860079004465</v>
      </c>
      <c r="EB129" s="2">
        <v>1.1332459092705118</v>
      </c>
      <c r="EC129" s="2">
        <v>-1.8321513550535196</v>
      </c>
      <c r="ED129" s="2">
        <v>-1.9570373077579966</v>
      </c>
      <c r="EE129" s="2">
        <v>4.9671551530354225</v>
      </c>
      <c r="EF129" s="2">
        <v>16.024639623849701</v>
      </c>
      <c r="EG129" s="2">
        <v>29.95648443334494</v>
      </c>
      <c r="EH129" s="2">
        <v>44.975899143725698</v>
      </c>
      <c r="EI129" s="2">
        <v>57.580631287078191</v>
      </c>
      <c r="EJ129" s="2">
        <v>65.278926809000822</v>
      </c>
      <c r="EK129" s="2">
        <v>62.996233541369627</v>
      </c>
      <c r="EL129" s="2">
        <v>49.192469201921462</v>
      </c>
      <c r="EM129" s="2">
        <v>33.044378110390909</v>
      </c>
      <c r="EN129" s="2">
        <v>6.517113118544799</v>
      </c>
      <c r="EO129" s="2">
        <v>-31.975258228378145</v>
      </c>
      <c r="EP129" s="2">
        <v>-54.613082149643908</v>
      </c>
      <c r="EQ129" s="2">
        <v>-81.243979513903582</v>
      </c>
      <c r="ER129" s="2">
        <v>-107.80066280608764</v>
      </c>
      <c r="ES129" s="2">
        <v>-110.90739015858016</v>
      </c>
      <c r="ET129" s="2">
        <v>-107.03794189840954</v>
      </c>
      <c r="EU129" s="2">
        <v>-94.345309423517776</v>
      </c>
      <c r="EV129" s="2">
        <v>-71.574857976938091</v>
      </c>
      <c r="EW129" s="2">
        <v>-48.908890162836563</v>
      </c>
      <c r="EX129" s="2">
        <v>-25.60997696133073</v>
      </c>
      <c r="EY129" s="2">
        <v>-4.8384118348699605</v>
      </c>
      <c r="EZ129" s="2">
        <v>11.77505332876343</v>
      </c>
      <c r="FA129" s="2">
        <v>20.722471643192218</v>
      </c>
      <c r="FB129" s="2">
        <v>24.8045606188733</v>
      </c>
      <c r="FC129" s="2">
        <v>21.281229902033623</v>
      </c>
      <c r="FD129" s="2">
        <v>18.148054442149743</v>
      </c>
      <c r="FE129" s="2">
        <v>16.539702934517415</v>
      </c>
      <c r="FF129" s="2">
        <v>13.349655488042787</v>
      </c>
      <c r="FG129" s="2">
        <v>10.787971187134376</v>
      </c>
      <c r="FH129" s="2">
        <v>10.149917273597666</v>
      </c>
      <c r="FI129" s="2">
        <v>9.1131123470270854</v>
      </c>
      <c r="FJ129" s="2">
        <v>12.436204236678719</v>
      </c>
      <c r="FK129" s="2">
        <v>12.39690925834018</v>
      </c>
      <c r="FL129" s="2">
        <v>14.24160651553786</v>
      </c>
      <c r="FM129" s="2">
        <v>17.643639122911701</v>
      </c>
      <c r="FN129" s="2">
        <v>16.539441617241764</v>
      </c>
      <c r="FO129" s="2">
        <v>14.096287624221045</v>
      </c>
      <c r="FP129" s="2">
        <v>11.940422637688805</v>
      </c>
      <c r="FQ129" s="2">
        <v>9.7079175405370925</v>
      </c>
      <c r="FR129" s="2">
        <v>7.4925061098364516</v>
      </c>
      <c r="FS129" s="2">
        <v>7.1366794637213857</v>
      </c>
      <c r="FT129" s="2">
        <v>5.2172664496339891</v>
      </c>
      <c r="FU129" s="2">
        <v>4.2949185704836523</v>
      </c>
      <c r="FV129" s="2">
        <v>3.2924144383807374</v>
      </c>
      <c r="FW129" s="2">
        <v>2.2290682857479025</v>
      </c>
      <c r="FX129" s="2">
        <v>1.1248135718168666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</row>
    <row r="130" spans="1:200">
      <c r="A130" s="2">
        <v>-2.4815033196439583E-15</v>
      </c>
      <c r="B130" s="2">
        <v>-1.9098997471749044E-14</v>
      </c>
      <c r="C130" s="2">
        <v>7.6954145854261407E-14</v>
      </c>
      <c r="D130" s="2">
        <v>-2.5410079758459551E-14</v>
      </c>
      <c r="E130" s="2">
        <v>-4.6865028029747734E-15</v>
      </c>
      <c r="F130" s="2">
        <v>2.5387010664152909E-14</v>
      </c>
      <c r="G130" s="2">
        <v>-2.4434767239261557E-14</v>
      </c>
      <c r="H130" s="2">
        <v>1.7435871479906724E-15</v>
      </c>
      <c r="I130" s="2">
        <v>3.380564335238224E-14</v>
      </c>
      <c r="J130" s="2">
        <v>-5.4378543772971935E-15</v>
      </c>
      <c r="K130" s="2">
        <v>2.2979871685815134E-14</v>
      </c>
      <c r="L130" s="2">
        <v>1.9776983296563882E-14</v>
      </c>
      <c r="M130" s="2">
        <v>2.730407836691231E-14</v>
      </c>
      <c r="N130" s="2">
        <v>-4.6378580851926785E-14</v>
      </c>
      <c r="O130" s="2">
        <v>-8.5318607245669942E-14</v>
      </c>
      <c r="P130" s="2">
        <v>-1.3146314804596193E-14</v>
      </c>
      <c r="Q130" s="2">
        <v>3.5633067239028788E-15</v>
      </c>
      <c r="R130" s="2">
        <v>1.0205294829543787E-15</v>
      </c>
      <c r="S130" s="2">
        <v>1.7601032403023814E-16</v>
      </c>
      <c r="T130" s="2">
        <v>-1.7116262172746716E-16</v>
      </c>
      <c r="U130" s="2">
        <v>-1.1019607350844388E-17</v>
      </c>
      <c r="V130" s="2">
        <v>0.81272986392946411</v>
      </c>
      <c r="W130" s="2">
        <v>1.6074525800669623</v>
      </c>
      <c r="X130" s="2">
        <v>2.3663313456589417</v>
      </c>
      <c r="Y130" s="2">
        <v>3.071868769458487</v>
      </c>
      <c r="Z130" s="2">
        <v>3.7070733869150194</v>
      </c>
      <c r="AA130" s="2">
        <v>4.8021773976687525</v>
      </c>
      <c r="AB130" s="2">
        <v>4.0237070801256998</v>
      </c>
      <c r="AC130" s="2">
        <v>4.4848118415515765</v>
      </c>
      <c r="AD130" s="2">
        <v>5.0191030306627669</v>
      </c>
      <c r="AE130" s="2">
        <v>5.7082169886998768</v>
      </c>
      <c r="AF130" s="2">
        <v>7.4084218915512094</v>
      </c>
      <c r="AG130" s="2">
        <v>8.8013396187105268</v>
      </c>
      <c r="AH130" s="2">
        <v>9.1672448403701257</v>
      </c>
      <c r="AI130" s="2">
        <v>10.030946100264211</v>
      </c>
      <c r="AJ130" s="2">
        <v>11.637648605429082</v>
      </c>
      <c r="AK130" s="2">
        <v>13.524853924655186</v>
      </c>
      <c r="AL130" s="2">
        <v>17.104421354025863</v>
      </c>
      <c r="AM130" s="2">
        <v>20.150963344335011</v>
      </c>
      <c r="AN130" s="2">
        <v>23.196463696393664</v>
      </c>
      <c r="AO130" s="2">
        <v>25.147561243645132</v>
      </c>
      <c r="AP130" s="2">
        <v>24.658524829485508</v>
      </c>
      <c r="AQ130" s="2">
        <v>21.290260642211845</v>
      </c>
      <c r="AR130" s="2">
        <v>17.006014676114262</v>
      </c>
      <c r="AS130" s="2">
        <v>4.9956938410210601</v>
      </c>
      <c r="AT130" s="2">
        <v>-12.413082645560428</v>
      </c>
      <c r="AU130" s="2">
        <v>-34.543033282077886</v>
      </c>
      <c r="AV130" s="2">
        <v>-58.342549283359666</v>
      </c>
      <c r="AW130" s="2">
        <v>-80.188986218335515</v>
      </c>
      <c r="AX130" s="2">
        <v>-98.473681229184336</v>
      </c>
      <c r="AY130" s="2">
        <v>-110.67380734268602</v>
      </c>
      <c r="AZ130" s="2">
        <v>-112.9155251024127</v>
      </c>
      <c r="BA130" s="2">
        <v>-105.55900419667653</v>
      </c>
      <c r="BB130" s="2">
        <v>-87.124332309344453</v>
      </c>
      <c r="BC130" s="2">
        <v>-60.885857947766169</v>
      </c>
      <c r="BD130" s="2">
        <v>-32.388529648129598</v>
      </c>
      <c r="BE130" s="2">
        <v>-5.071489918184537</v>
      </c>
      <c r="BF130" s="2">
        <v>19.969255809644242</v>
      </c>
      <c r="BG130" s="2">
        <v>40.108436830853194</v>
      </c>
      <c r="BH130" s="2">
        <v>53.426252982870039</v>
      </c>
      <c r="BI130" s="2">
        <v>59.567800632389797</v>
      </c>
      <c r="BJ130" s="2">
        <v>57.057949479270377</v>
      </c>
      <c r="BK130" s="2">
        <v>53.623687755941965</v>
      </c>
      <c r="BL130" s="2">
        <v>43.752472563128805</v>
      </c>
      <c r="BM130" s="2">
        <v>32.32218201448844</v>
      </c>
      <c r="BN130" s="2">
        <v>21.407112181480045</v>
      </c>
      <c r="BO130" s="2">
        <v>12.518056898259671</v>
      </c>
      <c r="BP130" s="2">
        <v>5.7769617333093759</v>
      </c>
      <c r="BQ130" s="2">
        <v>4.6097168587401542</v>
      </c>
      <c r="BR130" s="2">
        <v>5.7416416208767718</v>
      </c>
      <c r="BS130" s="2">
        <v>4.1486110353204273</v>
      </c>
      <c r="BT130" s="2">
        <v>4.6319885560376086</v>
      </c>
      <c r="BU130" s="2">
        <v>5.2410236501414413</v>
      </c>
      <c r="BV130" s="2">
        <v>9.0627509039153402</v>
      </c>
      <c r="BW130" s="2">
        <v>17.917955868030042</v>
      </c>
      <c r="BX130" s="2">
        <v>24.305680568210708</v>
      </c>
      <c r="BY130" s="2">
        <v>29.143143012332281</v>
      </c>
      <c r="BZ130" s="2">
        <v>27.156249354243922</v>
      </c>
      <c r="CA130" s="2">
        <v>28.474467276532657</v>
      </c>
      <c r="CB130" s="2">
        <v>28.901777058611511</v>
      </c>
      <c r="CC130" s="2">
        <v>25.365196703602663</v>
      </c>
      <c r="CD130" s="2">
        <v>26.436177692109077</v>
      </c>
      <c r="CE130" s="2">
        <v>19.017211477038213</v>
      </c>
      <c r="CF130" s="2">
        <v>14.792703689365727</v>
      </c>
      <c r="CG130" s="2">
        <v>11.21491624806467</v>
      </c>
      <c r="CH130" s="2">
        <v>6.3674256296769896</v>
      </c>
      <c r="CI130" s="2">
        <v>4.970241179455579</v>
      </c>
      <c r="CJ130" s="2">
        <v>4.6983074124925359</v>
      </c>
      <c r="CK130" s="2">
        <v>11.402362396164417</v>
      </c>
      <c r="CL130" s="2">
        <v>5.4726376120801392</v>
      </c>
      <c r="CM130" s="2">
        <v>6.9320659474017301</v>
      </c>
      <c r="CN130" s="2">
        <v>7.9962296431508051</v>
      </c>
      <c r="CO130" s="2">
        <v>-7.8845624977177486</v>
      </c>
      <c r="CP130" s="2">
        <v>-52.783165104325633</v>
      </c>
      <c r="CQ130" s="2">
        <v>-68.344929343560736</v>
      </c>
      <c r="CR130" s="2">
        <v>-90.849448252338291</v>
      </c>
      <c r="CS130" s="2">
        <v>-96.913079254683183</v>
      </c>
      <c r="CT130" s="2">
        <v>-101.81292293332437</v>
      </c>
      <c r="CU130" s="2">
        <v>-100.09084357867971</v>
      </c>
      <c r="CV130" s="2">
        <v>-98.303302101112166</v>
      </c>
      <c r="CW130" s="2">
        <v>-96.842652999769186</v>
      </c>
      <c r="CX130" s="2">
        <v>-98.625075400307537</v>
      </c>
      <c r="CY130" s="2">
        <v>-99.38753237607952</v>
      </c>
      <c r="CZ130" s="2">
        <v>-101.94393607617093</v>
      </c>
      <c r="DA130" s="2">
        <v>-109.21379857793139</v>
      </c>
      <c r="DB130" s="2">
        <v>-113.74196456877895</v>
      </c>
      <c r="DC130" s="2">
        <v>-114.04234991433498</v>
      </c>
      <c r="DD130" s="2">
        <v>-118.18968215460339</v>
      </c>
      <c r="DE130" s="2">
        <v>-115.94388313605704</v>
      </c>
      <c r="DF130" s="2">
        <v>-117.88586245884571</v>
      </c>
      <c r="DG130" s="2">
        <v>-117.19842163849856</v>
      </c>
      <c r="DH130" s="2">
        <v>-116.63189401111724</v>
      </c>
      <c r="DI130" s="2">
        <v>-113.91399449057894</v>
      </c>
      <c r="DJ130" s="2">
        <v>-108.59845390203694</v>
      </c>
      <c r="DK130" s="2">
        <v>-95.609954057353846</v>
      </c>
      <c r="DL130" s="2">
        <v>-75.68075378140648</v>
      </c>
      <c r="DM130" s="2">
        <v>-41.818517917466174</v>
      </c>
      <c r="DN130" s="2">
        <v>-4.589696504360548</v>
      </c>
      <c r="DO130" s="2">
        <v>32.089702261939614</v>
      </c>
      <c r="DP130" s="2">
        <v>44.799617635816738</v>
      </c>
      <c r="DQ130" s="2">
        <v>51.886300920283858</v>
      </c>
      <c r="DR130" s="2">
        <v>54.554432267211247</v>
      </c>
      <c r="DS130" s="2">
        <v>55.082929706722553</v>
      </c>
      <c r="DT130" s="2">
        <v>54.65561992464383</v>
      </c>
      <c r="DU130" s="2">
        <v>55.329398837672365</v>
      </c>
      <c r="DV130" s="2">
        <v>51.379432297585431</v>
      </c>
      <c r="DW130" s="2">
        <v>30.704379169384861</v>
      </c>
      <c r="DX130" s="2">
        <v>27.407266971400023</v>
      </c>
      <c r="DY130" s="2">
        <v>23.663389441527517</v>
      </c>
      <c r="DZ130" s="2">
        <v>17.253895087960903</v>
      </c>
      <c r="EA130" s="2">
        <v>11.718573891680078</v>
      </c>
      <c r="EB130" s="2">
        <v>7.6523380573404918</v>
      </c>
      <c r="EC130" s="2">
        <v>4.8350767068608995</v>
      </c>
      <c r="ED130" s="2">
        <v>4.5721213599715744</v>
      </c>
      <c r="EE130" s="2">
        <v>9.9758400260900775</v>
      </c>
      <c r="EF130" s="2">
        <v>17.816001675089286</v>
      </c>
      <c r="EG130" s="2">
        <v>28.17616195755491</v>
      </c>
      <c r="EH130" s="2">
        <v>39.638248307749386</v>
      </c>
      <c r="EI130" s="2">
        <v>49.984693586585763</v>
      </c>
      <c r="EJ130" s="2">
        <v>59.289052321199875</v>
      </c>
      <c r="EK130" s="2">
        <v>60.290751985120842</v>
      </c>
      <c r="EL130" s="2">
        <v>55.522854952723605</v>
      </c>
      <c r="EM130" s="2">
        <v>46.039028404570232</v>
      </c>
      <c r="EN130" s="2">
        <v>28.407378364746332</v>
      </c>
      <c r="EO130" s="2">
        <v>-1.2137836153525257</v>
      </c>
      <c r="EP130" s="2">
        <v>-21.788224024960222</v>
      </c>
      <c r="EQ130" s="2">
        <v>-49.137387739599795</v>
      </c>
      <c r="ER130" s="2">
        <v>-84.068434100842367</v>
      </c>
      <c r="ES130" s="2">
        <v>-97.200242235457551</v>
      </c>
      <c r="ET130" s="2">
        <v>-107.00381804467996</v>
      </c>
      <c r="EU130" s="2">
        <v>-110.67380734268602</v>
      </c>
      <c r="EV130" s="2">
        <v>-95.894362374216541</v>
      </c>
      <c r="EW130" s="2">
        <v>-78.797224044555648</v>
      </c>
      <c r="EX130" s="2">
        <v>-58.342549283359666</v>
      </c>
      <c r="EY130" s="2">
        <v>-34.686932640818384</v>
      </c>
      <c r="EZ130" s="2">
        <v>-12.647569107751305</v>
      </c>
      <c r="FA130" s="2">
        <v>4.9956938410210601</v>
      </c>
      <c r="FB130" s="2">
        <v>16.781806251779887</v>
      </c>
      <c r="FC130" s="2">
        <v>21.222818208792578</v>
      </c>
      <c r="FD130" s="2">
        <v>24.658524829485508</v>
      </c>
      <c r="FE130" s="2">
        <v>25.263423667473017</v>
      </c>
      <c r="FF130" s="2">
        <v>23.346173574145478</v>
      </c>
      <c r="FG130" s="2">
        <v>20.150963344335011</v>
      </c>
      <c r="FH130" s="2">
        <v>16.483290336427899</v>
      </c>
      <c r="FI130" s="2">
        <v>12.607773853178061</v>
      </c>
      <c r="FJ130" s="2">
        <v>11.637648605429082</v>
      </c>
      <c r="FK130" s="2">
        <v>9.0972220293419515</v>
      </c>
      <c r="FL130" s="2">
        <v>8.1632927573747995</v>
      </c>
      <c r="FM130" s="2">
        <v>8.8013396187105268</v>
      </c>
      <c r="FN130" s="2">
        <v>7.4084218915512094</v>
      </c>
      <c r="FO130" s="2">
        <v>5.7082169886998768</v>
      </c>
      <c r="FP130" s="2">
        <v>5.019103030662766</v>
      </c>
      <c r="FQ130" s="2">
        <v>4.4848118415515765</v>
      </c>
      <c r="FR130" s="2">
        <v>4.0237070801256998</v>
      </c>
      <c r="FS130" s="2">
        <v>4.8021773976687525</v>
      </c>
      <c r="FT130" s="2">
        <v>3.7070733869150194</v>
      </c>
      <c r="FU130" s="2">
        <v>3.071868769458487</v>
      </c>
      <c r="FV130" s="2">
        <v>2.3663313456589417</v>
      </c>
      <c r="FW130" s="2">
        <v>1.6074525800669615</v>
      </c>
      <c r="FX130" s="2">
        <v>0.81272986392946411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</row>
    <row r="131" spans="1:200">
      <c r="A131" s="2">
        <v>-2.4262822973696617E-15</v>
      </c>
      <c r="B131" s="2">
        <v>-1.1842688027186102E-14</v>
      </c>
      <c r="C131" s="2">
        <v>4.8075537076392234E-14</v>
      </c>
      <c r="D131" s="2">
        <v>-2.2093216702667674E-14</v>
      </c>
      <c r="E131" s="2">
        <v>-7.1315050753688776E-15</v>
      </c>
      <c r="F131" s="2">
        <v>2.8128257528149609E-14</v>
      </c>
      <c r="G131" s="2">
        <v>-2.1213031276851526E-14</v>
      </c>
      <c r="H131" s="2">
        <v>9.063509774446172E-15</v>
      </c>
      <c r="I131" s="2">
        <v>2.4046725710946788E-14</v>
      </c>
      <c r="J131" s="2">
        <v>-1.5301163394378354E-14</v>
      </c>
      <c r="K131" s="2">
        <v>1.2027659395435904E-14</v>
      </c>
      <c r="L131" s="2">
        <v>1.2306985650542063E-14</v>
      </c>
      <c r="M131" s="2">
        <v>2.6474608814854358E-14</v>
      </c>
      <c r="N131" s="2">
        <v>-5.9114385246900159E-14</v>
      </c>
      <c r="O131" s="2">
        <v>-9.303967986964901E-14</v>
      </c>
      <c r="P131" s="2">
        <v>-1.0198940595151094E-14</v>
      </c>
      <c r="Q131" s="2">
        <v>-1.5848994352644746E-15</v>
      </c>
      <c r="R131" s="2">
        <v>1.014072132986908E-15</v>
      </c>
      <c r="S131" s="2">
        <v>2.397086359368701E-16</v>
      </c>
      <c r="T131" s="2">
        <v>-1.6935509007908082E-16</v>
      </c>
      <c r="U131" s="2">
        <v>8.6142515927020682E-17</v>
      </c>
      <c r="V131" s="2">
        <v>0.73904899258806644</v>
      </c>
      <c r="W131" s="2">
        <v>1.4602406089273443</v>
      </c>
      <c r="X131" s="2">
        <v>2.1458720524321859</v>
      </c>
      <c r="Y131" s="2">
        <v>2.7785489077349999</v>
      </c>
      <c r="Z131" s="2">
        <v>3.3413373799673818</v>
      </c>
      <c r="AA131" s="2">
        <v>3.9318370053249856</v>
      </c>
      <c r="AB131" s="2">
        <v>2.1395970660491166</v>
      </c>
      <c r="AC131" s="2">
        <v>1.2798988512509428</v>
      </c>
      <c r="AD131" s="2">
        <v>0.58257880894128711</v>
      </c>
      <c r="AE131" s="2">
        <v>0.23289778539129236</v>
      </c>
      <c r="AF131" s="2">
        <v>1.7311169163827733</v>
      </c>
      <c r="AG131" s="2">
        <v>3.6351258664943105</v>
      </c>
      <c r="AH131" s="2">
        <v>5.5493597456511008</v>
      </c>
      <c r="AI131" s="2">
        <v>8.5155398983024302</v>
      </c>
      <c r="AJ131" s="2">
        <v>12.656200523946108</v>
      </c>
      <c r="AK131" s="2">
        <v>17.025540959311463</v>
      </c>
      <c r="AL131" s="2">
        <v>22.731859575664711</v>
      </c>
      <c r="AM131" s="2">
        <v>27.179926373640846</v>
      </c>
      <c r="AN131" s="2">
        <v>30.10753288395982</v>
      </c>
      <c r="AO131" s="2">
        <v>30.168285696175715</v>
      </c>
      <c r="AP131" s="2">
        <v>25.976977528676233</v>
      </c>
      <c r="AQ131" s="2">
        <v>17.654220114560527</v>
      </c>
      <c r="AR131" s="2">
        <v>6.6953862987483896</v>
      </c>
      <c r="AS131" s="2">
        <v>-11.937658632152139</v>
      </c>
      <c r="AT131" s="2">
        <v>-35.014187098642019</v>
      </c>
      <c r="AU131" s="2">
        <v>-60.875119583722366</v>
      </c>
      <c r="AV131" s="2">
        <v>-85.43536274446204</v>
      </c>
      <c r="AW131" s="2">
        <v>-105.30106503734466</v>
      </c>
      <c r="AX131" s="2">
        <v>-119.22342423740851</v>
      </c>
      <c r="AY131" s="2">
        <v>-123.58460564936965</v>
      </c>
      <c r="AZ131" s="2">
        <v>-117.30001750754724</v>
      </c>
      <c r="BA131" s="2">
        <v>-100.89612908968657</v>
      </c>
      <c r="BB131" s="2">
        <v>-75.42868888405107</v>
      </c>
      <c r="BC131" s="2">
        <v>-45.165943871630354</v>
      </c>
      <c r="BD131" s="2">
        <v>-15.88917339237107</v>
      </c>
      <c r="BE131" s="2">
        <v>9.2825508183420808</v>
      </c>
      <c r="BF131" s="2">
        <v>30.130947525534548</v>
      </c>
      <c r="BG131" s="2">
        <v>44.979956583004501</v>
      </c>
      <c r="BH131" s="2">
        <v>53.325394454567331</v>
      </c>
      <c r="BI131" s="2">
        <v>55.880029747811584</v>
      </c>
      <c r="BJ131" s="2">
        <v>51.345098624802915</v>
      </c>
      <c r="BK131" s="2">
        <v>48.417501966530935</v>
      </c>
      <c r="BL131" s="2">
        <v>40.503187421739163</v>
      </c>
      <c r="BM131" s="2">
        <v>31.92546648383723</v>
      </c>
      <c r="BN131" s="2">
        <v>24.35431685141323</v>
      </c>
      <c r="BO131" s="2">
        <v>17.625408311018649</v>
      </c>
      <c r="BP131" s="2">
        <v>11.693154385373891</v>
      </c>
      <c r="BQ131" s="2">
        <v>10.560219108699082</v>
      </c>
      <c r="BR131" s="2">
        <v>10.955683665160194</v>
      </c>
      <c r="BS131" s="2">
        <v>4.2145371304519257</v>
      </c>
      <c r="BT131" s="2">
        <v>1.4687265482982221</v>
      </c>
      <c r="BU131" s="2">
        <v>-0.34586377735691931</v>
      </c>
      <c r="BV131" s="2">
        <v>2.5342423970528039</v>
      </c>
      <c r="BW131" s="2">
        <v>11.798287198581201</v>
      </c>
      <c r="BX131" s="2">
        <v>19.726935330464087</v>
      </c>
      <c r="BY131" s="2">
        <v>28.589467680358975</v>
      </c>
      <c r="BZ131" s="2">
        <v>26.62712663332848</v>
      </c>
      <c r="CA131" s="2">
        <v>28.46592483384417</v>
      </c>
      <c r="CB131" s="2">
        <v>29.41196135751489</v>
      </c>
      <c r="CC131" s="2">
        <v>31.392582457587434</v>
      </c>
      <c r="CD131" s="2">
        <v>33.603723990921132</v>
      </c>
      <c r="CE131" s="2">
        <v>26.470083190002633</v>
      </c>
      <c r="CF131" s="2">
        <v>21.40697636518151</v>
      </c>
      <c r="CG131" s="2">
        <v>17.643595326004661</v>
      </c>
      <c r="CH131" s="2">
        <v>13.582254725902777</v>
      </c>
      <c r="CI131" s="2">
        <v>11.370501635971255</v>
      </c>
      <c r="CJ131" s="2">
        <v>9.7635712600490105</v>
      </c>
      <c r="CK131" s="2">
        <v>15.330434047794258</v>
      </c>
      <c r="CL131" s="2">
        <v>9.3535209863076894</v>
      </c>
      <c r="CM131" s="2">
        <v>10.1763555634229</v>
      </c>
      <c r="CN131" s="2">
        <v>4.040264333458147</v>
      </c>
      <c r="CO131" s="2">
        <v>-13.842747909540183</v>
      </c>
      <c r="CP131" s="2">
        <v>-66.917468257840881</v>
      </c>
      <c r="CQ131" s="2">
        <v>-79.877824977521229</v>
      </c>
      <c r="CR131" s="2">
        <v>-96.981830912109302</v>
      </c>
      <c r="CS131" s="2">
        <v>-99.541484088244374</v>
      </c>
      <c r="CT131" s="2">
        <v>-100.88093364959028</v>
      </c>
      <c r="CU131" s="2">
        <v>-99.382423908471907</v>
      </c>
      <c r="CV131" s="2">
        <v>-96.411142470927672</v>
      </c>
      <c r="CW131" s="2">
        <v>-94.879089918790129</v>
      </c>
      <c r="CX131" s="2">
        <v>-97.144207698849286</v>
      </c>
      <c r="CY131" s="2">
        <v>-95.166696215808102</v>
      </c>
      <c r="CZ131" s="2">
        <v>-94.968198610655975</v>
      </c>
      <c r="DA131" s="2">
        <v>-103.34338840108121</v>
      </c>
      <c r="DB131" s="2">
        <v>-109.22746056445388</v>
      </c>
      <c r="DC131" s="2">
        <v>-109.87001551500784</v>
      </c>
      <c r="DD131" s="2">
        <v>-115.51313405177046</v>
      </c>
      <c r="DE131" s="2">
        <v>-112.94010100186527</v>
      </c>
      <c r="DF131" s="2">
        <v>-115.92557363257865</v>
      </c>
      <c r="DG131" s="2">
        <v>-115.46529718385509</v>
      </c>
      <c r="DH131" s="2">
        <v>-115.26300490637331</v>
      </c>
      <c r="DI131" s="2">
        <v>-113.75299710710837</v>
      </c>
      <c r="DJ131" s="2">
        <v>-110.13080367716154</v>
      </c>
      <c r="DK131" s="2">
        <v>-99.942127919407952</v>
      </c>
      <c r="DL131" s="2">
        <v>-81.428999059698214</v>
      </c>
      <c r="DM131" s="2">
        <v>-48.875839285509571</v>
      </c>
      <c r="DN131" s="2">
        <v>-0.24047461789162616</v>
      </c>
      <c r="DO131" s="2">
        <v>34.919858171157074</v>
      </c>
      <c r="DP131" s="2">
        <v>47.689267999461386</v>
      </c>
      <c r="DQ131" s="2">
        <v>54.264052689610828</v>
      </c>
      <c r="DR131" s="2">
        <v>50.779948245863885</v>
      </c>
      <c r="DS131" s="2">
        <v>50.838020187862725</v>
      </c>
      <c r="DT131" s="2">
        <v>49.89198366419209</v>
      </c>
      <c r="DU131" s="2">
        <v>51.05105443150503</v>
      </c>
      <c r="DV131" s="2">
        <v>48.202909219432179</v>
      </c>
      <c r="DW131" s="2">
        <v>31.245733195232972</v>
      </c>
      <c r="DX131" s="2">
        <v>28.798108793420614</v>
      </c>
      <c r="DY131" s="2">
        <v>25.724553974507298</v>
      </c>
      <c r="DZ131" s="2">
        <v>19.951181094492377</v>
      </c>
      <c r="EA131" s="2">
        <v>15.407687694563979</v>
      </c>
      <c r="EB131" s="2">
        <v>12.373110645120155</v>
      </c>
      <c r="EC131" s="2">
        <v>10.43034040595078</v>
      </c>
      <c r="ED131" s="2">
        <v>10.633301577481118</v>
      </c>
      <c r="EE131" s="2">
        <v>15.729542338302295</v>
      </c>
      <c r="EF131" s="2">
        <v>21.815545642701199</v>
      </c>
      <c r="EG131" s="2">
        <v>29.651309968321687</v>
      </c>
      <c r="EH131" s="2">
        <v>37.98939566096648</v>
      </c>
      <c r="EI131" s="2">
        <v>45.227322343831418</v>
      </c>
      <c r="EJ131" s="2">
        <v>54.09711076353198</v>
      </c>
      <c r="EK131" s="2">
        <v>55.678919972296896</v>
      </c>
      <c r="EL131" s="2">
        <v>54.867075572008005</v>
      </c>
      <c r="EM131" s="2">
        <v>48.926726429009719</v>
      </c>
      <c r="EN131" s="2">
        <v>36.586555650979328</v>
      </c>
      <c r="EO131" s="2">
        <v>12.678161766222894</v>
      </c>
      <c r="EP131" s="2">
        <v>-5.9099248547319023</v>
      </c>
      <c r="EQ131" s="2">
        <v>-32.800539666379372</v>
      </c>
      <c r="ER131" s="2">
        <v>-71.688430399807146</v>
      </c>
      <c r="ES131" s="2">
        <v>-90.431890632170081</v>
      </c>
      <c r="ET131" s="2">
        <v>-108.73986140923019</v>
      </c>
      <c r="EU131" s="2">
        <v>-123.58460564936965</v>
      </c>
      <c r="EV131" s="2">
        <v>-114.90558047645841</v>
      </c>
      <c r="EW131" s="2">
        <v>-102.52894952395441</v>
      </c>
      <c r="EX131" s="2">
        <v>-85.43536274446204</v>
      </c>
      <c r="EY131" s="2">
        <v>-60.582683840994093</v>
      </c>
      <c r="EZ131" s="2">
        <v>-35.483187264733658</v>
      </c>
      <c r="FA131" s="2">
        <v>-11.937658632152139</v>
      </c>
      <c r="FB131" s="2">
        <v>5.5607858050912462</v>
      </c>
      <c r="FC131" s="2">
        <v>16.495294493344424</v>
      </c>
      <c r="FD131" s="2">
        <v>25.976977528676233</v>
      </c>
      <c r="FE131" s="2">
        <v>29.396941812943606</v>
      </c>
      <c r="FF131" s="2">
        <v>29.651432975307966</v>
      </c>
      <c r="FG131" s="2">
        <v>27.179926373640846</v>
      </c>
      <c r="FH131" s="2">
        <v>22.186343317716833</v>
      </c>
      <c r="FI131" s="2">
        <v>16.48859876086124</v>
      </c>
      <c r="FJ131" s="2">
        <v>12.656200523946108</v>
      </c>
      <c r="FK131" s="2">
        <v>8.1316905831121389</v>
      </c>
      <c r="FL131" s="2">
        <v>5.0764819048678405</v>
      </c>
      <c r="FM131" s="2">
        <v>3.6351258664943105</v>
      </c>
      <c r="FN131" s="2">
        <v>1.7311169163827733</v>
      </c>
      <c r="FO131" s="2">
        <v>0.23289778539129236</v>
      </c>
      <c r="FP131" s="2">
        <v>0.5825788089412911</v>
      </c>
      <c r="FQ131" s="2">
        <v>1.2798988512509428</v>
      </c>
      <c r="FR131" s="2">
        <v>2.1395970660491166</v>
      </c>
      <c r="FS131" s="2">
        <v>3.9318370053249856</v>
      </c>
      <c r="FT131" s="2">
        <v>3.3413373799673818</v>
      </c>
      <c r="FU131" s="2">
        <v>2.7785489077349999</v>
      </c>
      <c r="FV131" s="2">
        <v>2.1458720524321859</v>
      </c>
      <c r="FW131" s="2">
        <v>1.4602406089273434</v>
      </c>
      <c r="FX131" s="2">
        <v>0.73904899258806644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</row>
    <row r="132" spans="1:200">
      <c r="A132" s="2">
        <v>-2.4929455154423423E-15</v>
      </c>
      <c r="B132" s="2">
        <v>-1.4930398681210087E-14</v>
      </c>
      <c r="C132" s="2">
        <v>5.4812247770681014E-14</v>
      </c>
      <c r="D132" s="2">
        <v>-2.4016506956148458E-14</v>
      </c>
      <c r="E132" s="2">
        <v>-9.700041013747559E-15</v>
      </c>
      <c r="F132" s="2">
        <v>2.4239044710267158E-14</v>
      </c>
      <c r="G132" s="2">
        <v>-1.4903797159198813E-14</v>
      </c>
      <c r="H132" s="2">
        <v>2.1088799022052054E-14</v>
      </c>
      <c r="I132" s="2">
        <v>7.4910194023307756E-15</v>
      </c>
      <c r="J132" s="2">
        <v>-3.0364836489204754E-14</v>
      </c>
      <c r="K132" s="2">
        <v>-1.5075148282997296E-14</v>
      </c>
      <c r="L132" s="2">
        <v>-6.4041726905950697E-15</v>
      </c>
      <c r="M132" s="2">
        <v>1.6610319682333177E-14</v>
      </c>
      <c r="N132" s="2">
        <v>-6.6905596948276706E-14</v>
      </c>
      <c r="O132" s="2">
        <v>-8.1363950472877686E-14</v>
      </c>
      <c r="P132" s="2">
        <v>-9.6129427616060954E-16</v>
      </c>
      <c r="Q132" s="2">
        <v>-1.0611410351261368E-14</v>
      </c>
      <c r="R132" s="2">
        <v>7.0345552648914221E-16</v>
      </c>
      <c r="S132" s="2">
        <v>3.0801830587077921E-16</v>
      </c>
      <c r="T132" s="2">
        <v>-1.1543319636920241E-16</v>
      </c>
      <c r="U132" s="2">
        <v>2.4413628584653678E-16</v>
      </c>
      <c r="V132" s="2">
        <v>0.25221211480917427</v>
      </c>
      <c r="W132" s="2">
        <v>0.49272416872495567</v>
      </c>
      <c r="X132" s="2">
        <v>0.70990818735354932</v>
      </c>
      <c r="Y132" s="2">
        <v>0.89228086841419163</v>
      </c>
      <c r="Z132" s="2">
        <v>1.0285771374064097</v>
      </c>
      <c r="AA132" s="2">
        <v>0.89203747956124824</v>
      </c>
      <c r="AB132" s="2">
        <v>-1.2956163204826181</v>
      </c>
      <c r="AC132" s="2">
        <v>-3.0950105735300326</v>
      </c>
      <c r="AD132" s="2">
        <v>-4.576791929234667</v>
      </c>
      <c r="AE132" s="2">
        <v>-5.4520521396886217</v>
      </c>
      <c r="AF132" s="2">
        <v>-3.9378783236972641</v>
      </c>
      <c r="AG132" s="2">
        <v>-1.0014603180484407</v>
      </c>
      <c r="AH132" s="2">
        <v>3.3555044882235308</v>
      </c>
      <c r="AI132" s="2">
        <v>9.4203077316058099</v>
      </c>
      <c r="AJ132" s="2">
        <v>17.056450787777418</v>
      </c>
      <c r="AK132" s="2">
        <v>24.620416831962505</v>
      </c>
      <c r="AL132" s="2">
        <v>32.405331420857486</v>
      </c>
      <c r="AM132" s="2">
        <v>38.288201992695335</v>
      </c>
      <c r="AN132" s="2">
        <v>40.353410565618702</v>
      </c>
      <c r="AO132" s="2">
        <v>37.129374794530115</v>
      </c>
      <c r="AP132" s="2">
        <v>27.49590442931175</v>
      </c>
      <c r="AQ132" s="2">
        <v>12.514581574042042</v>
      </c>
      <c r="AR132" s="2">
        <v>-7.8104960428637353</v>
      </c>
      <c r="AS132" s="2">
        <v>-34.017199893357272</v>
      </c>
      <c r="AT132" s="2">
        <v>-62.026706578322099</v>
      </c>
      <c r="AU132" s="2">
        <v>-88.621793131568865</v>
      </c>
      <c r="AV132" s="2">
        <v>-108.84113247090934</v>
      </c>
      <c r="AW132" s="2">
        <v>-120.62184145050725</v>
      </c>
      <c r="AX132" s="2">
        <v>-123.62648303219784</v>
      </c>
      <c r="AY132" s="2">
        <v>-113.45055338847783</v>
      </c>
      <c r="AZ132" s="2">
        <v>-93.676449577862869</v>
      </c>
      <c r="BA132" s="2">
        <v>-64.583485709736493</v>
      </c>
      <c r="BB132" s="2">
        <v>-32.288497317589581</v>
      </c>
      <c r="BC132" s="2">
        <v>-1.848325725046049</v>
      </c>
      <c r="BD132" s="2">
        <v>22.091148172836252</v>
      </c>
      <c r="BE132" s="2">
        <v>37.349487169415767</v>
      </c>
      <c r="BF132" s="2">
        <v>45.538573718054977</v>
      </c>
      <c r="BG132" s="2">
        <v>47.250017142038729</v>
      </c>
      <c r="BH132" s="2">
        <v>44.71176420348187</v>
      </c>
      <c r="BI132" s="2">
        <v>40.533987842095726</v>
      </c>
      <c r="BJ132" s="2">
        <v>33.898786056357835</v>
      </c>
      <c r="BK132" s="2">
        <v>32.663389020956139</v>
      </c>
      <c r="BL132" s="2">
        <v>30.406878705017832</v>
      </c>
      <c r="BM132" s="2">
        <v>29.409629689016796</v>
      </c>
      <c r="BN132" s="2">
        <v>30.091752376135148</v>
      </c>
      <c r="BO132" s="2">
        <v>30.087174683976819</v>
      </c>
      <c r="BP132" s="2">
        <v>27.594420937329435</v>
      </c>
      <c r="BQ132" s="2">
        <v>26.566462363978502</v>
      </c>
      <c r="BR132" s="2">
        <v>24.951458449091657</v>
      </c>
      <c r="BS132" s="2">
        <v>8.0811522550171002</v>
      </c>
      <c r="BT132" s="2">
        <v>-1.9140821225746611</v>
      </c>
      <c r="BU132" s="2">
        <v>-9.3767584995182816</v>
      </c>
      <c r="BV132" s="2">
        <v>-9.4100533629924268</v>
      </c>
      <c r="BW132" s="2">
        <v>-1.7578634389264725</v>
      </c>
      <c r="BX132" s="2">
        <v>7.377991269462898</v>
      </c>
      <c r="BY132" s="2">
        <v>22.169320121745521</v>
      </c>
      <c r="BZ132" s="2">
        <v>20.006588513993087</v>
      </c>
      <c r="CA132" s="2">
        <v>22.03136689996348</v>
      </c>
      <c r="CB132" s="2">
        <v>23.343121076166128</v>
      </c>
      <c r="CC132" s="2">
        <v>35.60672824152838</v>
      </c>
      <c r="CD132" s="2">
        <v>39.426960418829289</v>
      </c>
      <c r="CE132" s="2">
        <v>34.481650584236412</v>
      </c>
      <c r="CF132" s="2">
        <v>29.20717600445289</v>
      </c>
      <c r="CG132" s="2">
        <v>25.677877031304501</v>
      </c>
      <c r="CH132" s="2">
        <v>24.575366703859874</v>
      </c>
      <c r="CI132" s="2">
        <v>21.945864880384438</v>
      </c>
      <c r="CJ132" s="2">
        <v>18.479410170458895</v>
      </c>
      <c r="CK132" s="2">
        <v>20.523667327215414</v>
      </c>
      <c r="CL132" s="2">
        <v>15.800907801058841</v>
      </c>
      <c r="CM132" s="2">
        <v>15.206637318967768</v>
      </c>
      <c r="CN132" s="2">
        <v>-6.9303614604323371</v>
      </c>
      <c r="CO132" s="2">
        <v>-28.25280313204949</v>
      </c>
      <c r="CP132" s="2">
        <v>-90.879021156270184</v>
      </c>
      <c r="CQ132" s="2">
        <v>-99.780466747516698</v>
      </c>
      <c r="CR132" s="2">
        <v>-106.00195664099974</v>
      </c>
      <c r="CS132" s="2">
        <v>-102.83831661603161</v>
      </c>
      <c r="CT132" s="2">
        <v>-98.071141284366689</v>
      </c>
      <c r="CU132" s="2">
        <v>-98.23492592369071</v>
      </c>
      <c r="CV132" s="2">
        <v>-93.505654258008619</v>
      </c>
      <c r="CW132" s="2">
        <v>-91.829880226891362</v>
      </c>
      <c r="CX132" s="2">
        <v>-93.763575778197747</v>
      </c>
      <c r="CY132" s="2">
        <v>-89.484916914831729</v>
      </c>
      <c r="CZ132" s="2">
        <v>-87.975295875934933</v>
      </c>
      <c r="DA132" s="2">
        <v>-98.722335653323668</v>
      </c>
      <c r="DB132" s="2">
        <v>-106.77332378098366</v>
      </c>
      <c r="DC132" s="2">
        <v>-108.15251187811279</v>
      </c>
      <c r="DD132" s="2">
        <v>-116.08560401618647</v>
      </c>
      <c r="DE132" s="2">
        <v>-114.34991283433649</v>
      </c>
      <c r="DF132" s="2">
        <v>-118.53282355856786</v>
      </c>
      <c r="DG132" s="2">
        <v>-118.75752726285928</v>
      </c>
      <c r="DH132" s="2">
        <v>-119.14635045744866</v>
      </c>
      <c r="DI132" s="2">
        <v>-119.95378865278043</v>
      </c>
      <c r="DJ132" s="2">
        <v>-119.90322669781393</v>
      </c>
      <c r="DK132" s="2">
        <v>-115.05751258129979</v>
      </c>
      <c r="DL132" s="2">
        <v>-100.41412559601285</v>
      </c>
      <c r="DM132" s="2">
        <v>-72.512489879589893</v>
      </c>
      <c r="DN132" s="2">
        <v>-7.5396648319995876</v>
      </c>
      <c r="DO132" s="2">
        <v>22.262027857849077</v>
      </c>
      <c r="DP132" s="2">
        <v>36.248577337011369</v>
      </c>
      <c r="DQ132" s="2">
        <v>42.595936783975716</v>
      </c>
      <c r="DR132" s="2">
        <v>34.552348308446199</v>
      </c>
      <c r="DS132" s="2">
        <v>34.124726196107716</v>
      </c>
      <c r="DT132" s="2">
        <v>32.812972019905054</v>
      </c>
      <c r="DU132" s="2">
        <v>34.530658945917494</v>
      </c>
      <c r="DV132" s="2">
        <v>34.377460473630343</v>
      </c>
      <c r="DW132" s="2">
        <v>27.331596960016029</v>
      </c>
      <c r="DX132" s="2">
        <v>27.657643149097133</v>
      </c>
      <c r="DY132" s="2">
        <v>27.088702806021875</v>
      </c>
      <c r="DZ132" s="2">
        <v>25.121501570978623</v>
      </c>
      <c r="EA132" s="2">
        <v>24.652561869778573</v>
      </c>
      <c r="EB132" s="2">
        <v>25.284422063228288</v>
      </c>
      <c r="EC132" s="2">
        <v>25.983556577577204</v>
      </c>
      <c r="ED132" s="2">
        <v>27.262677391388507</v>
      </c>
      <c r="EE132" s="2">
        <v>30.080234678368154</v>
      </c>
      <c r="EF132" s="2">
        <v>30.351764266473783</v>
      </c>
      <c r="EG132" s="2">
        <v>30.447188117203986</v>
      </c>
      <c r="EH132" s="2">
        <v>30.621414631347584</v>
      </c>
      <c r="EI132" s="2">
        <v>31.050860399194534</v>
      </c>
      <c r="EJ132" s="2">
        <v>36.402319782368764</v>
      </c>
      <c r="EK132" s="2">
        <v>38.946832365173478</v>
      </c>
      <c r="EL132" s="2">
        <v>44.921248250464188</v>
      </c>
      <c r="EM132" s="2">
        <v>46.896653934303103</v>
      </c>
      <c r="EN132" s="2">
        <v>47.173849271492031</v>
      </c>
      <c r="EO132" s="2">
        <v>39.246254218056983</v>
      </c>
      <c r="EP132" s="2">
        <v>29.128734826046237</v>
      </c>
      <c r="EQ132" s="2">
        <v>9.5339345661660424</v>
      </c>
      <c r="ER132" s="2">
        <v>-27.714618727117816</v>
      </c>
      <c r="ES132" s="2">
        <v>-51.809539692094816</v>
      </c>
      <c r="ET132" s="2">
        <v>-81.34164980899412</v>
      </c>
      <c r="EU132" s="2">
        <v>-113.45055338847783</v>
      </c>
      <c r="EV132" s="2">
        <v>-116.71372251308463</v>
      </c>
      <c r="EW132" s="2">
        <v>-115.54788480583711</v>
      </c>
      <c r="EX132" s="2">
        <v>-108.84113247090934</v>
      </c>
      <c r="EY132" s="2">
        <v>-87.130498884399799</v>
      </c>
      <c r="EZ132" s="2">
        <v>-62.371464934869678</v>
      </c>
      <c r="FA132" s="2">
        <v>-34.017199893357272</v>
      </c>
      <c r="FB132" s="2">
        <v>-9.9274131051902472</v>
      </c>
      <c r="FC132" s="2">
        <v>9.9549283277472735</v>
      </c>
      <c r="FD132" s="2">
        <v>27.49590442931175</v>
      </c>
      <c r="FE132" s="2">
        <v>35.058162682865074</v>
      </c>
      <c r="FF132" s="2">
        <v>38.955479837878258</v>
      </c>
      <c r="FG132" s="2">
        <v>38.288201992695335</v>
      </c>
      <c r="FH132" s="2">
        <v>31.842258694564748</v>
      </c>
      <c r="FI132" s="2">
        <v>24.476021303510855</v>
      </c>
      <c r="FJ132" s="2">
        <v>17.056450787777418</v>
      </c>
      <c r="FK132" s="2">
        <v>9.7474832576733945</v>
      </c>
      <c r="FL132" s="2">
        <v>3.6094627369610581</v>
      </c>
      <c r="FM132" s="2">
        <v>-1.0014603180484407</v>
      </c>
      <c r="FN132" s="2">
        <v>-3.9378783236972641</v>
      </c>
      <c r="FO132" s="2">
        <v>-5.4520521396886217</v>
      </c>
      <c r="FP132" s="2">
        <v>-4.5767919292346546</v>
      </c>
      <c r="FQ132" s="2">
        <v>-3.0950105735300326</v>
      </c>
      <c r="FR132" s="2">
        <v>-1.2956163204826181</v>
      </c>
      <c r="FS132" s="2">
        <v>0.89203747956124824</v>
      </c>
      <c r="FT132" s="2">
        <v>1.0285771374064097</v>
      </c>
      <c r="FU132" s="2">
        <v>0.89228086841419163</v>
      </c>
      <c r="FV132" s="2">
        <v>0.70990818735354932</v>
      </c>
      <c r="FW132" s="2">
        <v>0.49272416872495489</v>
      </c>
      <c r="FX132" s="2">
        <v>0.25221211480917427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</row>
    <row r="133" spans="1:200">
      <c r="A133" s="2">
        <v>-2.4696666187297572E-15</v>
      </c>
      <c r="B133" s="2">
        <v>-1.9115266299554497E-14</v>
      </c>
      <c r="C133" s="2">
        <v>3.3721994680726252E-14</v>
      </c>
      <c r="D133" s="2">
        <v>-3.1177288947449483E-14</v>
      </c>
      <c r="E133" s="2">
        <v>-1.347391168094547E-14</v>
      </c>
      <c r="F133" s="2">
        <v>1.6456551249760159E-14</v>
      </c>
      <c r="G133" s="2">
        <v>-3.4352267889330141E-15</v>
      </c>
      <c r="H133" s="2">
        <v>2.0388656258932874E-14</v>
      </c>
      <c r="I133" s="2">
        <v>-1.4903112224798893E-14</v>
      </c>
      <c r="J133" s="2">
        <v>-2.6524545560857866E-14</v>
      </c>
      <c r="K133" s="2">
        <v>-1.7215567365443173E-14</v>
      </c>
      <c r="L133" s="2">
        <v>-1.9034474843017485E-14</v>
      </c>
      <c r="M133" s="2">
        <v>1.7824734821111356E-14</v>
      </c>
      <c r="N133" s="2">
        <v>-7.5474194048127604E-14</v>
      </c>
      <c r="O133" s="2">
        <v>-7.6639928876475864E-14</v>
      </c>
      <c r="P133" s="2">
        <v>-2.8537444351982649E-17</v>
      </c>
      <c r="Q133" s="2">
        <v>-2.10289084638657E-14</v>
      </c>
      <c r="R133" s="2">
        <v>4.2336997668877708E-16</v>
      </c>
      <c r="S133" s="2">
        <v>1.5580875414908004E-16</v>
      </c>
      <c r="T133" s="2">
        <v>-7.8529228253010919E-17</v>
      </c>
      <c r="U133" s="2">
        <v>3.9061938785230729E-16</v>
      </c>
      <c r="V133" s="2">
        <v>-0.59717367219919715</v>
      </c>
      <c r="W133" s="2">
        <v>-1.2003323919136197</v>
      </c>
      <c r="X133" s="2">
        <v>-1.8154470302673498</v>
      </c>
      <c r="Y133" s="2">
        <v>-2.4484587557155955</v>
      </c>
      <c r="Z133" s="2">
        <v>-3.1052608517924556</v>
      </c>
      <c r="AA133" s="2">
        <v>-3.6817151416629539</v>
      </c>
      <c r="AB133" s="2">
        <v>-6.1371857871620676</v>
      </c>
      <c r="AC133" s="2">
        <v>-8.0110158275553989</v>
      </c>
      <c r="AD133" s="2">
        <v>-9.2500026877885695</v>
      </c>
      <c r="AE133" s="2">
        <v>-9.5251691327200039</v>
      </c>
      <c r="AF133" s="2">
        <v>-7.1427612175783217</v>
      </c>
      <c r="AG133" s="2">
        <v>-2.6998786909727919</v>
      </c>
      <c r="AH133" s="2">
        <v>4.2048360718594608</v>
      </c>
      <c r="AI133" s="2">
        <v>13.30269598814465</v>
      </c>
      <c r="AJ133" s="2">
        <v>24.149862114086709</v>
      </c>
      <c r="AK133" s="2">
        <v>34.411622810232252</v>
      </c>
      <c r="AL133" s="2">
        <v>43.652101016243783</v>
      </c>
      <c r="AM133" s="2">
        <v>49.742482000888884</v>
      </c>
      <c r="AN133" s="2">
        <v>49.903094985394276</v>
      </c>
      <c r="AO133" s="2">
        <v>41.996316775284185</v>
      </c>
      <c r="AP133" s="2">
        <v>25.462347735284268</v>
      </c>
      <c r="AQ133" s="2">
        <v>2.5344923774070978</v>
      </c>
      <c r="AR133" s="2">
        <v>-26.735353730248711</v>
      </c>
      <c r="AS133" s="2">
        <v>-58.774379782301459</v>
      </c>
      <c r="AT133" s="2">
        <v>-89.018592463904412</v>
      </c>
      <c r="AU133" s="2">
        <v>-113.45495850314835</v>
      </c>
      <c r="AV133" s="2">
        <v>-126.84615879058198</v>
      </c>
      <c r="AW133" s="2">
        <v>-128.80855875503804</v>
      </c>
      <c r="AX133" s="2">
        <v>-120.66593602217888</v>
      </c>
      <c r="AY133" s="2">
        <v>-97.89885887857568</v>
      </c>
      <c r="AZ133" s="2">
        <v>-68.642157578995977</v>
      </c>
      <c r="BA133" s="2">
        <v>-33.934562660014819</v>
      </c>
      <c r="BB133" s="2">
        <v>-2.1220580704331482</v>
      </c>
      <c r="BC133" s="2">
        <v>22.620571922473374</v>
      </c>
      <c r="BD133" s="2">
        <v>38.534759757547405</v>
      </c>
      <c r="BE133" s="2">
        <v>44.952713387221181</v>
      </c>
      <c r="BF133" s="2">
        <v>44.323027406188302</v>
      </c>
      <c r="BG133" s="2">
        <v>38.705093224211303</v>
      </c>
      <c r="BH133" s="2">
        <v>32.1131902005312</v>
      </c>
      <c r="BI133" s="2">
        <v>27.948240047215972</v>
      </c>
      <c r="BJ133" s="2">
        <v>23.727796869984552</v>
      </c>
      <c r="BK133" s="2">
        <v>25.586228477433824</v>
      </c>
      <c r="BL133" s="2">
        <v>27.766354654918384</v>
      </c>
      <c r="BM133" s="2">
        <v>30.954725418931012</v>
      </c>
      <c r="BN133" s="2">
        <v>34.582992798571254</v>
      </c>
      <c r="BO133" s="2">
        <v>35.618211645114606</v>
      </c>
      <c r="BP133" s="2">
        <v>31.863274209818574</v>
      </c>
      <c r="BQ133" s="2">
        <v>27.468724662513718</v>
      </c>
      <c r="BR133" s="2">
        <v>21.443890873057107</v>
      </c>
      <c r="BS133" s="2">
        <v>-7.4888938261263016</v>
      </c>
      <c r="BT133" s="2">
        <v>-24.972365441806392</v>
      </c>
      <c r="BU133" s="2">
        <v>-36.62439866926178</v>
      </c>
      <c r="BV133" s="2">
        <v>-38.680643292061809</v>
      </c>
      <c r="BW133" s="2">
        <v>-31.370490276202538</v>
      </c>
      <c r="BX133" s="2">
        <v>-18.604557000813713</v>
      </c>
      <c r="BY133" s="2">
        <v>5.5852380257756167</v>
      </c>
      <c r="BZ133" s="2">
        <v>6.0612619242171029</v>
      </c>
      <c r="CA133" s="2">
        <v>9.564431775298182</v>
      </c>
      <c r="CB133" s="2">
        <v>12.643154058397537</v>
      </c>
      <c r="CC133" s="2">
        <v>32.720118679350307</v>
      </c>
      <c r="CD133" s="2">
        <v>39.64109132657147</v>
      </c>
      <c r="CE133" s="2">
        <v>38.704774117627771</v>
      </c>
      <c r="CF133" s="2">
        <v>35.859590393266274</v>
      </c>
      <c r="CG133" s="2">
        <v>33.962535876884772</v>
      </c>
      <c r="CH133" s="2">
        <v>37.8511752073235</v>
      </c>
      <c r="CI133" s="2">
        <v>36.392026447963573</v>
      </c>
      <c r="CJ133" s="2">
        <v>31.680347606121039</v>
      </c>
      <c r="CK133" s="2">
        <v>29.736591677319129</v>
      </c>
      <c r="CL133" s="2">
        <v>25.268643408974267</v>
      </c>
      <c r="CM133" s="2">
        <v>20.903125256637139</v>
      </c>
      <c r="CN133" s="2">
        <v>-11.950392645586021</v>
      </c>
      <c r="CO133" s="2">
        <v>-37.146364177822122</v>
      </c>
      <c r="CP133" s="2">
        <v>-109.20550040904382</v>
      </c>
      <c r="CQ133" s="2">
        <v>-117.21913298819348</v>
      </c>
      <c r="CR133" s="2">
        <v>-119.47114342864565</v>
      </c>
      <c r="CS133" s="2">
        <v>-113.60890993691091</v>
      </c>
      <c r="CT133" s="2">
        <v>-106.29462660418469</v>
      </c>
      <c r="CU133" s="2">
        <v>-110.2227671733511</v>
      </c>
      <c r="CV133" s="2">
        <v>-105.46235483772523</v>
      </c>
      <c r="CW133" s="2">
        <v>-103.36410340667125</v>
      </c>
      <c r="CX133" s="2">
        <v>-105.16437153209571</v>
      </c>
      <c r="CY133" s="2">
        <v>-99.469038972452921</v>
      </c>
      <c r="CZ133" s="2">
        <v>-92.478423777744027</v>
      </c>
      <c r="DA133" s="2">
        <v>-98.783627462556666</v>
      </c>
      <c r="DB133" s="2">
        <v>-104.40993163038893</v>
      </c>
      <c r="DC133" s="2">
        <v>-105.00816558262821</v>
      </c>
      <c r="DD133" s="2">
        <v>-110.86091162511954</v>
      </c>
      <c r="DE133" s="2">
        <v>-107.91007176205844</v>
      </c>
      <c r="DF133" s="2">
        <v>-109.80196117223866</v>
      </c>
      <c r="DG133" s="2">
        <v>-109.34695462741163</v>
      </c>
      <c r="DH133" s="2">
        <v>-107.92685734216434</v>
      </c>
      <c r="DI133" s="2">
        <v>-108.60171209549011</v>
      </c>
      <c r="DJ133" s="2">
        <v>-110.00375300814673</v>
      </c>
      <c r="DK133" s="2">
        <v>-107.43688150889091</v>
      </c>
      <c r="DL133" s="2">
        <v>-96.534519605542485</v>
      </c>
      <c r="DM133" s="2">
        <v>-73.343139908960339</v>
      </c>
      <c r="DN133" s="2">
        <v>3.1423512003607073</v>
      </c>
      <c r="DO133" s="2">
        <v>22.807124900841242</v>
      </c>
      <c r="DP133" s="2">
        <v>30.583166559031817</v>
      </c>
      <c r="DQ133" s="2">
        <v>32.626398606508914</v>
      </c>
      <c r="DR133" s="2">
        <v>15.492038701772668</v>
      </c>
      <c r="DS133" s="2">
        <v>13.086502515762611</v>
      </c>
      <c r="DT133" s="2">
        <v>10.007780232663237</v>
      </c>
      <c r="DU133" s="2">
        <v>8.7835269292585405</v>
      </c>
      <c r="DV133" s="2">
        <v>8.2473492899355563</v>
      </c>
      <c r="DW133" s="2">
        <v>8.8275303397737392</v>
      </c>
      <c r="DX133" s="2">
        <v>9.8490857112237187</v>
      </c>
      <c r="DY133" s="2">
        <v>10.61160531982406</v>
      </c>
      <c r="DZ133" s="2">
        <v>10.948215962275995</v>
      </c>
      <c r="EA133" s="2">
        <v>14.093140284225637</v>
      </c>
      <c r="EB133" s="2">
        <v>19.06224659407426</v>
      </c>
      <c r="EC133" s="2">
        <v>24.592197026169632</v>
      </c>
      <c r="ED133" s="2">
        <v>30.230307463353967</v>
      </c>
      <c r="EE133" s="2">
        <v>35.444360018744348</v>
      </c>
      <c r="EF133" s="2">
        <v>35.811066347163219</v>
      </c>
      <c r="EG133" s="2">
        <v>33.380820102998449</v>
      </c>
      <c r="EH133" s="2">
        <v>29.937350352132629</v>
      </c>
      <c r="EI133" s="2">
        <v>26.217467096060226</v>
      </c>
      <c r="EJ133" s="2">
        <v>26.963131651287036</v>
      </c>
      <c r="EK133" s="2">
        <v>27.395559674999699</v>
      </c>
      <c r="EL133" s="2">
        <v>32.224466644560593</v>
      </c>
      <c r="EM133" s="2">
        <v>36.873393643132196</v>
      </c>
      <c r="EN133" s="2">
        <v>43.500525942273313</v>
      </c>
      <c r="EO133" s="2">
        <v>45.61790478948538</v>
      </c>
      <c r="EP133" s="2">
        <v>42.798631355338394</v>
      </c>
      <c r="EQ133" s="2">
        <v>31.140664560703897</v>
      </c>
      <c r="ER133" s="2">
        <v>1.3501113322610614</v>
      </c>
      <c r="ES133" s="2">
        <v>-21.37457464761945</v>
      </c>
      <c r="ET133" s="2">
        <v>-54.707548821705032</v>
      </c>
      <c r="EU133" s="2">
        <v>-97.89885887857568</v>
      </c>
      <c r="EV133" s="2">
        <v>-111.03090220636798</v>
      </c>
      <c r="EW133" s="2">
        <v>-121.0720553212484</v>
      </c>
      <c r="EX133" s="2">
        <v>-126.84615879058198</v>
      </c>
      <c r="EY133" s="2">
        <v>-110.38739174464834</v>
      </c>
      <c r="EZ133" s="2">
        <v>-89.119873462689966</v>
      </c>
      <c r="FA133" s="2">
        <v>-58.774379782301459</v>
      </c>
      <c r="FB133" s="2">
        <v>-29.795170425538849</v>
      </c>
      <c r="FC133" s="2">
        <v>-1.3222933643697594</v>
      </c>
      <c r="FD133" s="2">
        <v>25.462347735284268</v>
      </c>
      <c r="FE133" s="2">
        <v>38.708857230169812</v>
      </c>
      <c r="FF133" s="2">
        <v>47.600374564413883</v>
      </c>
      <c r="FG133" s="2">
        <v>49.742482000888884</v>
      </c>
      <c r="FH133" s="2">
        <v>42.74597421536415</v>
      </c>
      <c r="FI133" s="2">
        <v>34.164931639561075</v>
      </c>
      <c r="FJ133" s="2">
        <v>24.149862114086709</v>
      </c>
      <c r="FK133" s="2">
        <v>13.939339559050584</v>
      </c>
      <c r="FL133" s="2">
        <v>4.8600385919342859</v>
      </c>
      <c r="FM133" s="2">
        <v>-2.6998786909727919</v>
      </c>
      <c r="FN133" s="2">
        <v>-7.1427612175783217</v>
      </c>
      <c r="FO133" s="2">
        <v>-9.5251691327200039</v>
      </c>
      <c r="FP133" s="2">
        <v>-9.2500026877885482</v>
      </c>
      <c r="FQ133" s="2">
        <v>-8.0110158275553989</v>
      </c>
      <c r="FR133" s="2">
        <v>-6.1371857871620676</v>
      </c>
      <c r="FS133" s="2">
        <v>-3.6817151416629539</v>
      </c>
      <c r="FT133" s="2">
        <v>-3.1052608517924556</v>
      </c>
      <c r="FU133" s="2">
        <v>-2.4484587557155955</v>
      </c>
      <c r="FV133" s="2">
        <v>-1.8154470302673498</v>
      </c>
      <c r="FW133" s="2">
        <v>-1.2003323919136202</v>
      </c>
      <c r="FX133" s="2">
        <v>-0.59717367219919715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</row>
    <row r="134" spans="1:200">
      <c r="A134" s="2">
        <v>-2.5738215354391346E-15</v>
      </c>
      <c r="B134" s="2">
        <v>-2.2855154521101412E-14</v>
      </c>
      <c r="C134" s="2">
        <v>6.2935029729680636E-15</v>
      </c>
      <c r="D134" s="2">
        <v>-4.1451808551452483E-14</v>
      </c>
      <c r="E134" s="2">
        <v>-1.8254126835076687E-14</v>
      </c>
      <c r="F134" s="2">
        <v>1.129607134162554E-14</v>
      </c>
      <c r="G134" s="2">
        <v>6.8116487399319209E-15</v>
      </c>
      <c r="H134" s="2">
        <v>1.754718581140496E-14</v>
      </c>
      <c r="I134" s="2">
        <v>-2.6346080400436216E-14</v>
      </c>
      <c r="J134" s="2">
        <v>-2.0326226810310549E-14</v>
      </c>
      <c r="K134" s="2">
        <v>-1.4908705186537671E-14</v>
      </c>
      <c r="L134" s="2">
        <v>-2.8029678091957733E-14</v>
      </c>
      <c r="M134" s="2">
        <v>2.3957908342869258E-14</v>
      </c>
      <c r="N134" s="2">
        <v>-7.9747499789810331E-14</v>
      </c>
      <c r="O134" s="2">
        <v>-7.6532918486144906E-14</v>
      </c>
      <c r="P134" s="2">
        <v>-7.7619502523779668E-16</v>
      </c>
      <c r="Q134" s="2">
        <v>-2.6383547264931819E-14</v>
      </c>
      <c r="R134" s="2">
        <v>1.2913106136947049E-16</v>
      </c>
      <c r="S134" s="2">
        <v>-4.5219180690227171E-17</v>
      </c>
      <c r="T134" s="2">
        <v>-3.3657013774283144E-17</v>
      </c>
      <c r="U134" s="2">
        <v>4.5452892223799613E-16</v>
      </c>
      <c r="V134" s="2">
        <v>-1.3918047814659189</v>
      </c>
      <c r="W134" s="2">
        <v>-2.786549149514411</v>
      </c>
      <c r="X134" s="2">
        <v>-4.1871714788264986</v>
      </c>
      <c r="Y134" s="2">
        <v>-5.5966062910112218</v>
      </c>
      <c r="Z134" s="2">
        <v>-7.0177788002854307</v>
      </c>
      <c r="AA134" s="2">
        <v>-7.482257460577876</v>
      </c>
      <c r="AB134" s="2">
        <v>-9.5585393789822142</v>
      </c>
      <c r="AC134" s="2">
        <v>-10.75664911614334</v>
      </c>
      <c r="AD134" s="2">
        <v>-11.069039592999014</v>
      </c>
      <c r="AE134" s="2">
        <v>-10.251226304916722</v>
      </c>
      <c r="AF134" s="2">
        <v>-6.3485105710776004</v>
      </c>
      <c r="AG134" s="2">
        <v>-0.24938023448190094</v>
      </c>
      <c r="AH134" s="2">
        <v>8.3064503526265696</v>
      </c>
      <c r="AI134" s="2">
        <v>18.976054508108167</v>
      </c>
      <c r="AJ134" s="2">
        <v>31.029736953114366</v>
      </c>
      <c r="AK134" s="2">
        <v>41.823635142588302</v>
      </c>
      <c r="AL134" s="2">
        <v>50.427415684017546</v>
      </c>
      <c r="AM134" s="2">
        <v>53.90604893173915</v>
      </c>
      <c r="AN134" s="2">
        <v>50.331935309691346</v>
      </c>
      <c r="AO134" s="2">
        <v>37.304405581841351</v>
      </c>
      <c r="AP134" s="2">
        <v>14.852107127601364</v>
      </c>
      <c r="AQ134" s="2">
        <v>-13.874004113791511</v>
      </c>
      <c r="AR134" s="2">
        <v>-48.636465569701926</v>
      </c>
      <c r="AS134" s="2">
        <v>-83.172017847181138</v>
      </c>
      <c r="AT134" s="2">
        <v>-112.86826505646354</v>
      </c>
      <c r="AU134" s="2">
        <v>-133.61328390869815</v>
      </c>
      <c r="AV134" s="2">
        <v>-140.55130429407006</v>
      </c>
      <c r="AW134" s="2">
        <v>-134.58480824384617</v>
      </c>
      <c r="AX134" s="2">
        <v>-118.35628455538472</v>
      </c>
      <c r="AY134" s="2">
        <v>-87.29334723947521</v>
      </c>
      <c r="AZ134" s="2">
        <v>-52.557777740611883</v>
      </c>
      <c r="BA134" s="2">
        <v>-15.679983456600908</v>
      </c>
      <c r="BB134" s="2">
        <v>14.166447709095078</v>
      </c>
      <c r="BC134" s="2">
        <v>33.975424133897008</v>
      </c>
      <c r="BD134" s="2">
        <v>44.089188183273805</v>
      </c>
      <c r="BE134" s="2">
        <v>45.236588724595492</v>
      </c>
      <c r="BF134" s="2">
        <v>40.01280957133892</v>
      </c>
      <c r="BG134" s="2">
        <v>31.205226569179615</v>
      </c>
      <c r="BH134" s="2">
        <v>23.588197115633051</v>
      </c>
      <c r="BI134" s="2">
        <v>20.698381041584199</v>
      </c>
      <c r="BJ134" s="2">
        <v>18.610727568562062</v>
      </c>
      <c r="BK134" s="2">
        <v>22.213852387881083</v>
      </c>
      <c r="BL134" s="2">
        <v>26.265205149996017</v>
      </c>
      <c r="BM134" s="2">
        <v>30.744500757749776</v>
      </c>
      <c r="BN134" s="2">
        <v>34.585043513304839</v>
      </c>
      <c r="BO134" s="2">
        <v>34.811442615988099</v>
      </c>
      <c r="BP134" s="2">
        <v>29.254753045284211</v>
      </c>
      <c r="BQ134" s="2">
        <v>22.601283744762029</v>
      </c>
      <c r="BR134" s="2">
        <v>14.008428583998068</v>
      </c>
      <c r="BS134" s="2">
        <v>-22.964014308029533</v>
      </c>
      <c r="BT134" s="2">
        <v>-45.141934974912111</v>
      </c>
      <c r="BU134" s="2">
        <v>-58.738285111890782</v>
      </c>
      <c r="BV134" s="2">
        <v>-61.893529523366652</v>
      </c>
      <c r="BW134" s="2">
        <v>-54.869070994298355</v>
      </c>
      <c r="BX134" s="2">
        <v>-39.227379347113718</v>
      </c>
      <c r="BY134" s="2">
        <v>-8.1259435832857356</v>
      </c>
      <c r="BZ134" s="2">
        <v>-5.7837702500143848</v>
      </c>
      <c r="CA134" s="2">
        <v>-1.3534895038293322</v>
      </c>
      <c r="CB134" s="2">
        <v>2.9347346088157185</v>
      </c>
      <c r="CC134" s="2">
        <v>27.798985381886421</v>
      </c>
      <c r="CD134" s="2">
        <v>37.41900560881502</v>
      </c>
      <c r="CE134" s="2">
        <v>39.658597625144914</v>
      </c>
      <c r="CF134" s="2">
        <v>39.41325379686937</v>
      </c>
      <c r="CG134" s="2">
        <v>39.084707697753686</v>
      </c>
      <c r="CH134" s="2">
        <v>46.567305486416785</v>
      </c>
      <c r="CI134" s="2">
        <v>46.555178342327615</v>
      </c>
      <c r="CJ134" s="2">
        <v>41.642247470485245</v>
      </c>
      <c r="CK134" s="2">
        <v>37.436559898405186</v>
      </c>
      <c r="CL134" s="2">
        <v>32.910741102304996</v>
      </c>
      <c r="CM134" s="2">
        <v>25.588171980028502</v>
      </c>
      <c r="CN134" s="2">
        <v>-13.304309343793808</v>
      </c>
      <c r="CO134" s="2">
        <v>-41.056262397920108</v>
      </c>
      <c r="CP134" s="2">
        <v>-119.96901290952366</v>
      </c>
      <c r="CQ134" s="2">
        <v>-128.82505776107152</v>
      </c>
      <c r="CR134" s="2">
        <v>-130.23521121070721</v>
      </c>
      <c r="CS134" s="2">
        <v>-123.53568690820516</v>
      </c>
      <c r="CT134" s="2">
        <v>-115.64880495511247</v>
      </c>
      <c r="CU134" s="2">
        <v>-122.03129221906062</v>
      </c>
      <c r="CV134" s="2">
        <v>-117.18430120719806</v>
      </c>
      <c r="CW134" s="2">
        <v>-114.77892379632097</v>
      </c>
      <c r="CX134" s="2">
        <v>-116.37196625205661</v>
      </c>
      <c r="CY134" s="2">
        <v>-109.93336765151514</v>
      </c>
      <c r="CZ134" s="2">
        <v>-97.990952455701958</v>
      </c>
      <c r="DA134" s="2">
        <v>-99.698299774704822</v>
      </c>
      <c r="DB134" s="2">
        <v>-102.66343314557858</v>
      </c>
      <c r="DC134" s="2">
        <v>-102.3998702487015</v>
      </c>
      <c r="DD134" s="2">
        <v>-106.38129112616268</v>
      </c>
      <c r="DE134" s="2">
        <v>-102.37986377795046</v>
      </c>
      <c r="DF134" s="2">
        <v>-102.23271880945467</v>
      </c>
      <c r="DG134" s="2">
        <v>-101.42121907106147</v>
      </c>
      <c r="DH134" s="2">
        <v>-98.567350906141144</v>
      </c>
      <c r="DI134" s="2">
        <v>-99.070005701291848</v>
      </c>
      <c r="DJ134" s="2">
        <v>-101.2064133900265</v>
      </c>
      <c r="DK134" s="2">
        <v>-99.640036928076384</v>
      </c>
      <c r="DL134" s="2">
        <v>-91.082940642120192</v>
      </c>
      <c r="DM134" s="2">
        <v>-70.179453599908371</v>
      </c>
      <c r="DN134" s="2">
        <v>12.991731744049922</v>
      </c>
      <c r="DO134" s="2">
        <v>21.731924600401872</v>
      </c>
      <c r="DP134" s="2">
        <v>22.737343169244291</v>
      </c>
      <c r="DQ134" s="2">
        <v>20.340658248344678</v>
      </c>
      <c r="DR134" s="2">
        <v>-3.670732109157667</v>
      </c>
      <c r="DS134" s="2">
        <v>-7.5286661243990931</v>
      </c>
      <c r="DT134" s="2">
        <v>-11.816890237044152</v>
      </c>
      <c r="DU134" s="2">
        <v>-14.689714048494295</v>
      </c>
      <c r="DV134" s="2">
        <v>-14.7861860339661</v>
      </c>
      <c r="DW134" s="2">
        <v>-6.5100609405613721</v>
      </c>
      <c r="DX134" s="2">
        <v>-5.1342329926086068</v>
      </c>
      <c r="DY134" s="2">
        <v>-3.6453130792254109</v>
      </c>
      <c r="DZ134" s="2">
        <v>-2.363004303355714</v>
      </c>
      <c r="EA134" s="2">
        <v>2.5245059845675204</v>
      </c>
      <c r="EB134" s="2">
        <v>9.7623277583984436</v>
      </c>
      <c r="EC134" s="2">
        <v>18.074017101390631</v>
      </c>
      <c r="ED134" s="2">
        <v>26.461524095418177</v>
      </c>
      <c r="EE134" s="2">
        <v>34.068863464667771</v>
      </c>
      <c r="EF134" s="2">
        <v>35.890667884752375</v>
      </c>
      <c r="EG134" s="2">
        <v>33.345421953275988</v>
      </c>
      <c r="EH134" s="2">
        <v>29.156618294234082</v>
      </c>
      <c r="EI134" s="2">
        <v>24.17382340711664</v>
      </c>
      <c r="EJ134" s="2">
        <v>22.313036837253076</v>
      </c>
      <c r="EK134" s="2">
        <v>21.178473702606773</v>
      </c>
      <c r="EL134" s="2">
        <v>23.983458349587252</v>
      </c>
      <c r="EM134" s="2">
        <v>29.094096913706323</v>
      </c>
      <c r="EN134" s="2">
        <v>38.24965464437269</v>
      </c>
      <c r="EO134" s="2">
        <v>45.354603671513296</v>
      </c>
      <c r="EP134" s="2">
        <v>46.682865337376114</v>
      </c>
      <c r="EQ134" s="2">
        <v>40.188649817307109</v>
      </c>
      <c r="ER134" s="2">
        <v>16.609100962047105</v>
      </c>
      <c r="ES134" s="2">
        <v>-3.8321634378921559</v>
      </c>
      <c r="ET134" s="2">
        <v>-38.073096895195782</v>
      </c>
      <c r="EU134" s="2">
        <v>-87.29334723947521</v>
      </c>
      <c r="EV134" s="2">
        <v>-106.88214156427254</v>
      </c>
      <c r="EW134" s="2">
        <v>-124.85926627670658</v>
      </c>
      <c r="EX134" s="2">
        <v>-140.55130429407006</v>
      </c>
      <c r="EY134" s="2">
        <v>-129.02445578958367</v>
      </c>
      <c r="EZ134" s="2">
        <v>-112.27395899953684</v>
      </c>
      <c r="FA134" s="2">
        <v>-83.172017847181138</v>
      </c>
      <c r="FB134" s="2">
        <v>-51.862703536597259</v>
      </c>
      <c r="FC134" s="2">
        <v>-18.231844914641496</v>
      </c>
      <c r="FD134" s="2">
        <v>14.852107127601364</v>
      </c>
      <c r="FE134" s="2">
        <v>33.230232649503179</v>
      </c>
      <c r="FF134" s="2">
        <v>47.265654919958408</v>
      </c>
      <c r="FG134" s="2">
        <v>53.90604893173915</v>
      </c>
      <c r="FH134" s="2">
        <v>48.829145910055644</v>
      </c>
      <c r="FI134" s="2">
        <v>40.985429172188759</v>
      </c>
      <c r="FJ134" s="2">
        <v>31.029736953114366</v>
      </c>
      <c r="FK134" s="2">
        <v>19.321651003510738</v>
      </c>
      <c r="FL134" s="2">
        <v>8.7896898152954854</v>
      </c>
      <c r="FM134" s="2">
        <v>-0.24938023448190094</v>
      </c>
      <c r="FN134" s="2">
        <v>-6.3485105710776004</v>
      </c>
      <c r="FO134" s="2">
        <v>-10.251226304916722</v>
      </c>
      <c r="FP134" s="2">
        <v>-11.069039592998989</v>
      </c>
      <c r="FQ134" s="2">
        <v>-10.75664911614334</v>
      </c>
      <c r="FR134" s="2">
        <v>-9.5585393789822142</v>
      </c>
      <c r="FS134" s="2">
        <v>-7.482257460577876</v>
      </c>
      <c r="FT134" s="2">
        <v>-7.0177788002854307</v>
      </c>
      <c r="FU134" s="2">
        <v>-5.5966062910112218</v>
      </c>
      <c r="FV134" s="2">
        <v>-4.1871714788264986</v>
      </c>
      <c r="FW134" s="2">
        <v>-2.786549149514411</v>
      </c>
      <c r="FX134" s="2">
        <v>-1.3918047814659189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</row>
    <row r="135" spans="1:200">
      <c r="A135" s="2">
        <v>-2.8923696902694317E-15</v>
      </c>
      <c r="B135" s="2">
        <v>-3.4908380440606957E-14</v>
      </c>
      <c r="C135" s="2">
        <v>3.3285602067458322E-14</v>
      </c>
      <c r="D135" s="2">
        <v>-5.3938626224301141E-14</v>
      </c>
      <c r="E135" s="2">
        <v>-2.2734096143072934E-14</v>
      </c>
      <c r="F135" s="2">
        <v>2.5162474726713294E-15</v>
      </c>
      <c r="G135" s="2">
        <v>2.7187512606005884E-14</v>
      </c>
      <c r="H135" s="2">
        <v>1.2663120752261886E-14</v>
      </c>
      <c r="I135" s="2">
        <v>-4.3663531189885909E-14</v>
      </c>
      <c r="J135" s="2">
        <v>-1.0829669333586573E-14</v>
      </c>
      <c r="K135" s="2">
        <v>-4.8509281438370128E-15</v>
      </c>
      <c r="L135" s="2">
        <v>-3.4824309321847522E-14</v>
      </c>
      <c r="M135" s="2">
        <v>2.5313443687309957E-14</v>
      </c>
      <c r="N135" s="2">
        <v>-7.0441999033374901E-14</v>
      </c>
      <c r="O135" s="2">
        <v>-5.7895203355874539E-14</v>
      </c>
      <c r="P135" s="2">
        <v>-7.4075712650458923E-16</v>
      </c>
      <c r="Q135" s="2">
        <v>-2.8032366243075382E-14</v>
      </c>
      <c r="R135" s="2">
        <v>-4.6812777812334692E-16</v>
      </c>
      <c r="S135" s="2">
        <v>-3.6609615234815096E-16</v>
      </c>
      <c r="T135" s="2">
        <v>8.0669778251579009E-17</v>
      </c>
      <c r="U135" s="2">
        <v>4.4675637798308604E-16</v>
      </c>
      <c r="V135" s="2">
        <v>-2.4854258302680412</v>
      </c>
      <c r="W135" s="2">
        <v>-4.968286735617288</v>
      </c>
      <c r="X135" s="2">
        <v>-7.4460212068343896</v>
      </c>
      <c r="Y135" s="2">
        <v>-9.9160737064134334</v>
      </c>
      <c r="Z135" s="2">
        <v>-12.375895535928841</v>
      </c>
      <c r="AA135" s="2">
        <v>-12.227011196570736</v>
      </c>
      <c r="AB135" s="2">
        <v>-12.381575963967641</v>
      </c>
      <c r="AC135" s="2">
        <v>-11.297344273808488</v>
      </c>
      <c r="AD135" s="2">
        <v>-9.1598600600961628</v>
      </c>
      <c r="AE135" s="2">
        <v>-5.9488503245732396</v>
      </c>
      <c r="AF135" s="2">
        <v>2.2751221079495565E-3</v>
      </c>
      <c r="AG135" s="2">
        <v>7.5855351726860292</v>
      </c>
      <c r="AH135" s="2">
        <v>16.536240085426069</v>
      </c>
      <c r="AI135" s="2">
        <v>26.791930610383666</v>
      </c>
      <c r="AJ135" s="2">
        <v>37.330824298303888</v>
      </c>
      <c r="AK135" s="2">
        <v>45.694012288582783</v>
      </c>
      <c r="AL135" s="2">
        <v>50.555020942096121</v>
      </c>
      <c r="AM135" s="2">
        <v>48.694865046633794</v>
      </c>
      <c r="AN135" s="2">
        <v>40.015574160120927</v>
      </c>
      <c r="AO135" s="2">
        <v>22.356318543011032</v>
      </c>
      <c r="AP135" s="2">
        <v>-3.3695281845504539</v>
      </c>
      <c r="AQ135" s="2">
        <v>-33.382347250236243</v>
      </c>
      <c r="AR135" s="2">
        <v>-67.829700170348417</v>
      </c>
      <c r="AS135" s="2">
        <v>-97.692402864100444</v>
      </c>
      <c r="AT135" s="2">
        <v>-119.41784004088011</v>
      </c>
      <c r="AU135" s="2">
        <v>-129.60222337743269</v>
      </c>
      <c r="AV135" s="2">
        <v>-125.18880845577365</v>
      </c>
      <c r="AW135" s="2">
        <v>-108.72966231664284</v>
      </c>
      <c r="AX135" s="2">
        <v>-83.996634357878534</v>
      </c>
      <c r="AY135" s="2">
        <v>-47.500469612693529</v>
      </c>
      <c r="AZ135" s="2">
        <v>-12.150413534340418</v>
      </c>
      <c r="BA135" s="2">
        <v>20.900445869994186</v>
      </c>
      <c r="BB135" s="2">
        <v>42.46648049493826</v>
      </c>
      <c r="BC135" s="2">
        <v>51.870254473372398</v>
      </c>
      <c r="BD135" s="2">
        <v>52.125449479000224</v>
      </c>
      <c r="BE135" s="2">
        <v>45.47428059603525</v>
      </c>
      <c r="BF135" s="2">
        <v>34.387480505071586</v>
      </c>
      <c r="BG135" s="2">
        <v>22.165892184776119</v>
      </c>
      <c r="BH135" s="2">
        <v>13.612553484725282</v>
      </c>
      <c r="BI135" s="2">
        <v>12.03860824215937</v>
      </c>
      <c r="BJ135" s="2">
        <v>12.260892621063469</v>
      </c>
      <c r="BK135" s="2">
        <v>16.264868158592293</v>
      </c>
      <c r="BL135" s="2">
        <v>20.779390673240361</v>
      </c>
      <c r="BM135" s="2">
        <v>25.180495491800361</v>
      </c>
      <c r="BN135" s="2">
        <v>28.05969734095958</v>
      </c>
      <c r="BO135" s="2">
        <v>27.775539982640886</v>
      </c>
      <c r="BP135" s="2">
        <v>21.253344575490829</v>
      </c>
      <c r="BQ135" s="2">
        <v>13.023941257948497</v>
      </c>
      <c r="BR135" s="2">
        <v>2.8563779551288455</v>
      </c>
      <c r="BS135" s="2">
        <v>-39.007927702407336</v>
      </c>
      <c r="BT135" s="2">
        <v>-64.009841621572349</v>
      </c>
      <c r="BU135" s="2">
        <v>-77.915275621315658</v>
      </c>
      <c r="BV135" s="2">
        <v>-81.479569013025682</v>
      </c>
      <c r="BW135" s="2">
        <v>-75.88930002663767</v>
      </c>
      <c r="BX135" s="2">
        <v>-58.489057894756186</v>
      </c>
      <c r="BY135" s="2">
        <v>-22.893050032926645</v>
      </c>
      <c r="BZ135" s="2">
        <v>-19.166600983479782</v>
      </c>
      <c r="CA135" s="2">
        <v>-14.655373532245846</v>
      </c>
      <c r="CB135" s="2">
        <v>-9.9198407304830987</v>
      </c>
      <c r="CC135" s="2">
        <v>16.710521516997918</v>
      </c>
      <c r="CD135" s="2">
        <v>27.674945969281886</v>
      </c>
      <c r="CE135" s="2">
        <v>33.619912262166096</v>
      </c>
      <c r="CF135" s="2">
        <v>36.769874715305917</v>
      </c>
      <c r="CG135" s="2">
        <v>38.108530341648063</v>
      </c>
      <c r="CH135" s="2">
        <v>46.072210716974169</v>
      </c>
      <c r="CI135" s="2">
        <v>45.576613243181967</v>
      </c>
      <c r="CJ135" s="2">
        <v>40.21845589169088</v>
      </c>
      <c r="CK135" s="2">
        <v>32.694677919145747</v>
      </c>
      <c r="CL135" s="2">
        <v>28.826888823409693</v>
      </c>
      <c r="CM135" s="2">
        <v>18.946569259273282</v>
      </c>
      <c r="CN135" s="2">
        <v>-23.900359576902851</v>
      </c>
      <c r="CO135" s="2">
        <v>-53.523751734284431</v>
      </c>
      <c r="CP135" s="2">
        <v>-133.41198364646141</v>
      </c>
      <c r="CQ135" s="2">
        <v>-145.86128267805213</v>
      </c>
      <c r="CR135" s="2">
        <v>-148.11251452819639</v>
      </c>
      <c r="CS135" s="2">
        <v>-142.45749127239114</v>
      </c>
      <c r="CT135" s="2">
        <v>-133.61425290816081</v>
      </c>
      <c r="CU135" s="2">
        <v>-138.28194833331023</v>
      </c>
      <c r="CV135" s="2">
        <v>-133.62183704186475</v>
      </c>
      <c r="CW135" s="2">
        <v>-130.75635066882884</v>
      </c>
      <c r="CX135" s="2">
        <v>-131.14557265683291</v>
      </c>
      <c r="CY135" s="2">
        <v>-124.84032257305108</v>
      </c>
      <c r="CZ135" s="2">
        <v>-107.38513591563003</v>
      </c>
      <c r="DA135" s="2">
        <v>-102.31417161369845</v>
      </c>
      <c r="DB135" s="2">
        <v>-101.14814927350035</v>
      </c>
      <c r="DC135" s="2">
        <v>-99.976932289853025</v>
      </c>
      <c r="DD135" s="2">
        <v>-100.84990083137424</v>
      </c>
      <c r="DE135" s="2">
        <v>-96.824933422315667</v>
      </c>
      <c r="DF135" s="2">
        <v>-93.589063007008065</v>
      </c>
      <c r="DG135" s="2">
        <v>-92.480022611373471</v>
      </c>
      <c r="DH135" s="2">
        <v>-88.242216270292602</v>
      </c>
      <c r="DI135" s="2">
        <v>-88.221142732051291</v>
      </c>
      <c r="DJ135" s="2">
        <v>-90.454114387809028</v>
      </c>
      <c r="DK135" s="2">
        <v>-88.306426643937485</v>
      </c>
      <c r="DL135" s="2">
        <v>-81.674275406001129</v>
      </c>
      <c r="DM135" s="2">
        <v>-61.90031934325561</v>
      </c>
      <c r="DN135" s="2">
        <v>20.418856981209334</v>
      </c>
      <c r="DO135" s="2">
        <v>17.299242635985124</v>
      </c>
      <c r="DP135" s="2">
        <v>11.177123726523362</v>
      </c>
      <c r="DQ135" s="2">
        <v>3.9426631498885705</v>
      </c>
      <c r="DR135" s="2">
        <v>-26.129012528654719</v>
      </c>
      <c r="DS135" s="2">
        <v>-30.793554400131413</v>
      </c>
      <c r="DT135" s="2">
        <v>-35.529087201894136</v>
      </c>
      <c r="DU135" s="2">
        <v>-39.751382016670128</v>
      </c>
      <c r="DV135" s="2">
        <v>-39.043083124440017</v>
      </c>
      <c r="DW135" s="2">
        <v>-22.8746490503285</v>
      </c>
      <c r="DX135" s="2">
        <v>-21.184844430652991</v>
      </c>
      <c r="DY135" s="2">
        <v>-19.29059483358175</v>
      </c>
      <c r="DZ135" s="2">
        <v>-16.777814075941425</v>
      </c>
      <c r="EA135" s="2">
        <v>-10.598070040793417</v>
      </c>
      <c r="EB135" s="2">
        <v>-2.0685967397292959</v>
      </c>
      <c r="EC135" s="2">
        <v>7.8419757442313518</v>
      </c>
      <c r="ED135" s="2">
        <v>17.944418907260157</v>
      </c>
      <c r="EE135" s="2">
        <v>26.759394797687619</v>
      </c>
      <c r="EF135" s="2">
        <v>29.375298666596692</v>
      </c>
      <c r="EG135" s="2">
        <v>26.667661709748067</v>
      </c>
      <c r="EH135" s="2">
        <v>22.672503985366433</v>
      </c>
      <c r="EI135" s="2">
        <v>18.733014990637976</v>
      </c>
      <c r="EJ135" s="2">
        <v>14.573685284094847</v>
      </c>
      <c r="EK135" s="2">
        <v>13.032976465047305</v>
      </c>
      <c r="EL135" s="2">
        <v>13.694819771812043</v>
      </c>
      <c r="EM135" s="2">
        <v>19.515830503903778</v>
      </c>
      <c r="EN135" s="2">
        <v>31.428031022597235</v>
      </c>
      <c r="EO135" s="2">
        <v>44.975495716586302</v>
      </c>
      <c r="EP135" s="2">
        <v>52.331633026537069</v>
      </c>
      <c r="EQ135" s="2">
        <v>54.511521393238226</v>
      </c>
      <c r="ER135" s="2">
        <v>43.647003003031358</v>
      </c>
      <c r="ES135" s="2">
        <v>30.353132399786691</v>
      </c>
      <c r="ET135" s="2">
        <v>1.1760744841537161</v>
      </c>
      <c r="EU135" s="2">
        <v>-47.500469612693529</v>
      </c>
      <c r="EV135" s="2">
        <v>-71.832414903577174</v>
      </c>
      <c r="EW135" s="2">
        <v>-97.722439511385545</v>
      </c>
      <c r="EX135" s="2">
        <v>-125.18880845577365</v>
      </c>
      <c r="EY135" s="2">
        <v>-123.13784780899164</v>
      </c>
      <c r="EZ135" s="2">
        <v>-117.15673304153992</v>
      </c>
      <c r="FA135" s="2">
        <v>-97.692402864100444</v>
      </c>
      <c r="FB135" s="2">
        <v>-69.886847511422445</v>
      </c>
      <c r="FC135" s="2">
        <v>-36.953631266053357</v>
      </c>
      <c r="FD135" s="2">
        <v>-3.3695281845504539</v>
      </c>
      <c r="FE135" s="2">
        <v>18.256744037571401</v>
      </c>
      <c r="FF135" s="2">
        <v>36.580719676813416</v>
      </c>
      <c r="FG135" s="2">
        <v>48.694865046633794</v>
      </c>
      <c r="FH135" s="2">
        <v>47.988317540716423</v>
      </c>
      <c r="FI135" s="2">
        <v>43.785247375921621</v>
      </c>
      <c r="FJ135" s="2">
        <v>37.330824298303888</v>
      </c>
      <c r="FK135" s="2">
        <v>26.257522964900282</v>
      </c>
      <c r="FL135" s="2">
        <v>16.301582864819252</v>
      </c>
      <c r="FM135" s="2">
        <v>7.5855351726860292</v>
      </c>
      <c r="FN135" s="2">
        <v>2.2751221079495565E-3</v>
      </c>
      <c r="FO135" s="2">
        <v>-5.9488503245732396</v>
      </c>
      <c r="FP135" s="2">
        <v>-9.159860060096138</v>
      </c>
      <c r="FQ135" s="2">
        <v>-11.297344273808488</v>
      </c>
      <c r="FR135" s="2">
        <v>-12.381575963967641</v>
      </c>
      <c r="FS135" s="2">
        <v>-12.227011196570736</v>
      </c>
      <c r="FT135" s="2">
        <v>-12.375895535928841</v>
      </c>
      <c r="FU135" s="2">
        <v>-9.9160737064134334</v>
      </c>
      <c r="FV135" s="2">
        <v>-7.4460212068343896</v>
      </c>
      <c r="FW135" s="2">
        <v>-4.9682867356172871</v>
      </c>
      <c r="FX135" s="2">
        <v>-2.4854258302680412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</row>
    <row r="136" spans="1:200">
      <c r="A136" s="2">
        <v>-2.9071901501850441E-15</v>
      </c>
      <c r="B136" s="2">
        <v>-2.3383817652001033E-14</v>
      </c>
      <c r="C136" s="2">
        <v>2.399522409342369E-14</v>
      </c>
      <c r="D136" s="2">
        <v>-7.1905352988580945E-14</v>
      </c>
      <c r="E136" s="2">
        <v>-2.6624380622117288E-14</v>
      </c>
      <c r="F136" s="2">
        <v>2.8812413214847656E-15</v>
      </c>
      <c r="G136" s="2">
        <v>4.0831337506993596E-14</v>
      </c>
      <c r="H136" s="2">
        <v>7.7554436300163466E-15</v>
      </c>
      <c r="I136" s="2">
        <v>-2.4254981790561642E-14</v>
      </c>
      <c r="J136" s="2">
        <v>-3.6015694336140376E-15</v>
      </c>
      <c r="K136" s="2">
        <v>-7.1163179888843243E-16</v>
      </c>
      <c r="L136" s="2">
        <v>-3.6222257878622945E-14</v>
      </c>
      <c r="M136" s="2">
        <v>3.0694286972321393E-14</v>
      </c>
      <c r="N136" s="2">
        <v>-5.176748978918143E-14</v>
      </c>
      <c r="O136" s="2">
        <v>-4.3388034684499573E-14</v>
      </c>
      <c r="P136" s="2">
        <v>-1.2202386120212491E-15</v>
      </c>
      <c r="Q136" s="2">
        <v>-2.1263116881749756E-14</v>
      </c>
      <c r="R136" s="2">
        <v>-9.6517204102173727E-16</v>
      </c>
      <c r="S136" s="2">
        <v>-6.3890693274708822E-16</v>
      </c>
      <c r="T136" s="2">
        <v>1.8200442053291764E-16</v>
      </c>
      <c r="U136" s="2">
        <v>3.1274765365793651E-16</v>
      </c>
      <c r="V136" s="2">
        <v>-2.112608912086825</v>
      </c>
      <c r="W136" s="2">
        <v>-4.2281210710275792</v>
      </c>
      <c r="X136" s="2">
        <v>-6.3493450906108935</v>
      </c>
      <c r="Y136" s="2">
        <v>-8.4789012654604186</v>
      </c>
      <c r="Z136" s="2">
        <v>-10.619129776150714</v>
      </c>
      <c r="AA136" s="2">
        <v>-9.2674180671201984</v>
      </c>
      <c r="AB136" s="2">
        <v>-7.7291929880830885</v>
      </c>
      <c r="AC136" s="2">
        <v>-4.6588590198275064</v>
      </c>
      <c r="AD136" s="2">
        <v>-0.59805503576938257</v>
      </c>
      <c r="AE136" s="2">
        <v>4.1614164501957696</v>
      </c>
      <c r="AF136" s="2">
        <v>12.010847433078826</v>
      </c>
      <c r="AG136" s="2">
        <v>20.246108885072008</v>
      </c>
      <c r="AH136" s="2">
        <v>27.483594119251336</v>
      </c>
      <c r="AI136" s="2">
        <v>34.571266136459556</v>
      </c>
      <c r="AJ136" s="2">
        <v>40.318909216735591</v>
      </c>
      <c r="AK136" s="2">
        <v>43.074683644035581</v>
      </c>
      <c r="AL136" s="2">
        <v>41.565694813700134</v>
      </c>
      <c r="AM136" s="2">
        <v>31.041023079301283</v>
      </c>
      <c r="AN136" s="2">
        <v>15.705111131320251</v>
      </c>
      <c r="AO136" s="2">
        <v>-5.6866933303688114</v>
      </c>
      <c r="AP136" s="2">
        <v>-31.623589563563957</v>
      </c>
      <c r="AQ136" s="2">
        <v>-58.34794476838826</v>
      </c>
      <c r="AR136" s="2">
        <v>-86.609629608349636</v>
      </c>
      <c r="AS136" s="2">
        <v>-107.41253909703299</v>
      </c>
      <c r="AT136" s="2">
        <v>-118.54538638336246</v>
      </c>
      <c r="AU136" s="2">
        <v>-118.28901819415597</v>
      </c>
      <c r="AV136" s="2">
        <v>-105.68191767081275</v>
      </c>
      <c r="AW136" s="2">
        <v>-83.949402489879986</v>
      </c>
      <c r="AX136" s="2">
        <v>-57.232145686686906</v>
      </c>
      <c r="AY136" s="2">
        <v>-22.899922121037374</v>
      </c>
      <c r="AZ136" s="2">
        <v>7.1733342686191861</v>
      </c>
      <c r="BA136" s="2">
        <v>32.716508546909637</v>
      </c>
      <c r="BB136" s="2">
        <v>46.226893386914369</v>
      </c>
      <c r="BC136" s="2">
        <v>48.807946386947791</v>
      </c>
      <c r="BD136" s="2">
        <v>44.733070847885571</v>
      </c>
      <c r="BE136" s="2">
        <v>36.199031569344584</v>
      </c>
      <c r="BF136" s="2">
        <v>25.536825183558829</v>
      </c>
      <c r="BG136" s="2">
        <v>15.653956950075489</v>
      </c>
      <c r="BH136" s="2">
        <v>10.183251587732762</v>
      </c>
      <c r="BI136" s="2">
        <v>11.374126595937103</v>
      </c>
      <c r="BJ136" s="2">
        <v>13.701059994199223</v>
      </c>
      <c r="BK136" s="2">
        <v>17.715334266483652</v>
      </c>
      <c r="BL136" s="2">
        <v>21.539019334934984</v>
      </c>
      <c r="BM136" s="2">
        <v>24.818648003660016</v>
      </c>
      <c r="BN136" s="2">
        <v>26.252426976862129</v>
      </c>
      <c r="BO136" s="2">
        <v>25.174574438370726</v>
      </c>
      <c r="BP136" s="2">
        <v>18.649924862349696</v>
      </c>
      <c r="BQ136" s="2">
        <v>12.188310135315119</v>
      </c>
      <c r="BR136" s="2">
        <v>4.2312973483927845</v>
      </c>
      <c r="BS136" s="2">
        <v>-34.704030892705383</v>
      </c>
      <c r="BT136" s="2">
        <v>-58.216456629919421</v>
      </c>
      <c r="BU136" s="2">
        <v>-70.145086596178075</v>
      </c>
      <c r="BV136" s="2">
        <v>-73.974036804829012</v>
      </c>
      <c r="BW136" s="2">
        <v>-70.849255082173272</v>
      </c>
      <c r="BX136" s="2">
        <v>-54.959342897847534</v>
      </c>
      <c r="BY136" s="2">
        <v>-21.876694641897181</v>
      </c>
      <c r="BZ136" s="2">
        <v>-19.318634497001842</v>
      </c>
      <c r="CA136" s="2">
        <v>-15.9469221936408</v>
      </c>
      <c r="CB136" s="2">
        <v>-12.01789601617161</v>
      </c>
      <c r="CC136" s="2">
        <v>12.859122613144523</v>
      </c>
      <c r="CD136" s="2">
        <v>24.529956204087078</v>
      </c>
      <c r="CE136" s="2">
        <v>32.245204311694764</v>
      </c>
      <c r="CF136" s="2">
        <v>38.167971417457494</v>
      </c>
      <c r="CG136" s="2">
        <v>40.735580376948121</v>
      </c>
      <c r="CH136" s="2">
        <v>50.580331286218836</v>
      </c>
      <c r="CI136" s="2">
        <v>53.26517021067685</v>
      </c>
      <c r="CJ136" s="2">
        <v>50.501531390466333</v>
      </c>
      <c r="CK136" s="2">
        <v>43.93401724078516</v>
      </c>
      <c r="CL136" s="2">
        <v>40.376561546563217</v>
      </c>
      <c r="CM136" s="2">
        <v>30.182238935313919</v>
      </c>
      <c r="CN136" s="2">
        <v>-10.708830318643939</v>
      </c>
      <c r="CO136" s="2">
        <v>-38.552124028180032</v>
      </c>
      <c r="CP136" s="2">
        <v>-114.35893649200094</v>
      </c>
      <c r="CQ136" s="2">
        <v>-132.42242963613529</v>
      </c>
      <c r="CR136" s="2">
        <v>-140.31263150052553</v>
      </c>
      <c r="CS136" s="2">
        <v>-139.81736420093705</v>
      </c>
      <c r="CT136" s="2">
        <v>-136.51900913890842</v>
      </c>
      <c r="CU136" s="2">
        <v>-143.53627063908533</v>
      </c>
      <c r="CV136" s="2">
        <v>-139.72341707797591</v>
      </c>
      <c r="CW136" s="2">
        <v>-136.92088137889169</v>
      </c>
      <c r="CX136" s="2">
        <v>-136.89548765898854</v>
      </c>
      <c r="CY136" s="2">
        <v>-132.80024285731935</v>
      </c>
      <c r="CZ136" s="2">
        <v>-115.07725992850054</v>
      </c>
      <c r="DA136" s="2">
        <v>-106.38370277142754</v>
      </c>
      <c r="DB136" s="2">
        <v>-102.40346746916769</v>
      </c>
      <c r="DC136" s="2">
        <v>-100.34182602748591</v>
      </c>
      <c r="DD136" s="2">
        <v>-99.393140406167873</v>
      </c>
      <c r="DE136" s="2">
        <v>-95.003492771196676</v>
      </c>
      <c r="DF136" s="2">
        <v>-90.147769382131045</v>
      </c>
      <c r="DG136" s="2">
        <v>-88.96841777925394</v>
      </c>
      <c r="DH136" s="2">
        <v>-84.019772754776355</v>
      </c>
      <c r="DI136" s="2">
        <v>-83.102771330424915</v>
      </c>
      <c r="DJ136" s="2">
        <v>-84.04475877359971</v>
      </c>
      <c r="DK136" s="2">
        <v>-79.155654173494128</v>
      </c>
      <c r="DL136" s="2">
        <v>-71.375652237380905</v>
      </c>
      <c r="DM136" s="2">
        <v>-48.886093998890956</v>
      </c>
      <c r="DN136" s="2">
        <v>24.202378970370766</v>
      </c>
      <c r="DO136" s="2">
        <v>9.4762457718183981</v>
      </c>
      <c r="DP136" s="2">
        <v>-2.1758736840646939</v>
      </c>
      <c r="DQ136" s="2">
        <v>-12.687399222519108</v>
      </c>
      <c r="DR136" s="2">
        <v>-39.53292456756644</v>
      </c>
      <c r="DS136" s="2">
        <v>-43.787427457263881</v>
      </c>
      <c r="DT136" s="2">
        <v>-47.716453634733035</v>
      </c>
      <c r="DU136" s="2">
        <v>-49.663932953264137</v>
      </c>
      <c r="DV136" s="2">
        <v>-45.584445558750687</v>
      </c>
      <c r="DW136" s="2">
        <v>-20.860037043732454</v>
      </c>
      <c r="DX136" s="2">
        <v>-18.126535706915853</v>
      </c>
      <c r="DY136" s="2">
        <v>-15.440229380641847</v>
      </c>
      <c r="DZ136" s="2">
        <v>-12.601175741816027</v>
      </c>
      <c r="EA136" s="2">
        <v>-7.1656951833932778</v>
      </c>
      <c r="EB136" s="2">
        <v>-0.14136561232563949</v>
      </c>
      <c r="EC136" s="2">
        <v>7.7570392269413979</v>
      </c>
      <c r="ED136" s="2">
        <v>15.756284340742511</v>
      </c>
      <c r="EE136" s="2">
        <v>24.147418959985558</v>
      </c>
      <c r="EF136" s="2">
        <v>27.176702463692514</v>
      </c>
      <c r="EG136" s="2">
        <v>25.509659742961649</v>
      </c>
      <c r="EH136" s="2">
        <v>22.902474565067635</v>
      </c>
      <c r="EI136" s="2">
        <v>20.401927930051734</v>
      </c>
      <c r="EJ136" s="2">
        <v>15.834971985527567</v>
      </c>
      <c r="EK136" s="2">
        <v>13.490990489278452</v>
      </c>
      <c r="EL136" s="2">
        <v>10.913057246602175</v>
      </c>
      <c r="EM136" s="2">
        <v>14.587289782159132</v>
      </c>
      <c r="EN136" s="2">
        <v>23.836955218257497</v>
      </c>
      <c r="EO136" s="2">
        <v>35.867503553149731</v>
      </c>
      <c r="EP136" s="2">
        <v>44.282690968570037</v>
      </c>
      <c r="EQ136" s="2">
        <v>49.911926804249497</v>
      </c>
      <c r="ER136" s="2">
        <v>47.027340361712632</v>
      </c>
      <c r="ES136" s="2">
        <v>39.947446211536686</v>
      </c>
      <c r="ET136" s="2">
        <v>18.253841763371781</v>
      </c>
      <c r="EU136" s="2">
        <v>-22.899922121037374</v>
      </c>
      <c r="EV136" s="2">
        <v>-46.224922881429286</v>
      </c>
      <c r="EW136" s="2">
        <v>-73.250799814078192</v>
      </c>
      <c r="EX136" s="2">
        <v>-105.68191767081275</v>
      </c>
      <c r="EY136" s="2">
        <v>-110.57816968115935</v>
      </c>
      <c r="EZ136" s="2">
        <v>-114.21120431384503</v>
      </c>
      <c r="FA136" s="2">
        <v>-107.41253909703299</v>
      </c>
      <c r="FB136" s="2">
        <v>-86.362687694995117</v>
      </c>
      <c r="FC136" s="2">
        <v>-59.819740682847069</v>
      </c>
      <c r="FD136" s="2">
        <v>-31.623589563563957</v>
      </c>
      <c r="FE136" s="2">
        <v>-8.7922170438206422</v>
      </c>
      <c r="FF136" s="2">
        <v>12.569817343061828</v>
      </c>
      <c r="FG136" s="2">
        <v>31.041023079301283</v>
      </c>
      <c r="FH136" s="2">
        <v>38.063273719897154</v>
      </c>
      <c r="FI136" s="2">
        <v>39.873610339748964</v>
      </c>
      <c r="FJ136" s="2">
        <v>40.318909216735591</v>
      </c>
      <c r="FK136" s="2">
        <v>32.637567917017556</v>
      </c>
      <c r="FL136" s="2">
        <v>25.970762760117758</v>
      </c>
      <c r="FM136" s="2">
        <v>20.246108885072008</v>
      </c>
      <c r="FN136" s="2">
        <v>12.010847433078826</v>
      </c>
      <c r="FO136" s="2">
        <v>4.1614164501957696</v>
      </c>
      <c r="FP136" s="2">
        <v>-0.59805503576936303</v>
      </c>
      <c r="FQ136" s="2">
        <v>-4.6588590198275064</v>
      </c>
      <c r="FR136" s="2">
        <v>-7.7291929880830885</v>
      </c>
      <c r="FS136" s="2">
        <v>-9.2674180671201984</v>
      </c>
      <c r="FT136" s="2">
        <v>-10.619129776150714</v>
      </c>
      <c r="FU136" s="2">
        <v>-8.4789012654604186</v>
      </c>
      <c r="FV136" s="2">
        <v>-6.3493450906108935</v>
      </c>
      <c r="FW136" s="2">
        <v>-4.2281210710275783</v>
      </c>
      <c r="FX136" s="2">
        <v>-2.112608912086825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</row>
    <row r="137" spans="1:200">
      <c r="A137" s="2">
        <v>-3.1499666019579678E-15</v>
      </c>
      <c r="B137" s="2">
        <v>-1.9273661753516245E-14</v>
      </c>
      <c r="C137" s="2">
        <v>2.0125232972077721E-14</v>
      </c>
      <c r="D137" s="2">
        <v>-8.2757901038904737E-14</v>
      </c>
      <c r="E137" s="2">
        <v>-3.0175357759730689E-14</v>
      </c>
      <c r="F137" s="2">
        <v>5.4332097265138807E-15</v>
      </c>
      <c r="G137" s="2">
        <v>5.4228295674005355E-14</v>
      </c>
      <c r="H137" s="2">
        <v>7.0004988805955334E-15</v>
      </c>
      <c r="I137" s="2">
        <v>-1.5275120738463126E-14</v>
      </c>
      <c r="J137" s="2">
        <v>-2.4422958309166116E-15</v>
      </c>
      <c r="K137" s="2">
        <v>3.7648217991344855E-15</v>
      </c>
      <c r="L137" s="2">
        <v>-3.5747954156689663E-14</v>
      </c>
      <c r="M137" s="2">
        <v>3.3554838639067332E-14</v>
      </c>
      <c r="N137" s="2">
        <v>-3.787444681848269E-14</v>
      </c>
      <c r="O137" s="2">
        <v>-3.3519591073824125E-14</v>
      </c>
      <c r="P137" s="2">
        <v>-7.2821235442792243E-16</v>
      </c>
      <c r="Q137" s="2">
        <v>-1.3976969069484736E-14</v>
      </c>
      <c r="R137" s="2">
        <v>-1.3773483819409241E-15</v>
      </c>
      <c r="S137" s="2">
        <v>-8.3167365827735527E-16</v>
      </c>
      <c r="T137" s="2">
        <v>2.7709452808116833E-16</v>
      </c>
      <c r="U137" s="2">
        <v>1.8529819276398905E-16</v>
      </c>
      <c r="V137" s="2">
        <v>-2.1699616943980073</v>
      </c>
      <c r="W137" s="2">
        <v>-4.3463784282666671</v>
      </c>
      <c r="X137" s="2">
        <v>-6.5355255556441954</v>
      </c>
      <c r="Y137" s="2">
        <v>-8.7433216791881954</v>
      </c>
      <c r="Z137" s="2">
        <v>-10.975156788916019</v>
      </c>
      <c r="AA137" s="2">
        <v>-8.6027871606821318</v>
      </c>
      <c r="AB137" s="2">
        <v>-5.7319940005393697</v>
      </c>
      <c r="AC137" s="2">
        <v>-1.2461319879072628</v>
      </c>
      <c r="AD137" s="2">
        <v>4.1147475051103957</v>
      </c>
      <c r="AE137" s="2">
        <v>9.8080551673149934</v>
      </c>
      <c r="AF137" s="2">
        <v>19.041767038980108</v>
      </c>
      <c r="AG137" s="2">
        <v>27.573018955275856</v>
      </c>
      <c r="AH137" s="2">
        <v>33.049418540513798</v>
      </c>
      <c r="AI137" s="2">
        <v>37.078911899113891</v>
      </c>
      <c r="AJ137" s="2">
        <v>38.359633208961533</v>
      </c>
      <c r="AK137" s="2">
        <v>36.028647095693707</v>
      </c>
      <c r="AL137" s="2">
        <v>28.942771503035779</v>
      </c>
      <c r="AM137" s="2">
        <v>11.060313254520644</v>
      </c>
      <c r="AN137" s="2">
        <v>-9.7026017202692145</v>
      </c>
      <c r="AO137" s="2">
        <v>-33.663278461273471</v>
      </c>
      <c r="AP137" s="2">
        <v>-58.905239274963137</v>
      </c>
      <c r="AQ137" s="2">
        <v>-81.815115500276306</v>
      </c>
      <c r="AR137" s="2">
        <v>-104.04509106902182</v>
      </c>
      <c r="AS137" s="2">
        <v>-116.92797886050576</v>
      </c>
      <c r="AT137" s="2">
        <v>-119.39669593899129</v>
      </c>
      <c r="AU137" s="2">
        <v>-111.09357569114479</v>
      </c>
      <c r="AV137" s="2">
        <v>-92.834421219522554</v>
      </c>
      <c r="AW137" s="2">
        <v>-68.049886861777338</v>
      </c>
      <c r="AX137" s="2">
        <v>-40.76981367257526</v>
      </c>
      <c r="AY137" s="2">
        <v>-8.8107080525090229</v>
      </c>
      <c r="AZ137" s="2">
        <v>17.086879467945685</v>
      </c>
      <c r="BA137" s="2">
        <v>37.854926656752397</v>
      </c>
      <c r="BB137" s="2">
        <v>47.007813241708845</v>
      </c>
      <c r="BC137" s="2">
        <v>46.753955072137359</v>
      </c>
      <c r="BD137" s="2">
        <v>41.30563620133136</v>
      </c>
      <c r="BE137" s="2">
        <v>32.790614785530998</v>
      </c>
      <c r="BF137" s="2">
        <v>23.32042559231256</v>
      </c>
      <c r="BG137" s="2">
        <v>15.349163610956461</v>
      </c>
      <c r="BH137" s="2">
        <v>11.38945337704661</v>
      </c>
      <c r="BI137" s="2">
        <v>13.002673910114275</v>
      </c>
      <c r="BJ137" s="2">
        <v>14.933188871838521</v>
      </c>
      <c r="BK137" s="2">
        <v>17.505278877925768</v>
      </c>
      <c r="BL137" s="2">
        <v>19.21143428558214</v>
      </c>
      <c r="BM137" s="2">
        <v>20.448643570241465</v>
      </c>
      <c r="BN137" s="2">
        <v>20.267434710250992</v>
      </c>
      <c r="BO137" s="2">
        <v>18.638395602423163</v>
      </c>
      <c r="BP137" s="2">
        <v>12.600570259294981</v>
      </c>
      <c r="BQ137" s="2">
        <v>8.5678699151269964</v>
      </c>
      <c r="BR137" s="2">
        <v>3.616431968251316</v>
      </c>
      <c r="BS137" s="2">
        <v>-31.102290428738286</v>
      </c>
      <c r="BT137" s="2">
        <v>-52.080486501827487</v>
      </c>
      <c r="BU137" s="2">
        <v>-61.564150279543881</v>
      </c>
      <c r="BV137" s="2">
        <v>-64.908159279818904</v>
      </c>
      <c r="BW137" s="2">
        <v>-63.485032210550486</v>
      </c>
      <c r="BX137" s="2">
        <v>-49.048951464095325</v>
      </c>
      <c r="BY137" s="2">
        <v>-19.020145502521402</v>
      </c>
      <c r="BZ137" s="2">
        <v>-18.275862838474762</v>
      </c>
      <c r="CA137" s="2">
        <v>-16.212875963961473</v>
      </c>
      <c r="CB137" s="2">
        <v>-13.394452804261656</v>
      </c>
      <c r="CC137" s="2">
        <v>9.2895156447999661</v>
      </c>
      <c r="CD137" s="2">
        <v>20.776731312968955</v>
      </c>
      <c r="CE137" s="2">
        <v>28.892756123520389</v>
      </c>
      <c r="CF137" s="2">
        <v>36.163992628426513</v>
      </c>
      <c r="CG137" s="2">
        <v>39.137578657640972</v>
      </c>
      <c r="CH137" s="2">
        <v>47.46847062024451</v>
      </c>
      <c r="CI137" s="2">
        <v>50.610029360413378</v>
      </c>
      <c r="CJ137" s="2">
        <v>49.282581828306256</v>
      </c>
      <c r="CK137" s="2">
        <v>43.736414059692201</v>
      </c>
      <c r="CL137" s="2">
        <v>40.375738142559719</v>
      </c>
      <c r="CM137" s="2">
        <v>30.80592214852544</v>
      </c>
      <c r="CN137" s="2">
        <v>-7.7149564377861148</v>
      </c>
      <c r="CO137" s="2">
        <v>-34.116218659136955</v>
      </c>
      <c r="CP137" s="2">
        <v>-106.93904807293687</v>
      </c>
      <c r="CQ137" s="2">
        <v>-129.52499011354539</v>
      </c>
      <c r="CR137" s="2">
        <v>-141.05219522760001</v>
      </c>
      <c r="CS137" s="2">
        <v>-144.08919470280199</v>
      </c>
      <c r="CT137" s="2">
        <v>-143.46922178947315</v>
      </c>
      <c r="CU137" s="2">
        <v>-148.72782973406939</v>
      </c>
      <c r="CV137" s="2">
        <v>-144.88817312312125</v>
      </c>
      <c r="CW137" s="2">
        <v>-142.10379122990494</v>
      </c>
      <c r="CX137" s="2">
        <v>-141.82173832779324</v>
      </c>
      <c r="CY137" s="2">
        <v>-138.22027837857308</v>
      </c>
      <c r="CZ137" s="2">
        <v>-119.05864697155441</v>
      </c>
      <c r="DA137" s="2">
        <v>-107.9806539664452</v>
      </c>
      <c r="DB137" s="2">
        <v>-102.43231675048334</v>
      </c>
      <c r="DC137" s="2">
        <v>-100.05030653664461</v>
      </c>
      <c r="DD137" s="2">
        <v>-98.465822438073602</v>
      </c>
      <c r="DE137" s="2">
        <v>-94.169717158544813</v>
      </c>
      <c r="DF137" s="2">
        <v>-88.789062756475516</v>
      </c>
      <c r="DG137" s="2">
        <v>-87.879747735890078</v>
      </c>
      <c r="DH137" s="2">
        <v>-83.227868526677213</v>
      </c>
      <c r="DI137" s="2">
        <v>-82.201095575159485</v>
      </c>
      <c r="DJ137" s="2">
        <v>-82.297042247792959</v>
      </c>
      <c r="DK137" s="2">
        <v>-75.433613610802951</v>
      </c>
      <c r="DL137" s="2">
        <v>-66.216216379188225</v>
      </c>
      <c r="DM137" s="2">
        <v>-39.900643332729999</v>
      </c>
      <c r="DN137" s="2">
        <v>26.306825579946874</v>
      </c>
      <c r="DO137" s="2">
        <v>4.1938174264242694</v>
      </c>
      <c r="DP137" s="2">
        <v>-10.709000058260267</v>
      </c>
      <c r="DQ137" s="2">
        <v>-23.39702257895593</v>
      </c>
      <c r="DR137" s="2">
        <v>-49.791136714446303</v>
      </c>
      <c r="DS137" s="2">
        <v>-53.191211421324105</v>
      </c>
      <c r="DT137" s="2">
        <v>-56.009634581023867</v>
      </c>
      <c r="DU137" s="2">
        <v>-54.854414353986833</v>
      </c>
      <c r="DV137" s="2">
        <v>-47.299884669120658</v>
      </c>
      <c r="DW137" s="2">
        <v>-16.186262438900542</v>
      </c>
      <c r="DX137" s="2">
        <v>-12.628445865233093</v>
      </c>
      <c r="DY137" s="2">
        <v>-9.8021356517222245</v>
      </c>
      <c r="DZ137" s="2">
        <v>-7.3897073683608339</v>
      </c>
      <c r="EA137" s="2">
        <v>-3.6560535312455218</v>
      </c>
      <c r="EB137" s="2">
        <v>0.76696028205528943</v>
      </c>
      <c r="EC137" s="2">
        <v>5.5499564332958808</v>
      </c>
      <c r="ED137" s="2">
        <v>10.582459165378609</v>
      </c>
      <c r="EE137" s="2">
        <v>17.858817568138811</v>
      </c>
      <c r="EF137" s="2">
        <v>20.81378087948292</v>
      </c>
      <c r="EG137" s="2">
        <v>20.300566480610691</v>
      </c>
      <c r="EH137" s="2">
        <v>19.43510227080154</v>
      </c>
      <c r="EI137" s="2">
        <v>19.248250446246615</v>
      </c>
      <c r="EJ137" s="2">
        <v>16.322840184878221</v>
      </c>
      <c r="EK137" s="2">
        <v>14.828048766120808</v>
      </c>
      <c r="EL137" s="2">
        <v>12.15858873888951</v>
      </c>
      <c r="EM137" s="2">
        <v>14.89613634518938</v>
      </c>
      <c r="EN137" s="2">
        <v>22.401123710381285</v>
      </c>
      <c r="EO137" s="2">
        <v>32.908662766144815</v>
      </c>
      <c r="EP137" s="2">
        <v>40.8973249772991</v>
      </c>
      <c r="EQ137" s="2">
        <v>47.545156292157053</v>
      </c>
      <c r="ER137" s="2">
        <v>48.151464010262607</v>
      </c>
      <c r="ES137" s="2">
        <v>44.020477375719182</v>
      </c>
      <c r="ET137" s="2">
        <v>26.803163025058801</v>
      </c>
      <c r="EU137" s="2">
        <v>-8.8107080525090229</v>
      </c>
      <c r="EV137" s="2">
        <v>-30.866773098385657</v>
      </c>
      <c r="EW137" s="2">
        <v>-57.813387508678701</v>
      </c>
      <c r="EX137" s="2">
        <v>-92.834421219522554</v>
      </c>
      <c r="EY137" s="2">
        <v>-102.42235796837132</v>
      </c>
      <c r="EZ137" s="2">
        <v>-113.19936531185535</v>
      </c>
      <c r="FA137" s="2">
        <v>-116.92797886050576</v>
      </c>
      <c r="FB137" s="2">
        <v>-101.63710213249196</v>
      </c>
      <c r="FC137" s="2">
        <v>-81.305302847194469</v>
      </c>
      <c r="FD137" s="2">
        <v>-58.905239274963137</v>
      </c>
      <c r="FE137" s="2">
        <v>-35.802356838687558</v>
      </c>
      <c r="FF137" s="2">
        <v>-12.515185137621248</v>
      </c>
      <c r="FG137" s="2">
        <v>11.060313254520644</v>
      </c>
      <c r="FH137" s="2">
        <v>24.706283318099352</v>
      </c>
      <c r="FI137" s="2">
        <v>31.833778994670823</v>
      </c>
      <c r="FJ137" s="2">
        <v>38.359633208961533</v>
      </c>
      <c r="FK137" s="2">
        <v>33.9930307925477</v>
      </c>
      <c r="FL137" s="2">
        <v>30.460678282483094</v>
      </c>
      <c r="FM137" s="2">
        <v>27.573018955275856</v>
      </c>
      <c r="FN137" s="2">
        <v>19.041767038980108</v>
      </c>
      <c r="FO137" s="2">
        <v>9.8080551673149934</v>
      </c>
      <c r="FP137" s="2">
        <v>4.1147475051104081</v>
      </c>
      <c r="FQ137" s="2">
        <v>-1.2461319879072628</v>
      </c>
      <c r="FR137" s="2">
        <v>-5.7319940005393697</v>
      </c>
      <c r="FS137" s="2">
        <v>-8.6027871606821318</v>
      </c>
      <c r="FT137" s="2">
        <v>-10.975156788916019</v>
      </c>
      <c r="FU137" s="2">
        <v>-8.7433216791881954</v>
      </c>
      <c r="FV137" s="2">
        <v>-6.5355255556441954</v>
      </c>
      <c r="FW137" s="2">
        <v>-4.3463784282666653</v>
      </c>
      <c r="FX137" s="2">
        <v>-2.1699616943980073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</row>
    <row r="138" spans="1:200">
      <c r="A138" s="2">
        <v>-3.3377247550350306E-15</v>
      </c>
      <c r="B138" s="2">
        <v>-1.1170854692865293E-14</v>
      </c>
      <c r="C138" s="2">
        <v>6.1792546429969978E-14</v>
      </c>
      <c r="D138" s="2">
        <v>-9.0520447073328184E-14</v>
      </c>
      <c r="E138" s="2">
        <v>-2.9923500831256999E-14</v>
      </c>
      <c r="F138" s="2">
        <v>1.0337289343295478E-14</v>
      </c>
      <c r="G138" s="2">
        <v>6.7607262479843631E-14</v>
      </c>
      <c r="H138" s="2">
        <v>7.0526024448316711E-15</v>
      </c>
      <c r="I138" s="2">
        <v>3.6906252886600005E-15</v>
      </c>
      <c r="J138" s="2">
        <v>-3.6939117190066346E-15</v>
      </c>
      <c r="K138" s="2">
        <v>1.0564467002430731E-14</v>
      </c>
      <c r="L138" s="2">
        <v>-2.7037776201137563E-14</v>
      </c>
      <c r="M138" s="2">
        <v>2.8380272819756661E-14</v>
      </c>
      <c r="N138" s="2">
        <v>-9.1414241912422652E-15</v>
      </c>
      <c r="O138" s="2">
        <v>-8.6840441665141655E-15</v>
      </c>
      <c r="P138" s="2">
        <v>1.0270341262334721E-15</v>
      </c>
      <c r="Q138" s="2">
        <v>4.4785841044577587E-16</v>
      </c>
      <c r="R138" s="2">
        <v>-1.8074514448364912E-15</v>
      </c>
      <c r="S138" s="2">
        <v>-9.6670952589280001E-16</v>
      </c>
      <c r="T138" s="2">
        <v>3.924261740152599E-16</v>
      </c>
      <c r="U138" s="2">
        <v>-5.0060908084593377E-17</v>
      </c>
      <c r="V138" s="2">
        <v>-1.4970294840578686</v>
      </c>
      <c r="W138" s="2">
        <v>-3.0068589765560332</v>
      </c>
      <c r="X138" s="2">
        <v>-4.5419891185948975</v>
      </c>
      <c r="Y138" s="2">
        <v>-6.1143268301615921</v>
      </c>
      <c r="Z138" s="2">
        <v>-7.7349009022956565</v>
      </c>
      <c r="AA138" s="2">
        <v>-4.041955518718467</v>
      </c>
      <c r="AB138" s="2">
        <v>0.64757660415450746</v>
      </c>
      <c r="AC138" s="2">
        <v>6.8736789781123511</v>
      </c>
      <c r="AD138" s="2">
        <v>13.585413302996715</v>
      </c>
      <c r="AE138" s="2">
        <v>19.962894919973998</v>
      </c>
      <c r="AF138" s="2">
        <v>29.66912481344114</v>
      </c>
      <c r="AG138" s="2">
        <v>36.876645589112471</v>
      </c>
      <c r="AH138" s="2">
        <v>38.098997602061779</v>
      </c>
      <c r="AI138" s="2">
        <v>36.044764319223283</v>
      </c>
      <c r="AJ138" s="2">
        <v>29.509568954954272</v>
      </c>
      <c r="AK138" s="2">
        <v>19.082770952676107</v>
      </c>
      <c r="AL138" s="2">
        <v>4.1969722026712226</v>
      </c>
      <c r="AM138" s="2">
        <v>-21.656885520197562</v>
      </c>
      <c r="AN138" s="2">
        <v>-46.4020251465654</v>
      </c>
      <c r="AO138" s="2">
        <v>-68.81995350892646</v>
      </c>
      <c r="AP138" s="2">
        <v>-86.836253345722355</v>
      </c>
      <c r="AQ138" s="2">
        <v>-97.908012275612094</v>
      </c>
      <c r="AR138" s="2">
        <v>-105.35153239976297</v>
      </c>
      <c r="AS138" s="2">
        <v>-102.80275741035329</v>
      </c>
      <c r="AT138" s="2">
        <v>-91.173196358373517</v>
      </c>
      <c r="AU138" s="2">
        <v>-72.265862480036731</v>
      </c>
      <c r="AV138" s="2">
        <v>-49.422643881118461</v>
      </c>
      <c r="AW138" s="2">
        <v>-25.562253564436013</v>
      </c>
      <c r="AX138" s="2">
        <v>-3.5181726105889455</v>
      </c>
      <c r="AY138" s="2">
        <v>17.635681292175935</v>
      </c>
      <c r="AZ138" s="2">
        <v>31.542923657917811</v>
      </c>
      <c r="BA138" s="2">
        <v>41.47424521481517</v>
      </c>
      <c r="BB138" s="2">
        <v>43.155190404836908</v>
      </c>
      <c r="BC138" s="2">
        <v>39.829069885948591</v>
      </c>
      <c r="BD138" s="2">
        <v>34.640003660946078</v>
      </c>
      <c r="BE138" s="2">
        <v>28.265029747504784</v>
      </c>
      <c r="BF138" s="2">
        <v>22.648984802491981</v>
      </c>
      <c r="BG138" s="2">
        <v>19.124207447994067</v>
      </c>
      <c r="BH138" s="2">
        <v>17.977350923851152</v>
      </c>
      <c r="BI138" s="2">
        <v>19.640422798361879</v>
      </c>
      <c r="BJ138" s="2">
        <v>20.267177054673802</v>
      </c>
      <c r="BK138" s="2">
        <v>19.911952837348903</v>
      </c>
      <c r="BL138" s="2">
        <v>17.960465016366594</v>
      </c>
      <c r="BM138" s="2">
        <v>16.076965016685019</v>
      </c>
      <c r="BN138" s="2">
        <v>14.053163286174319</v>
      </c>
      <c r="BO138" s="2">
        <v>13.028249412201335</v>
      </c>
      <c r="BP138" s="2">
        <v>9.5414848064449913</v>
      </c>
      <c r="BQ138" s="2">
        <v>10.442323037695138</v>
      </c>
      <c r="BR138" s="2">
        <v>11.314917692751642</v>
      </c>
      <c r="BS138" s="2">
        <v>-10.753396894695559</v>
      </c>
      <c r="BT138" s="2">
        <v>-24.574895530466144</v>
      </c>
      <c r="BU138" s="2">
        <v>-29.327551730386567</v>
      </c>
      <c r="BV138" s="2">
        <v>-31.338247748673176</v>
      </c>
      <c r="BW138" s="2">
        <v>-32.810259786238817</v>
      </c>
      <c r="BX138" s="2">
        <v>-23.385213168182055</v>
      </c>
      <c r="BY138" s="2">
        <v>-4.1128282169178272</v>
      </c>
      <c r="BZ138" s="2">
        <v>-7.3966513139608434</v>
      </c>
      <c r="CA138" s="2">
        <v>-8.0894636154637016</v>
      </c>
      <c r="CB138" s="2">
        <v>-7.9372362400834415</v>
      </c>
      <c r="CC138" s="2">
        <v>6.9979882375812021</v>
      </c>
      <c r="CD138" s="2">
        <v>15.51518140553064</v>
      </c>
      <c r="CE138" s="2">
        <v>22.140165370119309</v>
      </c>
      <c r="CF138" s="2">
        <v>29.553754916706147</v>
      </c>
      <c r="CG138" s="2">
        <v>31.950846795354831</v>
      </c>
      <c r="CH138" s="2">
        <v>35.425488872062722</v>
      </c>
      <c r="CI138" s="2">
        <v>38.048456476795579</v>
      </c>
      <c r="CJ138" s="2">
        <v>38.863220263188481</v>
      </c>
      <c r="CK138" s="2">
        <v>35.840347038559514</v>
      </c>
      <c r="CL138" s="2">
        <v>33.222407355252017</v>
      </c>
      <c r="CM138" s="2">
        <v>26.887902649417327</v>
      </c>
      <c r="CN138" s="2">
        <v>-3.3587273365262402</v>
      </c>
      <c r="CO138" s="2">
        <v>-25.500637178217534</v>
      </c>
      <c r="CP138" s="2">
        <v>-86.019736119654823</v>
      </c>
      <c r="CQ138" s="2">
        <v>-115.09693797558478</v>
      </c>
      <c r="CR138" s="2">
        <v>-132.99184014479829</v>
      </c>
      <c r="CS138" s="2">
        <v>-142.54569660807931</v>
      </c>
      <c r="CT138" s="2">
        <v>-146.56317471505864</v>
      </c>
      <c r="CU138" s="2">
        <v>-147.68594840560067</v>
      </c>
      <c r="CV138" s="2">
        <v>-144.46727767680096</v>
      </c>
      <c r="CW138" s="2">
        <v>-141.8938353045547</v>
      </c>
      <c r="CX138" s="2">
        <v>-141.1458901097854</v>
      </c>
      <c r="CY138" s="2">
        <v>-139.6245961410271</v>
      </c>
      <c r="CZ138" s="2">
        <v>-123.06402554370045</v>
      </c>
      <c r="DA138" s="2">
        <v>-111.57729664252008</v>
      </c>
      <c r="DB138" s="2">
        <v>-105.29036394523584</v>
      </c>
      <c r="DC138" s="2">
        <v>-103.05434833117036</v>
      </c>
      <c r="DD138" s="2">
        <v>-101.12207964751464</v>
      </c>
      <c r="DE138" s="2">
        <v>-97.970935839717939</v>
      </c>
      <c r="DF138" s="2">
        <v>-92.741679924658769</v>
      </c>
      <c r="DG138" s="2">
        <v>-92.201965830253968</v>
      </c>
      <c r="DH138" s="2">
        <v>-88.783782413666671</v>
      </c>
      <c r="DI138" s="2">
        <v>-87.212761281456352</v>
      </c>
      <c r="DJ138" s="2">
        <v>-85.154912080319548</v>
      </c>
      <c r="DK138" s="2">
        <v>-73.971388468774279</v>
      </c>
      <c r="DL138" s="2">
        <v>-60.92072450240596</v>
      </c>
      <c r="DM138" s="2">
        <v>-27.778403568426956</v>
      </c>
      <c r="DN138" s="2">
        <v>20.363344056472712</v>
      </c>
      <c r="DO138" s="2">
        <v>-2.9258960944526935</v>
      </c>
      <c r="DP138" s="2">
        <v>-16.792117007276012</v>
      </c>
      <c r="DQ138" s="2">
        <v>-28.85321219606077</v>
      </c>
      <c r="DR138" s="2">
        <v>-47.827019481907143</v>
      </c>
      <c r="DS138" s="2">
        <v>-48.767099586710493</v>
      </c>
      <c r="DT138" s="2">
        <v>-48.919326962090715</v>
      </c>
      <c r="DU138" s="2">
        <v>-42.511478313046318</v>
      </c>
      <c r="DV138" s="2">
        <v>-30.759210279009697</v>
      </c>
      <c r="DW138" s="2">
        <v>2.5173055344101973</v>
      </c>
      <c r="DX138" s="2">
        <v>7.1229863742852979</v>
      </c>
      <c r="DY138" s="2">
        <v>9.8195105023842171</v>
      </c>
      <c r="DZ138" s="2">
        <v>11.765878528417444</v>
      </c>
      <c r="EA138" s="2">
        <v>12.504462550408844</v>
      </c>
      <c r="EB138" s="2">
        <v>12.115900586782097</v>
      </c>
      <c r="EC138" s="2">
        <v>10.825522886954527</v>
      </c>
      <c r="ED138" s="2">
        <v>9.8360874217866812</v>
      </c>
      <c r="EE138" s="2">
        <v>13.276568193487053</v>
      </c>
      <c r="EF138" s="2">
        <v>14.28964840769769</v>
      </c>
      <c r="EG138" s="2">
        <v>14.616102829435464</v>
      </c>
      <c r="EH138" s="2">
        <v>16.011584834210048</v>
      </c>
      <c r="EI138" s="2">
        <v>19.557343609159677</v>
      </c>
      <c r="EJ138" s="2">
        <v>19.910840296647123</v>
      </c>
      <c r="EK138" s="2">
        <v>20.467731024736064</v>
      </c>
      <c r="EL138" s="2">
        <v>18.412132203177663</v>
      </c>
      <c r="EM138" s="2">
        <v>19.671102425348561</v>
      </c>
      <c r="EN138" s="2">
        <v>23.287004325672108</v>
      </c>
      <c r="EO138" s="2">
        <v>29.159963867258256</v>
      </c>
      <c r="EP138" s="2">
        <v>34.972420276488172</v>
      </c>
      <c r="EQ138" s="2">
        <v>41.344173659597743</v>
      </c>
      <c r="ER138" s="2">
        <v>45.446435611026047</v>
      </c>
      <c r="ES138" s="2">
        <v>46.02161636036503</v>
      </c>
      <c r="ET138" s="2">
        <v>38.307433967812202</v>
      </c>
      <c r="EU138" s="2">
        <v>17.635681292175935</v>
      </c>
      <c r="EV138" s="2">
        <v>2.9462029578522664</v>
      </c>
      <c r="EW138" s="2">
        <v>-17.851405051439293</v>
      </c>
      <c r="EX138" s="2">
        <v>-49.422643881118461</v>
      </c>
      <c r="EY138" s="2">
        <v>-63.464829794232941</v>
      </c>
      <c r="EZ138" s="2">
        <v>-82.76860909288763</v>
      </c>
      <c r="FA138" s="2">
        <v>-102.80275741035329</v>
      </c>
      <c r="FB138" s="2">
        <v>-99.48070273294509</v>
      </c>
      <c r="FC138" s="2">
        <v>-93.882245530849545</v>
      </c>
      <c r="FD138" s="2">
        <v>-86.836253345722355</v>
      </c>
      <c r="FE138" s="2">
        <v>-68.649189417118379</v>
      </c>
      <c r="FF138" s="2">
        <v>-47.863410768105297</v>
      </c>
      <c r="FG138" s="2">
        <v>-21.656885520197562</v>
      </c>
      <c r="FH138" s="2">
        <v>-0.37257085393668854</v>
      </c>
      <c r="FI138" s="2">
        <v>14.026405331863238</v>
      </c>
      <c r="FJ138" s="2">
        <v>29.509568954954272</v>
      </c>
      <c r="FK138" s="2">
        <v>31.598407112492787</v>
      </c>
      <c r="FL138" s="2">
        <v>34.157410673958466</v>
      </c>
      <c r="FM138" s="2">
        <v>36.876645589112471</v>
      </c>
      <c r="FN138" s="2">
        <v>29.66912481344114</v>
      </c>
      <c r="FO138" s="2">
        <v>19.962894919973998</v>
      </c>
      <c r="FP138" s="2">
        <v>13.585413302996713</v>
      </c>
      <c r="FQ138" s="2">
        <v>6.8736789781123511</v>
      </c>
      <c r="FR138" s="2">
        <v>0.64757660415450746</v>
      </c>
      <c r="FS138" s="2">
        <v>-4.041955518718467</v>
      </c>
      <c r="FT138" s="2">
        <v>-7.7349009022956565</v>
      </c>
      <c r="FU138" s="2">
        <v>-6.1143268301615921</v>
      </c>
      <c r="FV138" s="2">
        <v>-4.5419891185948975</v>
      </c>
      <c r="FW138" s="2">
        <v>-3.0068589765560314</v>
      </c>
      <c r="FX138" s="2">
        <v>-1.4970294840578686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</row>
    <row r="139" spans="1:200">
      <c r="A139" s="2">
        <v>-3.2660859504821866E-15</v>
      </c>
      <c r="B139" s="2">
        <v>2.2646022485030276E-14</v>
      </c>
      <c r="C139" s="2">
        <v>7.8633182563965127E-14</v>
      </c>
      <c r="D139" s="2">
        <v>-8.5623944692797175E-14</v>
      </c>
      <c r="E139" s="2">
        <v>-2.9954133481288035E-14</v>
      </c>
      <c r="F139" s="2">
        <v>2.5641109461933638E-14</v>
      </c>
      <c r="G139" s="2">
        <v>8.8899914682048187E-14</v>
      </c>
      <c r="H139" s="2">
        <v>1.3182631676151908E-14</v>
      </c>
      <c r="I139" s="2">
        <v>2.71243170489736E-14</v>
      </c>
      <c r="J139" s="2">
        <v>-1.4536048512058463E-14</v>
      </c>
      <c r="K139" s="2">
        <v>2.053325788920026E-14</v>
      </c>
      <c r="L139" s="2">
        <v>-1.2091873861587408E-14</v>
      </c>
      <c r="M139" s="2">
        <v>2.0337041123252279E-14</v>
      </c>
      <c r="N139" s="2">
        <v>1.6624082548081378E-14</v>
      </c>
      <c r="O139" s="2">
        <v>1.2539298069403651E-14</v>
      </c>
      <c r="P139" s="2">
        <v>2.9896560354777532E-15</v>
      </c>
      <c r="Q139" s="2">
        <v>1.7761106073210316E-14</v>
      </c>
      <c r="R139" s="2">
        <v>-2.1933043614111708E-15</v>
      </c>
      <c r="S139" s="2">
        <v>-1.0502670543525039E-15</v>
      </c>
      <c r="T139" s="2">
        <v>5.2493469289416419E-16</v>
      </c>
      <c r="U139" s="2">
        <v>-3.1362548382121289E-16</v>
      </c>
      <c r="V139" s="2">
        <v>0.23101190159857998</v>
      </c>
      <c r="W139" s="2">
        <v>0.43420802966216154</v>
      </c>
      <c r="X139" s="2">
        <v>0.58228028863238024</v>
      </c>
      <c r="Y139" s="2">
        <v>0.64892748565618219</v>
      </c>
      <c r="Z139" s="2">
        <v>0.60933779079646466</v>
      </c>
      <c r="AA139" s="2">
        <v>5.5728957782638613</v>
      </c>
      <c r="AB139" s="2">
        <v>10.831393911335482</v>
      </c>
      <c r="AC139" s="2">
        <v>17.210305229592542</v>
      </c>
      <c r="AD139" s="2">
        <v>23.490477283294155</v>
      </c>
      <c r="AE139" s="2">
        <v>28.647130797064456</v>
      </c>
      <c r="AF139" s="2">
        <v>37.821919628549843</v>
      </c>
      <c r="AG139" s="2">
        <v>42.537694740266495</v>
      </c>
      <c r="AH139" s="2">
        <v>38.279367891407773</v>
      </c>
      <c r="AI139" s="2">
        <v>28.846827757564128</v>
      </c>
      <c r="AJ139" s="2">
        <v>13.222209921496626</v>
      </c>
      <c r="AK139" s="2">
        <v>-6.2870667777194376</v>
      </c>
      <c r="AL139" s="2">
        <v>-29.261318872686289</v>
      </c>
      <c r="AM139" s="2">
        <v>-63.332231567573722</v>
      </c>
      <c r="AN139" s="2">
        <v>-91.446431533952889</v>
      </c>
      <c r="AO139" s="2">
        <v>-110.57967176169954</v>
      </c>
      <c r="AP139" s="2">
        <v>-118.87214992182007</v>
      </c>
      <c r="AQ139" s="2">
        <v>-115.24064261502313</v>
      </c>
      <c r="AR139" s="2">
        <v>-105.30197955903377</v>
      </c>
      <c r="AS139" s="2">
        <v>-86.344189633824968</v>
      </c>
      <c r="AT139" s="2">
        <v>-61.090780721683295</v>
      </c>
      <c r="AU139" s="2">
        <v>-33.734757145169461</v>
      </c>
      <c r="AV139" s="2">
        <v>-9.8187239285501668</v>
      </c>
      <c r="AW139" s="2">
        <v>9.1984076281632792</v>
      </c>
      <c r="AX139" s="2">
        <v>22.465942031176343</v>
      </c>
      <c r="AY139" s="2">
        <v>30.230555113685593</v>
      </c>
      <c r="AZ139" s="2">
        <v>31.229788589458138</v>
      </c>
      <c r="BA139" s="2">
        <v>31.70140582748337</v>
      </c>
      <c r="BB139" s="2">
        <v>29.591928658479112</v>
      </c>
      <c r="BC139" s="2">
        <v>28.197228764136831</v>
      </c>
      <c r="BD139" s="2">
        <v>28.097459649591652</v>
      </c>
      <c r="BE139" s="2">
        <v>26.865831439737313</v>
      </c>
      <c r="BF139" s="2">
        <v>27.159707235452338</v>
      </c>
      <c r="BG139" s="2">
        <v>28.904255542860639</v>
      </c>
      <c r="BH139" s="2">
        <v>29.930407632973097</v>
      </c>
      <c r="BI139" s="2">
        <v>29.813659602044503</v>
      </c>
      <c r="BJ139" s="2">
        <v>26.878414966435955</v>
      </c>
      <c r="BK139" s="2">
        <v>22.865598917452498</v>
      </c>
      <c r="BL139" s="2">
        <v>16.765455427325929</v>
      </c>
      <c r="BM139" s="2">
        <v>12.008529587919407</v>
      </c>
      <c r="BN139" s="2">
        <v>9.457821504856927</v>
      </c>
      <c r="BO139" s="2">
        <v>10.034620705579549</v>
      </c>
      <c r="BP139" s="2">
        <v>10.285885442737147</v>
      </c>
      <c r="BQ139" s="2">
        <v>18.718656863313075</v>
      </c>
      <c r="BR139" s="2">
        <v>28.232314025061005</v>
      </c>
      <c r="BS139" s="2">
        <v>23.975562328156208</v>
      </c>
      <c r="BT139" s="2">
        <v>20.464150433733252</v>
      </c>
      <c r="BU139" s="2">
        <v>22.015564172242932</v>
      </c>
      <c r="BV139" s="2">
        <v>22.123815865439305</v>
      </c>
      <c r="BW139" s="2">
        <v>18.158191866367197</v>
      </c>
      <c r="BX139" s="2">
        <v>21.316970987053509</v>
      </c>
      <c r="BY139" s="2">
        <v>26.256097846902037</v>
      </c>
      <c r="BZ139" s="2">
        <v>17.069724143894863</v>
      </c>
      <c r="CA139" s="2">
        <v>13.041708488239619</v>
      </c>
      <c r="CB139" s="2">
        <v>9.7782509282162806</v>
      </c>
      <c r="CC139" s="2">
        <v>14.450065862656444</v>
      </c>
      <c r="CD139" s="2">
        <v>18.04833705512069</v>
      </c>
      <c r="CE139" s="2">
        <v>20.912036434268924</v>
      </c>
      <c r="CF139" s="2">
        <v>26.149840906986906</v>
      </c>
      <c r="CG139" s="2">
        <v>26.753596473272363</v>
      </c>
      <c r="CH139" s="2">
        <v>22.18424639426625</v>
      </c>
      <c r="CI139" s="2">
        <v>22.390549389807653</v>
      </c>
      <c r="CJ139" s="2">
        <v>24.810496113785106</v>
      </c>
      <c r="CK139" s="2">
        <v>25.575579892222713</v>
      </c>
      <c r="CL139" s="2">
        <v>23.527113851952098</v>
      </c>
      <c r="CM139" s="2">
        <v>22.70986351680158</v>
      </c>
      <c r="CN139" s="2">
        <v>4.4212690418244822</v>
      </c>
      <c r="CO139" s="2">
        <v>-11.739914099184546</v>
      </c>
      <c r="CP139" s="2">
        <v>-59.586762914318626</v>
      </c>
      <c r="CQ139" s="2">
        <v>-95.629296105877188</v>
      </c>
      <c r="CR139" s="2">
        <v>-120.12914079578324</v>
      </c>
      <c r="CS139" s="2">
        <v>-137.17150173190942</v>
      </c>
      <c r="CT139" s="2">
        <v>-145.75088533391306</v>
      </c>
      <c r="CU139" s="2">
        <v>-140.35170343250587</v>
      </c>
      <c r="CV139" s="2">
        <v>-137.72887579848486</v>
      </c>
      <c r="CW139" s="2">
        <v>-135.45885396394706</v>
      </c>
      <c r="CX139" s="2">
        <v>-135.3764963277315</v>
      </c>
      <c r="CY139" s="2">
        <v>-133.95506529968748</v>
      </c>
      <c r="CZ139" s="2">
        <v>-118.51778208355641</v>
      </c>
      <c r="DA139" s="2">
        <v>-107.45542142157473</v>
      </c>
      <c r="DB139" s="2">
        <v>-101.27861341867195</v>
      </c>
      <c r="DC139" s="2">
        <v>-99.487619045982044</v>
      </c>
      <c r="DD139" s="2">
        <v>-97.847765570393165</v>
      </c>
      <c r="DE139" s="2">
        <v>-95.116093345135681</v>
      </c>
      <c r="DF139" s="2">
        <v>-91.075790544544702</v>
      </c>
      <c r="DG139" s="2">
        <v>-90.755627197205129</v>
      </c>
      <c r="DH139" s="2">
        <v>-89.228536183915395</v>
      </c>
      <c r="DI139" s="2">
        <v>-86.96783716079598</v>
      </c>
      <c r="DJ139" s="2">
        <v>-81.986180773262177</v>
      </c>
      <c r="DK139" s="2">
        <v>-65.51761616089739</v>
      </c>
      <c r="DL139" s="2">
        <v>-46.717336417734529</v>
      </c>
      <c r="DM139" s="2">
        <v>-3.3669350654027457</v>
      </c>
      <c r="DN139" s="2">
        <v>24.966461069164268</v>
      </c>
      <c r="DO139" s="2">
        <v>4.751317113068108</v>
      </c>
      <c r="DP139" s="2">
        <v>-6.4151903605237006</v>
      </c>
      <c r="DQ139" s="2">
        <v>-16.944023062468215</v>
      </c>
      <c r="DR139" s="2">
        <v>-31.270644696156992</v>
      </c>
      <c r="DS139" s="2">
        <v>-28.838563033989388</v>
      </c>
      <c r="DT139" s="2">
        <v>-25.575105473966001</v>
      </c>
      <c r="DU139" s="2">
        <v>-11.312855997489782</v>
      </c>
      <c r="DV139" s="2">
        <v>5.8455343384928149</v>
      </c>
      <c r="DW139" s="2">
        <v>38.777328544846711</v>
      </c>
      <c r="DX139" s="2">
        <v>44.41969549534268</v>
      </c>
      <c r="DY139" s="2">
        <v>46.552418578192125</v>
      </c>
      <c r="DZ139" s="2">
        <v>46.772770226434957</v>
      </c>
      <c r="EA139" s="2">
        <v>42.446286209347136</v>
      </c>
      <c r="EB139" s="2">
        <v>34.530372555546528</v>
      </c>
      <c r="EC139" s="2">
        <v>24.108892250669985</v>
      </c>
      <c r="ED139" s="2">
        <v>14.173098549273746</v>
      </c>
      <c r="EE139" s="2">
        <v>12.19319689437225</v>
      </c>
      <c r="EF139" s="2">
        <v>9.810510784044979</v>
      </c>
      <c r="EG139" s="2">
        <v>10.618081971427813</v>
      </c>
      <c r="EH139" s="2">
        <v>13.434740846836714</v>
      </c>
      <c r="EI139" s="2">
        <v>19.510927398162757</v>
      </c>
      <c r="EJ139" s="2">
        <v>25.200259689788716</v>
      </c>
      <c r="EK139" s="2">
        <v>28.498158284013073</v>
      </c>
      <c r="EL139" s="2">
        <v>29.452317342411376</v>
      </c>
      <c r="EM139" s="2">
        <v>30.01042917195176</v>
      </c>
      <c r="EN139" s="2">
        <v>29.437902534883747</v>
      </c>
      <c r="EO139" s="2">
        <v>28.692646374242152</v>
      </c>
      <c r="EP139" s="2">
        <v>30.061972606792057</v>
      </c>
      <c r="EQ139" s="2">
        <v>32.744984142506318</v>
      </c>
      <c r="ER139" s="2">
        <v>34.348485990575711</v>
      </c>
      <c r="ES139" s="2">
        <v>36.024385332735477</v>
      </c>
      <c r="ET139" s="2">
        <v>35.598498201242208</v>
      </c>
      <c r="EU139" s="2">
        <v>30.230555113685593</v>
      </c>
      <c r="EV139" s="2">
        <v>24.727049030516348</v>
      </c>
      <c r="EW139" s="2">
        <v>13.532589697680761</v>
      </c>
      <c r="EX139" s="2">
        <v>-9.8187239285501668</v>
      </c>
      <c r="EY139" s="2">
        <v>-25.330169879683499</v>
      </c>
      <c r="EZ139" s="2">
        <v>-50.342036069820082</v>
      </c>
      <c r="FA139" s="2">
        <v>-86.344189633824968</v>
      </c>
      <c r="FB139" s="2">
        <v>-95.509079775659728</v>
      </c>
      <c r="FC139" s="2">
        <v>-107.12425850885981</v>
      </c>
      <c r="FD139" s="2">
        <v>-118.87214992182007</v>
      </c>
      <c r="FE139" s="2">
        <v>-107.53105969370711</v>
      </c>
      <c r="FF139" s="2">
        <v>-91.072390854830331</v>
      </c>
      <c r="FG139" s="2">
        <v>-63.332231567573722</v>
      </c>
      <c r="FH139" s="2">
        <v>-33.747953031720222</v>
      </c>
      <c r="FI139" s="2">
        <v>-11.779494619733683</v>
      </c>
      <c r="FJ139" s="2">
        <v>13.222209921496626</v>
      </c>
      <c r="FK139" s="2">
        <v>23.254016052893952</v>
      </c>
      <c r="FL139" s="2">
        <v>33.103227394551837</v>
      </c>
      <c r="FM139" s="2">
        <v>42.537694740266495</v>
      </c>
      <c r="FN139" s="2">
        <v>37.821919628549843</v>
      </c>
      <c r="FO139" s="2">
        <v>28.647130797064456</v>
      </c>
      <c r="FP139" s="2">
        <v>23.49047728329414</v>
      </c>
      <c r="FQ139" s="2">
        <v>17.210305229592542</v>
      </c>
      <c r="FR139" s="2">
        <v>10.831393911335482</v>
      </c>
      <c r="FS139" s="2">
        <v>5.5728957782638613</v>
      </c>
      <c r="FT139" s="2">
        <v>0.60933779079646466</v>
      </c>
      <c r="FU139" s="2">
        <v>0.64892748565618219</v>
      </c>
      <c r="FV139" s="2">
        <v>0.58228028863238024</v>
      </c>
      <c r="FW139" s="2">
        <v>0.43420802966216465</v>
      </c>
      <c r="FX139" s="2">
        <v>0.23101190159857998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</row>
    <row r="140" spans="1:200">
      <c r="A140" s="2">
        <v>-3.0731419422263285E-15</v>
      </c>
      <c r="B140" s="2">
        <v>1.661400201132306E-14</v>
      </c>
      <c r="C140" s="2">
        <v>5.698528673276297E-14</v>
      </c>
      <c r="D140" s="2">
        <v>-9.8600670270524004E-14</v>
      </c>
      <c r="E140" s="2">
        <v>-2.4195901673653286E-14</v>
      </c>
      <c r="F140" s="2">
        <v>2.7300578777329271E-14</v>
      </c>
      <c r="G140" s="2">
        <v>8.8315903018120736E-14</v>
      </c>
      <c r="H140" s="2">
        <v>8.0984186383674451E-15</v>
      </c>
      <c r="I140" s="2">
        <v>2.7835199387568818E-14</v>
      </c>
      <c r="J140" s="2">
        <v>-1.1126280752534715E-14</v>
      </c>
      <c r="K140" s="2">
        <v>1.8600505825934359E-14</v>
      </c>
      <c r="L140" s="2">
        <v>-3.8166215105228742E-15</v>
      </c>
      <c r="M140" s="2">
        <v>1.7846173578445372E-14</v>
      </c>
      <c r="N140" s="2">
        <v>3.7965102713957066E-14</v>
      </c>
      <c r="O140" s="2">
        <v>2.4812256210706661E-14</v>
      </c>
      <c r="P140" s="2">
        <v>2.8044417147993319E-15</v>
      </c>
      <c r="Q140" s="2">
        <v>2.5894735490533742E-14</v>
      </c>
      <c r="R140" s="2">
        <v>-2.0034128008263245E-15</v>
      </c>
      <c r="S140" s="2">
        <v>-9.4093866723110543E-16</v>
      </c>
      <c r="T140" s="2">
        <v>4.8054847640002544E-16</v>
      </c>
      <c r="U140" s="2">
        <v>-4.457160425122512E-16</v>
      </c>
      <c r="V140" s="2">
        <v>0.10800242974420404</v>
      </c>
      <c r="W140" s="2">
        <v>0.18939252472657231</v>
      </c>
      <c r="X140" s="2">
        <v>0.21806188151440875</v>
      </c>
      <c r="Y140" s="2">
        <v>0.16890131364880001</v>
      </c>
      <c r="Z140" s="2">
        <v>1.8278995270500253E-2</v>
      </c>
      <c r="AA140" s="2">
        <v>5.0935884406144361</v>
      </c>
      <c r="AB140" s="2">
        <v>9.9904451828625724</v>
      </c>
      <c r="AC140" s="2">
        <v>16.047598024945131</v>
      </c>
      <c r="AD140" s="2">
        <v>21.70646249365614</v>
      </c>
      <c r="AE140" s="2">
        <v>25.962730182096827</v>
      </c>
      <c r="AF140" s="2">
        <v>33.436332312311507</v>
      </c>
      <c r="AG140" s="2">
        <v>35.576473121252619</v>
      </c>
      <c r="AH140" s="2">
        <v>28.038967535537495</v>
      </c>
      <c r="AI140" s="2">
        <v>14.802047185883353</v>
      </c>
      <c r="AJ140" s="2">
        <v>-4.8930914345219811</v>
      </c>
      <c r="AK140" s="2">
        <v>-27.940783655697199</v>
      </c>
      <c r="AL140" s="2">
        <v>-53.701904420865951</v>
      </c>
      <c r="AM140" s="2">
        <v>-88.72850511529164</v>
      </c>
      <c r="AN140" s="2">
        <v>-115.51770332130903</v>
      </c>
      <c r="AO140" s="2">
        <v>-130.8184009049246</v>
      </c>
      <c r="AP140" s="2">
        <v>-132.94790214796762</v>
      </c>
      <c r="AQ140" s="2">
        <v>-121.64409430437156</v>
      </c>
      <c r="AR140" s="2">
        <v>-102.91144929023777</v>
      </c>
      <c r="AS140" s="2">
        <v>-75.991457049026081</v>
      </c>
      <c r="AT140" s="2">
        <v>-44.456104589842965</v>
      </c>
      <c r="AU140" s="2">
        <v>-13.486327351766796</v>
      </c>
      <c r="AV140" s="2">
        <v>10.859080136778871</v>
      </c>
      <c r="AW140" s="2">
        <v>27.576901688865256</v>
      </c>
      <c r="AX140" s="2">
        <v>36.476112988021555</v>
      </c>
      <c r="AY140" s="2">
        <v>37.051317950755781</v>
      </c>
      <c r="AZ140" s="2">
        <v>31.168397807610397</v>
      </c>
      <c r="BA140" s="2">
        <v>25.705785041499905</v>
      </c>
      <c r="BB140" s="2">
        <v>20.504009518607209</v>
      </c>
      <c r="BC140" s="2">
        <v>18.759503229586141</v>
      </c>
      <c r="BD140" s="2">
        <v>20.129023459707099</v>
      </c>
      <c r="BE140" s="2">
        <v>22.333965801924709</v>
      </c>
      <c r="BF140" s="2">
        <v>26.762049048474871</v>
      </c>
      <c r="BG140" s="2">
        <v>32.458910424990648</v>
      </c>
      <c r="BH140" s="2">
        <v>36.064763060340226</v>
      </c>
      <c r="BI140" s="2">
        <v>36.196607224780827</v>
      </c>
      <c r="BJ140" s="2">
        <v>32.242936106303638</v>
      </c>
      <c r="BK140" s="2">
        <v>26.737333596083744</v>
      </c>
      <c r="BL140" s="2">
        <v>17.925777660066135</v>
      </c>
      <c r="BM140" s="2">
        <v>10.503232111855151</v>
      </c>
      <c r="BN140" s="2">
        <v>5.824469927719452</v>
      </c>
      <c r="BO140" s="2">
        <v>5.0440693463109056</v>
      </c>
      <c r="BP140" s="2">
        <v>5.9284481454369171</v>
      </c>
      <c r="BQ140" s="2">
        <v>15.952273155692808</v>
      </c>
      <c r="BR140" s="2">
        <v>27.566352412644267</v>
      </c>
      <c r="BS140" s="2">
        <v>30.466166705147035</v>
      </c>
      <c r="BT140" s="2">
        <v>30.892682135198811</v>
      </c>
      <c r="BU140" s="2">
        <v>34.799195965544484</v>
      </c>
      <c r="BV140" s="2">
        <v>35.524337029491974</v>
      </c>
      <c r="BW140" s="2">
        <v>29.903123168196025</v>
      </c>
      <c r="BX140" s="2">
        <v>29.769124072649365</v>
      </c>
      <c r="BY140" s="2">
        <v>28.077104379418017</v>
      </c>
      <c r="BZ140" s="2">
        <v>17.874008797764027</v>
      </c>
      <c r="CA140" s="2">
        <v>13.115333358420861</v>
      </c>
      <c r="CB140" s="2">
        <v>9.1802248843939296</v>
      </c>
      <c r="CC140" s="2">
        <v>13.633695344036376</v>
      </c>
      <c r="CD140" s="2">
        <v>18.703445875015174</v>
      </c>
      <c r="CE140" s="2">
        <v>21.519881055950435</v>
      </c>
      <c r="CF140" s="2">
        <v>28.181823375809472</v>
      </c>
      <c r="CG140" s="2">
        <v>28.944735555915432</v>
      </c>
      <c r="CH140" s="2">
        <v>24.73251669178476</v>
      </c>
      <c r="CI140" s="2">
        <v>27.363849477693734</v>
      </c>
      <c r="CJ140" s="2">
        <v>32.19572244199918</v>
      </c>
      <c r="CK140" s="2">
        <v>35.192098749127766</v>
      </c>
      <c r="CL140" s="2">
        <v>32.605426089288294</v>
      </c>
      <c r="CM140" s="2">
        <v>31.643196211812572</v>
      </c>
      <c r="CN140" s="2">
        <v>14.759882260393344</v>
      </c>
      <c r="CO140" s="2">
        <v>2.0071149237199144</v>
      </c>
      <c r="CP140" s="2">
        <v>-34.938903256550503</v>
      </c>
      <c r="CQ140" s="2">
        <v>-73.049225042806881</v>
      </c>
      <c r="CR140" s="2">
        <v>-102.11064735999923</v>
      </c>
      <c r="CS140" s="2">
        <v>-123.06086872435968</v>
      </c>
      <c r="CT140" s="2">
        <v>-137.20291668028349</v>
      </c>
      <c r="CU140" s="2">
        <v>-134.41891627827303</v>
      </c>
      <c r="CV140" s="2">
        <v>-133.24837108725629</v>
      </c>
      <c r="CW140" s="2">
        <v>-131.4135849328176</v>
      </c>
      <c r="CX140" s="2">
        <v>-131.78172921805614</v>
      </c>
      <c r="CY140" s="2">
        <v>-131.70369871507913</v>
      </c>
      <c r="CZ140" s="2">
        <v>-119.95712136318245</v>
      </c>
      <c r="DA140" s="2">
        <v>-109.80062611362536</v>
      </c>
      <c r="DB140" s="2">
        <v>-103.71184562982288</v>
      </c>
      <c r="DC140" s="2">
        <v>-101.8137465594511</v>
      </c>
      <c r="DD140" s="2">
        <v>-99.346508470261341</v>
      </c>
      <c r="DE140" s="2">
        <v>-96.398724835209435</v>
      </c>
      <c r="DF140" s="2">
        <v>-92.676904837441597</v>
      </c>
      <c r="DG140" s="2">
        <v>-91.407926505382875</v>
      </c>
      <c r="DH140" s="2">
        <v>-90.445099832866191</v>
      </c>
      <c r="DI140" s="2">
        <v>-86.990375657604545</v>
      </c>
      <c r="DJ140" s="2">
        <v>-80.09710700805951</v>
      </c>
      <c r="DK140" s="2">
        <v>-61.041656485411025</v>
      </c>
      <c r="DL140" s="2">
        <v>-40.223490136774799</v>
      </c>
      <c r="DM140" s="2">
        <v>4.2646290966935858</v>
      </c>
      <c r="DN140" s="2">
        <v>19.19943793995143</v>
      </c>
      <c r="DO140" s="2">
        <v>-1.113515160933197</v>
      </c>
      <c r="DP140" s="2">
        <v>-11.618530737759997</v>
      </c>
      <c r="DQ140" s="2">
        <v>-21.791100877421698</v>
      </c>
      <c r="DR140" s="2">
        <v>-30.73004554241837</v>
      </c>
      <c r="DS140" s="2">
        <v>-27.752157897848583</v>
      </c>
      <c r="DT140" s="2">
        <v>-23.81704942382159</v>
      </c>
      <c r="DU140" s="2">
        <v>-8.0858992262015938</v>
      </c>
      <c r="DV140" s="2">
        <v>9.7964704848400217</v>
      </c>
      <c r="DW140" s="2">
        <v>41.417080048211233</v>
      </c>
      <c r="DX140" s="2">
        <v>47.33663267694169</v>
      </c>
      <c r="DY140" s="2">
        <v>49.257113462648178</v>
      </c>
      <c r="DZ140" s="2">
        <v>49.290191137274057</v>
      </c>
      <c r="EA140" s="2">
        <v>43.961388690755342</v>
      </c>
      <c r="EB140" s="2">
        <v>34.550221498664058</v>
      </c>
      <c r="EC140" s="2">
        <v>22.167392038393356</v>
      </c>
      <c r="ED140" s="2">
        <v>10.173072334268035</v>
      </c>
      <c r="EE140" s="2">
        <v>6.8978521031690647</v>
      </c>
      <c r="EF140" s="2">
        <v>5.2227395316952041</v>
      </c>
      <c r="EG140" s="2">
        <v>8.3250420204641031</v>
      </c>
      <c r="EH140" s="2">
        <v>14.017139897758996</v>
      </c>
      <c r="EI140" s="2">
        <v>22.612308469394279</v>
      </c>
      <c r="EJ140" s="2">
        <v>31.185517292288296</v>
      </c>
      <c r="EK140" s="2">
        <v>35.188567374089416</v>
      </c>
      <c r="EL140" s="2">
        <v>36.437571775823855</v>
      </c>
      <c r="EM140" s="2">
        <v>35.270237035735903</v>
      </c>
      <c r="EN140" s="2">
        <v>30.957033003768611</v>
      </c>
      <c r="EO140" s="2">
        <v>25.004718534915909</v>
      </c>
      <c r="EP140" s="2">
        <v>23.076857938747658</v>
      </c>
      <c r="EQ140" s="2">
        <v>23.247613862998282</v>
      </c>
      <c r="ER140" s="2">
        <v>25.275810395487024</v>
      </c>
      <c r="ES140" s="2">
        <v>28.508984092272598</v>
      </c>
      <c r="ET140" s="2">
        <v>33.213599102091905</v>
      </c>
      <c r="EU140" s="2">
        <v>37.051317950755781</v>
      </c>
      <c r="EV140" s="2">
        <v>36.496070564095149</v>
      </c>
      <c r="EW140" s="2">
        <v>30.070186776817145</v>
      </c>
      <c r="EX140" s="2">
        <v>10.859080136778871</v>
      </c>
      <c r="EY140" s="2">
        <v>-5.6955361943879552</v>
      </c>
      <c r="EZ140" s="2">
        <v>-33.314459889405846</v>
      </c>
      <c r="FA140" s="2">
        <v>-75.991457049026081</v>
      </c>
      <c r="FB140" s="2">
        <v>-91.608671371084625</v>
      </c>
      <c r="FC140" s="2">
        <v>-111.65919450726821</v>
      </c>
      <c r="FD140" s="2">
        <v>-132.94790214796762</v>
      </c>
      <c r="FE140" s="2">
        <v>-125.93654035527834</v>
      </c>
      <c r="FF140" s="2">
        <v>-113.60201390769114</v>
      </c>
      <c r="FG140" s="2">
        <v>-88.72850511529164</v>
      </c>
      <c r="FH140" s="2">
        <v>-57.381821763133402</v>
      </c>
      <c r="FI140" s="2">
        <v>-33.005030025414143</v>
      </c>
      <c r="FJ140" s="2">
        <v>-4.8930914345219811</v>
      </c>
      <c r="FK140" s="2">
        <v>9.2132170324414879</v>
      </c>
      <c r="FL140" s="2">
        <v>22.773966508050915</v>
      </c>
      <c r="FM140" s="2">
        <v>35.576473121252619</v>
      </c>
      <c r="FN140" s="2">
        <v>33.436332312311507</v>
      </c>
      <c r="FO140" s="2">
        <v>25.962730182096827</v>
      </c>
      <c r="FP140" s="2">
        <v>21.706462493656119</v>
      </c>
      <c r="FQ140" s="2">
        <v>16.047598024945131</v>
      </c>
      <c r="FR140" s="2">
        <v>9.9904451828625724</v>
      </c>
      <c r="FS140" s="2">
        <v>5.0935884406144361</v>
      </c>
      <c r="FT140" s="2">
        <v>1.8278995270500253E-2</v>
      </c>
      <c r="FU140" s="2">
        <v>0.16890131364880001</v>
      </c>
      <c r="FV140" s="2">
        <v>0.21806188151440875</v>
      </c>
      <c r="FW140" s="2">
        <v>0.18939252472657497</v>
      </c>
      <c r="FX140" s="2">
        <v>0.10800242974420404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</row>
    <row r="141" spans="1:200">
      <c r="A141" s="2">
        <v>-2.8392947141582909E-15</v>
      </c>
      <c r="B141" s="2">
        <v>-5.9814113407502044E-15</v>
      </c>
      <c r="C141" s="2">
        <v>8.0781366844604169E-14</v>
      </c>
      <c r="D141" s="2">
        <v>-9.838813352309571E-14</v>
      </c>
      <c r="E141" s="2">
        <v>-1.1671906910223624E-14</v>
      </c>
      <c r="F141" s="2">
        <v>2.5529367924139655E-14</v>
      </c>
      <c r="G141" s="2">
        <v>7.9181363035755326E-14</v>
      </c>
      <c r="H141" s="2">
        <v>3.557725869343354E-15</v>
      </c>
      <c r="I141" s="2">
        <v>4.282866265024009E-15</v>
      </c>
      <c r="J141" s="2">
        <v>-9.5676711817889394E-15</v>
      </c>
      <c r="K141" s="2">
        <v>1.8209004903903755E-14</v>
      </c>
      <c r="L141" s="2">
        <v>9.8439995344861036E-15</v>
      </c>
      <c r="M141" s="2">
        <v>5.7291946955523465E-15</v>
      </c>
      <c r="N141" s="2">
        <v>5.2666853963771402E-14</v>
      </c>
      <c r="O141" s="2">
        <v>3.7628018699334069E-14</v>
      </c>
      <c r="P141" s="2">
        <v>2.5630456316646824E-15</v>
      </c>
      <c r="Q141" s="2">
        <v>2.9137724765173857E-14</v>
      </c>
      <c r="R141" s="2">
        <v>-1.3690992580293521E-15</v>
      </c>
      <c r="S141" s="2">
        <v>-5.8915453263051969E-16</v>
      </c>
      <c r="T141" s="2">
        <v>3.435673227337999E-16</v>
      </c>
      <c r="U141" s="2">
        <v>-4.8603705675941595E-16</v>
      </c>
      <c r="V141" s="2">
        <v>-0.38377606149290527</v>
      </c>
      <c r="W141" s="2">
        <v>-0.7856920799974364</v>
      </c>
      <c r="X141" s="2">
        <v>-1.2234959423150777</v>
      </c>
      <c r="Y141" s="2">
        <v>-1.7141585274838487</v>
      </c>
      <c r="Z141" s="2">
        <v>-2.2735029066097745</v>
      </c>
      <c r="AA141" s="2">
        <v>1.8206189953084513</v>
      </c>
      <c r="AB141" s="2">
        <v>5.2267342946808819</v>
      </c>
      <c r="AC141" s="2">
        <v>9.7026664162055987</v>
      </c>
      <c r="AD141" s="2">
        <v>13.456130245768843</v>
      </c>
      <c r="AE141" s="2">
        <v>15.79811530990111</v>
      </c>
      <c r="AF141" s="2">
        <v>19.23183430717825</v>
      </c>
      <c r="AG141" s="2">
        <v>17.220487820259301</v>
      </c>
      <c r="AH141" s="2">
        <v>6.8183564043807969</v>
      </c>
      <c r="AI141" s="2">
        <v>-8.6194760298793565</v>
      </c>
      <c r="AJ141" s="2">
        <v>-29.335608815943086</v>
      </c>
      <c r="AK141" s="2">
        <v>-51.922344422933854</v>
      </c>
      <c r="AL141" s="2">
        <v>-75.470960078189279</v>
      </c>
      <c r="AM141" s="2">
        <v>-102.85519498257796</v>
      </c>
      <c r="AN141" s="2">
        <v>-120.68045152528541</v>
      </c>
      <c r="AO141" s="2">
        <v>-126.3660524006568</v>
      </c>
      <c r="AP141" s="2">
        <v>-118.92675319146184</v>
      </c>
      <c r="AQ141" s="2">
        <v>-99.242342911823442</v>
      </c>
      <c r="AR141" s="2">
        <v>-73.19290562699176</v>
      </c>
      <c r="AS141" s="2">
        <v>-42.254039742590038</v>
      </c>
      <c r="AT141" s="2">
        <v>-10.192840832128482</v>
      </c>
      <c r="AU141" s="2">
        <v>17.975864221248152</v>
      </c>
      <c r="AV141" s="2">
        <v>37.169077328455352</v>
      </c>
      <c r="AW141" s="2">
        <v>47.293819349896651</v>
      </c>
      <c r="AX141" s="2">
        <v>49.275059138849336</v>
      </c>
      <c r="AY141" s="2">
        <v>41.646207553904077</v>
      </c>
      <c r="AZ141" s="2">
        <v>29.715647472569934</v>
      </c>
      <c r="BA141" s="2">
        <v>20.402415684627744</v>
      </c>
      <c r="BB141" s="2">
        <v>14.819849802972879</v>
      </c>
      <c r="BC141" s="2">
        <v>14.961281016975772</v>
      </c>
      <c r="BD141" s="2">
        <v>19.076636244808917</v>
      </c>
      <c r="BE141" s="2">
        <v>25.066604800264859</v>
      </c>
      <c r="BF141" s="2">
        <v>32.842676360433281</v>
      </c>
      <c r="BG141" s="2">
        <v>40.726811753583036</v>
      </c>
      <c r="BH141" s="2">
        <v>44.853975225196116</v>
      </c>
      <c r="BI141" s="2">
        <v>43.543078661267593</v>
      </c>
      <c r="BJ141" s="2">
        <v>37.529280575667649</v>
      </c>
      <c r="BK141" s="2">
        <v>30.295186647488144</v>
      </c>
      <c r="BL141" s="2">
        <v>18.973417178073582</v>
      </c>
      <c r="BM141" s="2">
        <v>9.2968355490160803</v>
      </c>
      <c r="BN141" s="2">
        <v>3.0568448930427223</v>
      </c>
      <c r="BO141" s="2">
        <v>1.5200180535134606</v>
      </c>
      <c r="BP141" s="2">
        <v>3.2633928633566285</v>
      </c>
      <c r="BQ141" s="2">
        <v>12.800560447745333</v>
      </c>
      <c r="BR141" s="2">
        <v>24.137697977019318</v>
      </c>
      <c r="BS141" s="2">
        <v>33.262337482468837</v>
      </c>
      <c r="BT141" s="2">
        <v>37.123214481933204</v>
      </c>
      <c r="BU141" s="2">
        <v>42.153222806392627</v>
      </c>
      <c r="BV141" s="2">
        <v>44.061538352685453</v>
      </c>
      <c r="BW141" s="2">
        <v>38.466301476832321</v>
      </c>
      <c r="BX141" s="2">
        <v>35.621213127865325</v>
      </c>
      <c r="BY141" s="2">
        <v>27.887523988304757</v>
      </c>
      <c r="BZ141" s="2">
        <v>18.163482212517557</v>
      </c>
      <c r="CA141" s="2">
        <v>13.635044928238234</v>
      </c>
      <c r="CB141" s="2">
        <v>9.7013460336122446</v>
      </c>
      <c r="CC141" s="2">
        <v>14.513250669616612</v>
      </c>
      <c r="CD141" s="2">
        <v>20.280307244237076</v>
      </c>
      <c r="CE141" s="2">
        <v>22.075655559190263</v>
      </c>
      <c r="CF141" s="2">
        <v>28.455679984879279</v>
      </c>
      <c r="CG141" s="2">
        <v>28.38083805592435</v>
      </c>
      <c r="CH141" s="2">
        <v>22.181819510412847</v>
      </c>
      <c r="CI141" s="2">
        <v>24.023963613199879</v>
      </c>
      <c r="CJ141" s="2">
        <v>28.925208337087078</v>
      </c>
      <c r="CK141" s="2">
        <v>32.476704582648232</v>
      </c>
      <c r="CL141" s="2">
        <v>29.212932320275726</v>
      </c>
      <c r="CM141" s="2">
        <v>27.923702219133503</v>
      </c>
      <c r="CN141" s="2">
        <v>10.911139022359031</v>
      </c>
      <c r="CO141" s="2">
        <v>0.20689724624508443</v>
      </c>
      <c r="CP141" s="2">
        <v>-24.7752188950722</v>
      </c>
      <c r="CQ141" s="2">
        <v>-61.684918185754299</v>
      </c>
      <c r="CR141" s="2">
        <v>-92.613674992744748</v>
      </c>
      <c r="CS141" s="2">
        <v>-114.64636066168238</v>
      </c>
      <c r="CT141" s="2">
        <v>-130.42770656776588</v>
      </c>
      <c r="CU141" s="2">
        <v>-127.81252403764236</v>
      </c>
      <c r="CV141" s="2">
        <v>-128.35409876105365</v>
      </c>
      <c r="CW141" s="2">
        <v>-126.80978557660657</v>
      </c>
      <c r="CX141" s="2">
        <v>-127.59683266091876</v>
      </c>
      <c r="CY141" s="2">
        <v>-128.01772091173166</v>
      </c>
      <c r="CZ141" s="2">
        <v>-121.25183839945706</v>
      </c>
      <c r="DA141" s="2">
        <v>-114.20893114719016</v>
      </c>
      <c r="DB141" s="2">
        <v>-109.78559853891775</v>
      </c>
      <c r="DC141" s="2">
        <v>-108.40345784256216</v>
      </c>
      <c r="DD141" s="2">
        <v>-105.20674327620844</v>
      </c>
      <c r="DE141" s="2">
        <v>-102.58563336547847</v>
      </c>
      <c r="DF141" s="2">
        <v>-99.587273456930703</v>
      </c>
      <c r="DG141" s="2">
        <v>-96.726328324456929</v>
      </c>
      <c r="DH141" s="2">
        <v>-96.477948755211784</v>
      </c>
      <c r="DI141" s="2">
        <v>-91.486376755703844</v>
      </c>
      <c r="DJ141" s="2">
        <v>-82.719859569591293</v>
      </c>
      <c r="DK141" s="2">
        <v>-61.582920515588938</v>
      </c>
      <c r="DL141" s="2">
        <v>-38.941811663256786</v>
      </c>
      <c r="DM141" s="2">
        <v>4.5361955274779682</v>
      </c>
      <c r="DN141" s="2">
        <v>8.6046425378211424</v>
      </c>
      <c r="DO141" s="2">
        <v>1.0322525413342554</v>
      </c>
      <c r="DP141" s="2">
        <v>-3.1241349159140199</v>
      </c>
      <c r="DQ141" s="2">
        <v>-9.6298618396983571</v>
      </c>
      <c r="DR141" s="2">
        <v>-14.336927480866148</v>
      </c>
      <c r="DS141" s="2">
        <v>-11.151862108616179</v>
      </c>
      <c r="DT141" s="2">
        <v>-7.2181632139901115</v>
      </c>
      <c r="DU141" s="2">
        <v>6.7298131650938995</v>
      </c>
      <c r="DV141" s="2">
        <v>20.886663745774349</v>
      </c>
      <c r="DW141" s="2">
        <v>40.244431974612823</v>
      </c>
      <c r="DX141" s="2">
        <v>45.10622291523412</v>
      </c>
      <c r="DY141" s="2">
        <v>45.835736377596945</v>
      </c>
      <c r="DZ141" s="2">
        <v>45.87925136348511</v>
      </c>
      <c r="EA141" s="2">
        <v>40.62377081695616</v>
      </c>
      <c r="EB141" s="2">
        <v>31.437242240803453</v>
      </c>
      <c r="EC141" s="2">
        <v>19.28560898699477</v>
      </c>
      <c r="ED141" s="2">
        <v>7.5183752235922228</v>
      </c>
      <c r="EE141" s="2">
        <v>3.0080361517636973</v>
      </c>
      <c r="EF141" s="2">
        <v>1.6969304011161626</v>
      </c>
      <c r="EG141" s="2">
        <v>6.3238918101305615</v>
      </c>
      <c r="EH141" s="2">
        <v>14.289418100930805</v>
      </c>
      <c r="EI141" s="2">
        <v>25.151418921239486</v>
      </c>
      <c r="EJ141" s="2">
        <v>36.689267575032318</v>
      </c>
      <c r="EK141" s="2">
        <v>42.161947807407188</v>
      </c>
      <c r="EL141" s="2">
        <v>45.443049864460761</v>
      </c>
      <c r="EM141" s="2">
        <v>44.207557516127395</v>
      </c>
      <c r="EN141" s="2">
        <v>38.068635388566655</v>
      </c>
      <c r="EO141" s="2">
        <v>28.329990854354914</v>
      </c>
      <c r="EP141" s="2">
        <v>23.228767698239274</v>
      </c>
      <c r="EQ141" s="2">
        <v>19.793812946204465</v>
      </c>
      <c r="ER141" s="2">
        <v>19.457339674676494</v>
      </c>
      <c r="ES141" s="2">
        <v>22.310933960238437</v>
      </c>
      <c r="ET141" s="2">
        <v>30.053377006948907</v>
      </c>
      <c r="EU141" s="2">
        <v>41.646207553904077</v>
      </c>
      <c r="EV141" s="2">
        <v>47.217911797775045</v>
      </c>
      <c r="EW141" s="2">
        <v>47.540761263251298</v>
      </c>
      <c r="EX141" s="2">
        <v>37.169077328455352</v>
      </c>
      <c r="EY141" s="2">
        <v>23.846693888066177</v>
      </c>
      <c r="EZ141" s="2">
        <v>-0.39994104875460224</v>
      </c>
      <c r="FA141" s="2">
        <v>-42.254039742590038</v>
      </c>
      <c r="FB141" s="2">
        <v>-61.911945852014519</v>
      </c>
      <c r="FC141" s="2">
        <v>-88.589900239805559</v>
      </c>
      <c r="FD141" s="2">
        <v>-118.92675319146184</v>
      </c>
      <c r="FE141" s="2">
        <v>-119.80990033345378</v>
      </c>
      <c r="FF141" s="2">
        <v>-116.82848180333497</v>
      </c>
      <c r="FG141" s="2">
        <v>-102.85519498257796</v>
      </c>
      <c r="FH141" s="2">
        <v>-77.160932792831574</v>
      </c>
      <c r="FI141" s="2">
        <v>-55.242411582225593</v>
      </c>
      <c r="FJ141" s="2">
        <v>-29.335608815943086</v>
      </c>
      <c r="FK141" s="2">
        <v>-12.911121714133872</v>
      </c>
      <c r="FL141" s="2">
        <v>2.625194020696128</v>
      </c>
      <c r="FM141" s="2">
        <v>17.220487820259301</v>
      </c>
      <c r="FN141" s="2">
        <v>19.23183430717825</v>
      </c>
      <c r="FO141" s="2">
        <v>15.79811530990111</v>
      </c>
      <c r="FP141" s="2">
        <v>13.456130245768819</v>
      </c>
      <c r="FQ141" s="2">
        <v>9.7026664162055987</v>
      </c>
      <c r="FR141" s="2">
        <v>5.2267342946808819</v>
      </c>
      <c r="FS141" s="2">
        <v>1.8206189953084513</v>
      </c>
      <c r="FT141" s="2">
        <v>-2.2735029066097745</v>
      </c>
      <c r="FU141" s="2">
        <v>-1.7141585274838487</v>
      </c>
      <c r="FV141" s="2">
        <v>-1.2234959423150777</v>
      </c>
      <c r="FW141" s="2">
        <v>-0.7856920799974344</v>
      </c>
      <c r="FX141" s="2">
        <v>-0.38377606149290527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</row>
    <row r="142" spans="1:200">
      <c r="A142" s="2">
        <v>-2.0678680586111514E-15</v>
      </c>
      <c r="B142" s="2">
        <v>-1.2269670503479626E-14</v>
      </c>
      <c r="C142" s="2">
        <v>4.7315365839398637E-14</v>
      </c>
      <c r="D142" s="2">
        <v>-9.7470501330240252E-14</v>
      </c>
      <c r="E142" s="2">
        <v>4.2881075248369289E-16</v>
      </c>
      <c r="F142" s="2">
        <v>2.3406146075318519E-14</v>
      </c>
      <c r="G142" s="2">
        <v>7.1872120733717733E-14</v>
      </c>
      <c r="H142" s="2">
        <v>-3.8829689941301572E-15</v>
      </c>
      <c r="I142" s="2">
        <v>-1.926283916988493E-14</v>
      </c>
      <c r="J142" s="2">
        <v>-3.1656472918908516E-15</v>
      </c>
      <c r="K142" s="2">
        <v>2.105566736670482E-14</v>
      </c>
      <c r="L142" s="2">
        <v>2.2713120663570847E-14</v>
      </c>
      <c r="M142" s="2">
        <v>-3.109884548619521E-15</v>
      </c>
      <c r="N142" s="2">
        <v>6.3411685127611022E-14</v>
      </c>
      <c r="O142" s="2">
        <v>4.7501221209638802E-14</v>
      </c>
      <c r="P142" s="2">
        <v>3.7418410145229702E-17</v>
      </c>
      <c r="Q142" s="2">
        <v>2.8628247835639739E-14</v>
      </c>
      <c r="R142" s="2">
        <v>-6.8660962574337084E-16</v>
      </c>
      <c r="S142" s="2">
        <v>-2.860971044264418E-16</v>
      </c>
      <c r="T142" s="2">
        <v>1.8756550734097989E-16</v>
      </c>
      <c r="U142" s="2">
        <v>-4.7728693576993522E-16</v>
      </c>
      <c r="V142" s="2">
        <v>-0.46188297042488607</v>
      </c>
      <c r="W142" s="2">
        <v>-0.9361137606963057</v>
      </c>
      <c r="X142" s="2">
        <v>-1.4347482275072383</v>
      </c>
      <c r="Y142" s="2">
        <v>-1.9692638116274708</v>
      </c>
      <c r="Z142" s="2">
        <v>-2.5502840045908988</v>
      </c>
      <c r="AA142" s="2">
        <v>0.21761146403337372</v>
      </c>
      <c r="AB142" s="2">
        <v>0.87953106346137666</v>
      </c>
      <c r="AC142" s="2">
        <v>2.6547479516680799</v>
      </c>
      <c r="AD142" s="2">
        <v>3.4722816451680778</v>
      </c>
      <c r="AE142" s="2">
        <v>3.0431061662218291</v>
      </c>
      <c r="AF142" s="2">
        <v>2.0561058506255172</v>
      </c>
      <c r="AG142" s="2">
        <v>-4.2353617347168182</v>
      </c>
      <c r="AH142" s="2">
        <v>-16.968221014371817</v>
      </c>
      <c r="AI142" s="2">
        <v>-33.733947486080758</v>
      </c>
      <c r="AJ142" s="2">
        <v>-54.309402714647561</v>
      </c>
      <c r="AK142" s="2">
        <v>-75.220513470754781</v>
      </c>
      <c r="AL142" s="2">
        <v>-95.432080359283091</v>
      </c>
      <c r="AM142" s="2">
        <v>-114.47836935242648</v>
      </c>
      <c r="AN142" s="2">
        <v>-123.25866539768852</v>
      </c>
      <c r="AO142" s="2">
        <v>-120.29495757740628</v>
      </c>
      <c r="AP142" s="2">
        <v>-105.26155008381573</v>
      </c>
      <c r="AQ142" s="2">
        <v>-79.862218057133603</v>
      </c>
      <c r="AR142" s="2">
        <v>-49.400908874767659</v>
      </c>
      <c r="AS142" s="2">
        <v>-16.863034390732857</v>
      </c>
      <c r="AT142" s="2">
        <v>14.155089459368053</v>
      </c>
      <c r="AU142" s="2">
        <v>38.875925800164225</v>
      </c>
      <c r="AV142" s="2">
        <v>53.596843322702298</v>
      </c>
      <c r="AW142" s="2">
        <v>58.845945214372392</v>
      </c>
      <c r="AX142" s="2">
        <v>56.035505038305956</v>
      </c>
      <c r="AY142" s="2">
        <v>42.953389103321967</v>
      </c>
      <c r="AZ142" s="2">
        <v>26.988741509113062</v>
      </c>
      <c r="BA142" s="2">
        <v>14.402457203681166</v>
      </c>
      <c r="BB142" s="2">
        <v>7.7757982875134495</v>
      </c>
      <c r="BC142" s="2">
        <v>8.1160080580639615</v>
      </c>
      <c r="BD142" s="2">
        <v>13.466758264945867</v>
      </c>
      <c r="BE142" s="2">
        <v>21.789388969305154</v>
      </c>
      <c r="BF142" s="2">
        <v>32.041365664418507</v>
      </c>
      <c r="BG142" s="2">
        <v>42.048513269580944</v>
      </c>
      <c r="BH142" s="2">
        <v>47.859478180908994</v>
      </c>
      <c r="BI142" s="2">
        <v>47.417949867342237</v>
      </c>
      <c r="BJ142" s="2">
        <v>41.79692917979429</v>
      </c>
      <c r="BK142" s="2">
        <v>35.462886279237175</v>
      </c>
      <c r="BL142" s="2">
        <v>24.197710631022254</v>
      </c>
      <c r="BM142" s="2">
        <v>14.189621150622312</v>
      </c>
      <c r="BN142" s="2">
        <v>7.3200996481965817</v>
      </c>
      <c r="BO142" s="2">
        <v>4.1809744973845895</v>
      </c>
      <c r="BP142" s="2">
        <v>5.260541449267869</v>
      </c>
      <c r="BQ142" s="2">
        <v>12.799224856096309</v>
      </c>
      <c r="BR142" s="2">
        <v>22.136327097611957</v>
      </c>
      <c r="BS142" s="2">
        <v>34.461826289317123</v>
      </c>
      <c r="BT142" s="2">
        <v>39.834746054554451</v>
      </c>
      <c r="BU142" s="2">
        <v>44.880035472225231</v>
      </c>
      <c r="BV142" s="2">
        <v>47.075503714369106</v>
      </c>
      <c r="BW142" s="2">
        <v>41.443372301204526</v>
      </c>
      <c r="BX142" s="2">
        <v>36.650553115230778</v>
      </c>
      <c r="BY142" s="2">
        <v>25.07584038786937</v>
      </c>
      <c r="BZ142" s="2">
        <v>17.045999010240202</v>
      </c>
      <c r="CA142" s="2">
        <v>13.602455905945428</v>
      </c>
      <c r="CB142" s="2">
        <v>10.625558171725006</v>
      </c>
      <c r="CC142" s="2">
        <v>17.326686079408692</v>
      </c>
      <c r="CD142" s="2">
        <v>25.051271783931838</v>
      </c>
      <c r="CE142" s="2">
        <v>27.071215315481716</v>
      </c>
      <c r="CF142" s="2">
        <v>34.0664171248835</v>
      </c>
      <c r="CG142" s="2">
        <v>33.986328849262399</v>
      </c>
      <c r="CH142" s="2">
        <v>30.044494313367338</v>
      </c>
      <c r="CI142" s="2">
        <v>33.779881882798151</v>
      </c>
      <c r="CJ142" s="2">
        <v>39.336786676731123</v>
      </c>
      <c r="CK142" s="2">
        <v>43.238056610646055</v>
      </c>
      <c r="CL142" s="2">
        <v>39.065582278059125</v>
      </c>
      <c r="CM142" s="2">
        <v>36.224726180598381</v>
      </c>
      <c r="CN142" s="2">
        <v>19.023941353829962</v>
      </c>
      <c r="CO142" s="2">
        <v>11.096040356739195</v>
      </c>
      <c r="CP142" s="2">
        <v>-2.5607340281890316</v>
      </c>
      <c r="CQ142" s="2">
        <v>-37.291044391012292</v>
      </c>
      <c r="CR142" s="2">
        <v>-70.323018944141296</v>
      </c>
      <c r="CS142" s="2">
        <v>-93.782262771914063</v>
      </c>
      <c r="CT142" s="2">
        <v>-113.4084596127788</v>
      </c>
      <c r="CU142" s="2">
        <v>-116.27779806418238</v>
      </c>
      <c r="CV142" s="2">
        <v>-119.61492506452157</v>
      </c>
      <c r="CW142" s="2">
        <v>-118.44388092226087</v>
      </c>
      <c r="CX142" s="2">
        <v>-120.53778093222672</v>
      </c>
      <c r="CY142" s="2">
        <v>-121.17488319189471</v>
      </c>
      <c r="CZ142" s="2">
        <v>-117.64298218962583</v>
      </c>
      <c r="DA142" s="2">
        <v>-111.28423581021842</v>
      </c>
      <c r="DB142" s="2">
        <v>-106.87124810373078</v>
      </c>
      <c r="DC142" s="2">
        <v>-105.24940273079856</v>
      </c>
      <c r="DD142" s="2">
        <v>-99.470187372472722</v>
      </c>
      <c r="DE142" s="2">
        <v>-95.368830546115291</v>
      </c>
      <c r="DF142" s="2">
        <v>-91.823771727281212</v>
      </c>
      <c r="DG142" s="2">
        <v>-86.506365963870564</v>
      </c>
      <c r="DH142" s="2">
        <v>-85.695180801269501</v>
      </c>
      <c r="DI142" s="2">
        <v>-78.205577368076248</v>
      </c>
      <c r="DJ142" s="2">
        <v>-67.263607397861833</v>
      </c>
      <c r="DK142" s="2">
        <v>-44.360958493291186</v>
      </c>
      <c r="DL142" s="2">
        <v>-21.507268370858416</v>
      </c>
      <c r="DM142" s="2">
        <v>17.899756044415724</v>
      </c>
      <c r="DN142" s="2">
        <v>10.873045626856783</v>
      </c>
      <c r="DO142" s="2">
        <v>10.894466439700757</v>
      </c>
      <c r="DP142" s="2">
        <v>8.740515651236116</v>
      </c>
      <c r="DQ142" s="2">
        <v>3.5673894740904935</v>
      </c>
      <c r="DR142" s="2">
        <v>0.17550319281876092</v>
      </c>
      <c r="DS142" s="2">
        <v>2.5384970317342628</v>
      </c>
      <c r="DT142" s="2">
        <v>5.5153947659548059</v>
      </c>
      <c r="DU142" s="2">
        <v>16.517034583089853</v>
      </c>
      <c r="DV142" s="2">
        <v>26.412471454946594</v>
      </c>
      <c r="DW142" s="2">
        <v>35.243704253708756</v>
      </c>
      <c r="DX142" s="2">
        <v>39.018277677751897</v>
      </c>
      <c r="DY142" s="2">
        <v>39.114326395005499</v>
      </c>
      <c r="DZ142" s="2">
        <v>39.592027909342363</v>
      </c>
      <c r="EA142" s="2">
        <v>35.527599337548814</v>
      </c>
      <c r="EB142" s="2">
        <v>28.165526345600753</v>
      </c>
      <c r="EC142" s="2">
        <v>18.273491481097924</v>
      </c>
      <c r="ED142" s="2">
        <v>8.6415740681167605</v>
      </c>
      <c r="EE142" s="2">
        <v>4.8589009021011904</v>
      </c>
      <c r="EF142" s="2">
        <v>5.2616827956709713</v>
      </c>
      <c r="EG142" s="2">
        <v>11.655518179579097</v>
      </c>
      <c r="EH142" s="2">
        <v>20.745059060297393</v>
      </c>
      <c r="EI142" s="2">
        <v>30.878688016619346</v>
      </c>
      <c r="EJ142" s="2">
        <v>43.043220211454688</v>
      </c>
      <c r="EK142" s="2">
        <v>47.165124227837644</v>
      </c>
      <c r="EL142" s="2">
        <v>49.33764928418168</v>
      </c>
      <c r="EM142" s="2">
        <v>46.919037949268947</v>
      </c>
      <c r="EN142" s="2">
        <v>38.472398170337144</v>
      </c>
      <c r="EO142" s="2">
        <v>25.223254402520308</v>
      </c>
      <c r="EP142" s="2">
        <v>18.071612943558623</v>
      </c>
      <c r="EQ142" s="2">
        <v>12.466235436263883</v>
      </c>
      <c r="ER142" s="2">
        <v>11.645408301210022</v>
      </c>
      <c r="ES142" s="2">
        <v>14.969222373058741</v>
      </c>
      <c r="ET142" s="2">
        <v>25.572202477165582</v>
      </c>
      <c r="EU142" s="2">
        <v>42.953389103321967</v>
      </c>
      <c r="EV142" s="2">
        <v>52.464221022488402</v>
      </c>
      <c r="EW142" s="2">
        <v>57.37414929991364</v>
      </c>
      <c r="EX142" s="2">
        <v>53.596843322702298</v>
      </c>
      <c r="EY142" s="2">
        <v>42.901692544926917</v>
      </c>
      <c r="EZ142" s="2">
        <v>22.27147356553122</v>
      </c>
      <c r="FA142" s="2">
        <v>-16.863034390732857</v>
      </c>
      <c r="FB142" s="2">
        <v>-38.748466202749654</v>
      </c>
      <c r="FC142" s="2">
        <v>-69.109451084343675</v>
      </c>
      <c r="FD142" s="2">
        <v>-105.26155008381573</v>
      </c>
      <c r="FE142" s="2">
        <v>-112.33504552330808</v>
      </c>
      <c r="FF142" s="2">
        <v>-117.54015829537353</v>
      </c>
      <c r="FG142" s="2">
        <v>-114.47836935242648</v>
      </c>
      <c r="FH142" s="2">
        <v>-94.907087744085985</v>
      </c>
      <c r="FI142" s="2">
        <v>-76.511450847169826</v>
      </c>
      <c r="FJ142" s="2">
        <v>-54.309402714647561</v>
      </c>
      <c r="FK142" s="2">
        <v>-36.356700652451238</v>
      </c>
      <c r="FL142" s="2">
        <v>-19.724040623765749</v>
      </c>
      <c r="FM142" s="2">
        <v>-4.2353617347168182</v>
      </c>
      <c r="FN142" s="2">
        <v>2.0561058506255172</v>
      </c>
      <c r="FO142" s="2">
        <v>3.0431061662218291</v>
      </c>
      <c r="FP142" s="2">
        <v>3.4722816451680529</v>
      </c>
      <c r="FQ142" s="2">
        <v>2.6547479516680799</v>
      </c>
      <c r="FR142" s="2">
        <v>0.87953106346137666</v>
      </c>
      <c r="FS142" s="2">
        <v>0.21761146403337372</v>
      </c>
      <c r="FT142" s="2">
        <v>-2.5502840045908988</v>
      </c>
      <c r="FU142" s="2">
        <v>-1.9692638116274708</v>
      </c>
      <c r="FV142" s="2">
        <v>-1.4347482275072383</v>
      </c>
      <c r="FW142" s="2">
        <v>-0.93611376069630459</v>
      </c>
      <c r="FX142" s="2">
        <v>-0.46188297042488607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</row>
    <row r="143" spans="1:200">
      <c r="A143" s="2">
        <v>-1.3486649775742853E-15</v>
      </c>
      <c r="B143" s="2">
        <v>-1.9174357358691876E-14</v>
      </c>
      <c r="C143" s="2">
        <v>-9.3931490722166244E-16</v>
      </c>
      <c r="D143" s="2">
        <v>-9.3354005258956409E-14</v>
      </c>
      <c r="E143" s="2">
        <v>1.0698327530298569E-14</v>
      </c>
      <c r="F143" s="2">
        <v>1.9792668707660211E-14</v>
      </c>
      <c r="G143" s="2">
        <v>6.587795633021351E-14</v>
      </c>
      <c r="H143" s="2">
        <v>-8.4300895137219134E-15</v>
      </c>
      <c r="I143" s="2">
        <v>-4.498069340849907E-14</v>
      </c>
      <c r="J143" s="2">
        <v>1.0471094499063487E-15</v>
      </c>
      <c r="K143" s="2">
        <v>2.2020985666742075E-14</v>
      </c>
      <c r="L143" s="2">
        <v>3.1408666543537662E-14</v>
      </c>
      <c r="M143" s="2">
        <v>-1.310782103824667E-14</v>
      </c>
      <c r="N143" s="2">
        <v>7.024492903276007E-14</v>
      </c>
      <c r="O143" s="2">
        <v>5.860677689044654E-14</v>
      </c>
      <c r="P143" s="2">
        <v>-1.1190272779762675E-15</v>
      </c>
      <c r="Q143" s="2">
        <v>2.5787738543105322E-14</v>
      </c>
      <c r="R143" s="2">
        <v>-1.4651985992632289E-16</v>
      </c>
      <c r="S143" s="2">
        <v>-2.3971746192823686E-17</v>
      </c>
      <c r="T143" s="2">
        <v>6.2107526329024513E-17</v>
      </c>
      <c r="U143" s="2">
        <v>-4.3102828057808288E-16</v>
      </c>
      <c r="V143" s="2">
        <v>-0.77611178584255192</v>
      </c>
      <c r="W143" s="2">
        <v>-1.5579784130707495</v>
      </c>
      <c r="X143" s="2">
        <v>-2.3511674828928166</v>
      </c>
      <c r="Y143" s="2">
        <v>-3.1608759461415734</v>
      </c>
      <c r="Z143" s="2">
        <v>-3.9917542796414378</v>
      </c>
      <c r="AA143" s="2">
        <v>-2.6398630940455847</v>
      </c>
      <c r="AB143" s="2">
        <v>-5.0131551150195435</v>
      </c>
      <c r="AC143" s="2">
        <v>-6.3198923857618077</v>
      </c>
      <c r="AD143" s="2">
        <v>-8.7462945867023656</v>
      </c>
      <c r="AE143" s="2">
        <v>-12.168656971312849</v>
      </c>
      <c r="AF143" s="2">
        <v>-17.262085239617349</v>
      </c>
      <c r="AG143" s="2">
        <v>-27.292904540925598</v>
      </c>
      <c r="AH143" s="2">
        <v>-41.593327156287501</v>
      </c>
      <c r="AI143" s="2">
        <v>-58.843925541443532</v>
      </c>
      <c r="AJ143" s="2">
        <v>-78.458552475074981</v>
      </c>
      <c r="AK143" s="2">
        <v>-97.05578804382705</v>
      </c>
      <c r="AL143" s="2">
        <v>-113.67513353647131</v>
      </c>
      <c r="AM143" s="2">
        <v>-124.87013371028836</v>
      </c>
      <c r="AN143" s="2">
        <v>-125.65670498436229</v>
      </c>
      <c r="AO143" s="2">
        <v>-115.62416782268824</v>
      </c>
      <c r="AP143" s="2">
        <v>-94.992587714782914</v>
      </c>
      <c r="AQ143" s="2">
        <v>-65.99450114060636</v>
      </c>
      <c r="AR143" s="2">
        <v>-33.671400513310331</v>
      </c>
      <c r="AS143" s="2">
        <v>-1.3885737050632931</v>
      </c>
      <c r="AT143" s="2">
        <v>27.599603168048809</v>
      </c>
      <c r="AU143" s="2">
        <v>48.99981134659015</v>
      </c>
      <c r="AV143" s="2">
        <v>60.448669542706014</v>
      </c>
      <c r="AW143" s="2">
        <v>62.817728071714882</v>
      </c>
      <c r="AX143" s="2">
        <v>57.730685447203101</v>
      </c>
      <c r="AY143" s="2">
        <v>42.525404324955609</v>
      </c>
      <c r="AZ143" s="2">
        <v>25.382390790177205</v>
      </c>
      <c r="BA143" s="2">
        <v>12.00863349138249</v>
      </c>
      <c r="BB143" s="2">
        <v>5.394871757919006</v>
      </c>
      <c r="BC143" s="2">
        <v>5.6819596115609166</v>
      </c>
      <c r="BD143" s="2">
        <v>11.092933891136662</v>
      </c>
      <c r="BE143" s="2">
        <v>19.584880584459388</v>
      </c>
      <c r="BF143" s="2">
        <v>29.886378567137882</v>
      </c>
      <c r="BG143" s="2">
        <v>39.806663397688709</v>
      </c>
      <c r="BH143" s="2">
        <v>45.801226511514948</v>
      </c>
      <c r="BI143" s="2">
        <v>45.78761078700083</v>
      </c>
      <c r="BJ143" s="2">
        <v>40.912512138380649</v>
      </c>
      <c r="BK143" s="2">
        <v>36.6766314149219</v>
      </c>
      <c r="BL143" s="2">
        <v>27.39778395751393</v>
      </c>
      <c r="BM143" s="2">
        <v>19.13983352730548</v>
      </c>
      <c r="BN143" s="2">
        <v>13.55355541462999</v>
      </c>
      <c r="BO143" s="2">
        <v>9.9770339535179744</v>
      </c>
      <c r="BP143" s="2">
        <v>10.586441706750414</v>
      </c>
      <c r="BQ143" s="2">
        <v>16.030136788728591</v>
      </c>
      <c r="BR143" s="2">
        <v>22.861458341549248</v>
      </c>
      <c r="BS143" s="2">
        <v>35.962855041530162</v>
      </c>
      <c r="BT143" s="2">
        <v>41.174548510392945</v>
      </c>
      <c r="BU143" s="2">
        <v>45.032736463951011</v>
      </c>
      <c r="BV143" s="2">
        <v>46.745699479057883</v>
      </c>
      <c r="BW143" s="2">
        <v>40.68376712559224</v>
      </c>
      <c r="BX143" s="2">
        <v>34.256504476204725</v>
      </c>
      <c r="BY143" s="2">
        <v>20.267421586321699</v>
      </c>
      <c r="BZ143" s="2">
        <v>13.691333336759895</v>
      </c>
      <c r="CA143" s="2">
        <v>11.273343634042702</v>
      </c>
      <c r="CB143" s="2">
        <v>9.2565701284251816</v>
      </c>
      <c r="CC143" s="2">
        <v>18.412272884876312</v>
      </c>
      <c r="CD143" s="2">
        <v>27.683791911626514</v>
      </c>
      <c r="CE143" s="2">
        <v>30.221567299709445</v>
      </c>
      <c r="CF143" s="2">
        <v>37.585980609901114</v>
      </c>
      <c r="CG143" s="2">
        <v>37.645486424568141</v>
      </c>
      <c r="CH143" s="2">
        <v>36.919588158820233</v>
      </c>
      <c r="CI143" s="2">
        <v>42.702201660600494</v>
      </c>
      <c r="CJ143" s="2">
        <v>48.63250005274535</v>
      </c>
      <c r="CK143" s="2">
        <v>52.370878997485889</v>
      </c>
      <c r="CL143" s="2">
        <v>47.7507456599458</v>
      </c>
      <c r="CM143" s="2">
        <v>43.585027717299774</v>
      </c>
      <c r="CN143" s="2">
        <v>25.386764431648608</v>
      </c>
      <c r="CO143" s="2">
        <v>20.017669308361295</v>
      </c>
      <c r="CP143" s="2">
        <v>15.532827681365696</v>
      </c>
      <c r="CQ143" s="2">
        <v>-15.83942974918433</v>
      </c>
      <c r="CR143" s="2">
        <v>-48.375392128411271</v>
      </c>
      <c r="CS143" s="2">
        <v>-71.999312950440441</v>
      </c>
      <c r="CT143" s="2">
        <v>-94.286235979622347</v>
      </c>
      <c r="CU143" s="2">
        <v>-103.21663832635446</v>
      </c>
      <c r="CV143" s="2">
        <v>-108.96747803252975</v>
      </c>
      <c r="CW143" s="2">
        <v>-108.13367611317425</v>
      </c>
      <c r="CX143" s="2">
        <v>-111.74258116733867</v>
      </c>
      <c r="CY143" s="2">
        <v>-112.02653716453025</v>
      </c>
      <c r="CZ143" s="2">
        <v>-110.60361127745733</v>
      </c>
      <c r="DA143" s="2">
        <v>-104.52035329931415</v>
      </c>
      <c r="DB143" s="2">
        <v>-100.01147953969432</v>
      </c>
      <c r="DC143" s="2">
        <v>-98.192013315605521</v>
      </c>
      <c r="DD143" s="2">
        <v>-89.98541393810612</v>
      </c>
      <c r="DE143" s="2">
        <v>-84.197053770163578</v>
      </c>
      <c r="DF143" s="2">
        <v>-80.045726841180041</v>
      </c>
      <c r="DG143" s="2">
        <v>-72.576155990583302</v>
      </c>
      <c r="DH143" s="2">
        <v>-71.247551209603657</v>
      </c>
      <c r="DI143" s="2">
        <v>-61.860245691060229</v>
      </c>
      <c r="DJ143" s="2">
        <v>-49.641985407766434</v>
      </c>
      <c r="DK143" s="2">
        <v>-26.548587191355438</v>
      </c>
      <c r="DL143" s="2">
        <v>-5.1202916699732057</v>
      </c>
      <c r="DM143" s="2">
        <v>28.750222459391889</v>
      </c>
      <c r="DN143" s="2">
        <v>13.601218417802066</v>
      </c>
      <c r="DO143" s="2">
        <v>18.17538329483088</v>
      </c>
      <c r="DP143" s="2">
        <v>16.805885351050364</v>
      </c>
      <c r="DQ143" s="2">
        <v>12.259389819727787</v>
      </c>
      <c r="DR143" s="2">
        <v>8.4987787478588839</v>
      </c>
      <c r="DS143" s="2">
        <v>9.9876898949219406</v>
      </c>
      <c r="DT143" s="2">
        <v>12.004463400539596</v>
      </c>
      <c r="DU143" s="2">
        <v>20.602531683558563</v>
      </c>
      <c r="DV143" s="2">
        <v>27.334394340498761</v>
      </c>
      <c r="DW143" s="2">
        <v>28.97715758946747</v>
      </c>
      <c r="DX143" s="2">
        <v>32.347717629585262</v>
      </c>
      <c r="DY143" s="2">
        <v>32.499698674859459</v>
      </c>
      <c r="DZ143" s="2">
        <v>34.19866280313358</v>
      </c>
      <c r="EA143" s="2">
        <v>32.158734971372134</v>
      </c>
      <c r="EB143" s="2">
        <v>27.363796426443272</v>
      </c>
      <c r="EC143" s="2">
        <v>20.342839913246259</v>
      </c>
      <c r="ED143" s="2">
        <v>13.188730477570139</v>
      </c>
      <c r="EE143" s="2">
        <v>10.223103685468573</v>
      </c>
      <c r="EF143" s="2">
        <v>11.424037068461807</v>
      </c>
      <c r="EG143" s="2">
        <v>18.058357697906828</v>
      </c>
      <c r="EH143" s="2">
        <v>26.120802013082113</v>
      </c>
      <c r="EI143" s="2">
        <v>33.15508634617732</v>
      </c>
      <c r="EJ143" s="2">
        <v>44.533602840419711</v>
      </c>
      <c r="EK143" s="2">
        <v>46.542451536444176</v>
      </c>
      <c r="EL143" s="2">
        <v>47.916821699563499</v>
      </c>
      <c r="EM143" s="2">
        <v>45.246957581440846</v>
      </c>
      <c r="EN143" s="2">
        <v>36.530624615137157</v>
      </c>
      <c r="EO143" s="2">
        <v>22.825727134783293</v>
      </c>
      <c r="EP143" s="2">
        <v>15.423912817236967</v>
      </c>
      <c r="EQ143" s="2">
        <v>9.4202323857122359</v>
      </c>
      <c r="ER143" s="2">
        <v>8.7413996451035629</v>
      </c>
      <c r="ES143" s="2">
        <v>11.781678963775207</v>
      </c>
      <c r="ET143" s="2">
        <v>23.09028265260034</v>
      </c>
      <c r="EU143" s="2">
        <v>42.525404324955609</v>
      </c>
      <c r="EV143" s="2">
        <v>53.282425536661478</v>
      </c>
      <c r="EW143" s="2">
        <v>60.220433685328373</v>
      </c>
      <c r="EX143" s="2">
        <v>60.448669542706014</v>
      </c>
      <c r="EY143" s="2">
        <v>51.530511447503613</v>
      </c>
      <c r="EZ143" s="2">
        <v>34.143787128062378</v>
      </c>
      <c r="FA143" s="2">
        <v>-1.3885737050632931</v>
      </c>
      <c r="FB143" s="2">
        <v>-23.890137811401488</v>
      </c>
      <c r="FC143" s="2">
        <v>-55.522962398034799</v>
      </c>
      <c r="FD143" s="2">
        <v>-94.992587714782914</v>
      </c>
      <c r="FE143" s="2">
        <v>-106.69619577976421</v>
      </c>
      <c r="FF143" s="2">
        <v>-118.4509185325217</v>
      </c>
      <c r="FG143" s="2">
        <v>-124.87013371028836</v>
      </c>
      <c r="FH143" s="2">
        <v>-111.09927929667739</v>
      </c>
      <c r="FI143" s="2">
        <v>-96.361918606617678</v>
      </c>
      <c r="FJ143" s="2">
        <v>-78.458552475074981</v>
      </c>
      <c r="FK143" s="2">
        <v>-59.736372243686262</v>
      </c>
      <c r="FL143" s="2">
        <v>-42.828940189478082</v>
      </c>
      <c r="FM143" s="2">
        <v>-27.292904540925598</v>
      </c>
      <c r="FN143" s="2">
        <v>-17.262085239617349</v>
      </c>
      <c r="FO143" s="2">
        <v>-12.168656971312849</v>
      </c>
      <c r="FP143" s="2">
        <v>-8.7462945867023905</v>
      </c>
      <c r="FQ143" s="2">
        <v>-6.3198923857618077</v>
      </c>
      <c r="FR143" s="2">
        <v>-5.0131551150195435</v>
      </c>
      <c r="FS143" s="2">
        <v>-2.6398630940455847</v>
      </c>
      <c r="FT143" s="2">
        <v>-3.9917542796414378</v>
      </c>
      <c r="FU143" s="2">
        <v>-3.1608759461415734</v>
      </c>
      <c r="FV143" s="2">
        <v>-2.3511674828928166</v>
      </c>
      <c r="FW143" s="2">
        <v>-1.557978413070749</v>
      </c>
      <c r="FX143" s="2">
        <v>-0.77611178584255192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</row>
    <row r="144" spans="1:200">
      <c r="A144" s="2">
        <v>-3.6644160620833671E-16</v>
      </c>
      <c r="B144" s="2">
        <v>-3.2590860673918261E-14</v>
      </c>
      <c r="C144" s="2">
        <v>-2.9011936732499361E-14</v>
      </c>
      <c r="D144" s="2">
        <v>-7.7594037433091099E-14</v>
      </c>
      <c r="E144" s="2">
        <v>2.4305353192322664E-14</v>
      </c>
      <c r="F144" s="2">
        <v>1.0131139018423186E-14</v>
      </c>
      <c r="G144" s="2">
        <v>4.5219978625794028E-14</v>
      </c>
      <c r="H144" s="2">
        <v>-1.3011107208846583E-14</v>
      </c>
      <c r="I144" s="2">
        <v>-7.9203455845205159E-14</v>
      </c>
      <c r="J144" s="2">
        <v>6.2556565590086269E-15</v>
      </c>
      <c r="K144" s="2">
        <v>1.8671268412311099E-14</v>
      </c>
      <c r="L144" s="2">
        <v>3.7520803657530567E-14</v>
      </c>
      <c r="M144" s="2">
        <v>-2.6977865685021972E-14</v>
      </c>
      <c r="N144" s="2">
        <v>6.3752688506038091E-14</v>
      </c>
      <c r="O144" s="2">
        <v>6.3906943397854756E-14</v>
      </c>
      <c r="P144" s="2">
        <v>-2.4215928304783635E-15</v>
      </c>
      <c r="Q144" s="2">
        <v>1.4299345227332173E-14</v>
      </c>
      <c r="R144" s="2">
        <v>7.1978452315669733E-16</v>
      </c>
      <c r="S144" s="2">
        <v>3.9272926186981897E-16</v>
      </c>
      <c r="T144" s="2">
        <v>-1.4466614597495477E-16</v>
      </c>
      <c r="U144" s="2">
        <v>-2.4133516057727325E-16</v>
      </c>
      <c r="V144" s="2">
        <v>-1.0753104083189096</v>
      </c>
      <c r="W144" s="2">
        <v>-2.1446695582116622</v>
      </c>
      <c r="X144" s="2">
        <v>-3.2021464155240849</v>
      </c>
      <c r="Y144" s="2">
        <v>-4.2418506841608217</v>
      </c>
      <c r="Z144" s="2">
        <v>-5.2579538871722127</v>
      </c>
      <c r="AA144" s="2">
        <v>-6.3351957282574336</v>
      </c>
      <c r="AB144" s="2">
        <v>-12.615275459682351</v>
      </c>
      <c r="AC144" s="2">
        <v>-17.92227245944062</v>
      </c>
      <c r="AD144" s="2">
        <v>-24.332265660810201</v>
      </c>
      <c r="AE144" s="2">
        <v>-31.08435825467776</v>
      </c>
      <c r="AF144" s="2">
        <v>-41.294975174636335</v>
      </c>
      <c r="AG144" s="2">
        <v>-54.894488254076862</v>
      </c>
      <c r="AH144" s="2">
        <v>-68.495045341980443</v>
      </c>
      <c r="AI144" s="2">
        <v>-82.645008328291752</v>
      </c>
      <c r="AJ144" s="2">
        <v>-96.327494671586592</v>
      </c>
      <c r="AK144" s="2">
        <v>-107.14305437986785</v>
      </c>
      <c r="AL144" s="2">
        <v>-114.43759846298174</v>
      </c>
      <c r="AM144" s="2">
        <v>-110.32186572602852</v>
      </c>
      <c r="AN144" s="2">
        <v>-97.881343359759015</v>
      </c>
      <c r="AO144" s="2">
        <v>-78.689772172649413</v>
      </c>
      <c r="AP144" s="2">
        <v>-53.793836394732267</v>
      </c>
      <c r="AQ144" s="2">
        <v>-25.704535316317397</v>
      </c>
      <c r="AR144" s="2">
        <v>1.7716268693890838</v>
      </c>
      <c r="AS144" s="2">
        <v>25.802331946527872</v>
      </c>
      <c r="AT144" s="2">
        <v>44.523875474811163</v>
      </c>
      <c r="AU144" s="2">
        <v>55.554527929651442</v>
      </c>
      <c r="AV144" s="2">
        <v>59.430839789326939</v>
      </c>
      <c r="AW144" s="2">
        <v>57.254568879908618</v>
      </c>
      <c r="AX144" s="2">
        <v>50.539680196680159</v>
      </c>
      <c r="AY144" s="2">
        <v>36.365840257000855</v>
      </c>
      <c r="AZ144" s="2">
        <v>22.250503732766912</v>
      </c>
      <c r="BA144" s="2">
        <v>12.05096973918346</v>
      </c>
      <c r="BB144" s="2">
        <v>8.0182027429868725</v>
      </c>
      <c r="BC144" s="2">
        <v>8.7369066881604756</v>
      </c>
      <c r="BD144" s="2">
        <v>13.351392688997265</v>
      </c>
      <c r="BE144" s="2">
        <v>20.013943703166948</v>
      </c>
      <c r="BF144" s="2">
        <v>27.602122786258516</v>
      </c>
      <c r="BG144" s="2">
        <v>34.562026167056345</v>
      </c>
      <c r="BH144" s="2">
        <v>39.014504027872519</v>
      </c>
      <c r="BI144" s="2">
        <v>39.558978918396363</v>
      </c>
      <c r="BJ144" s="2">
        <v>36.879683130092339</v>
      </c>
      <c r="BK144" s="2">
        <v>36.767422521837865</v>
      </c>
      <c r="BL144" s="2">
        <v>32.520806109887268</v>
      </c>
      <c r="BM144" s="2">
        <v>28.832122979091977</v>
      </c>
      <c r="BN144" s="2">
        <v>26.567675159667814</v>
      </c>
      <c r="BO144" s="2">
        <v>23.55225922056599</v>
      </c>
      <c r="BP144" s="2">
        <v>23.232391109037813</v>
      </c>
      <c r="BQ144" s="2">
        <v>23.529491028648259</v>
      </c>
      <c r="BR144" s="2">
        <v>24.047948775049647</v>
      </c>
      <c r="BS144" s="2">
        <v>32.458497373742489</v>
      </c>
      <c r="BT144" s="2">
        <v>34.119194789451946</v>
      </c>
      <c r="BU144" s="2">
        <v>33.795871777096359</v>
      </c>
      <c r="BV144" s="2">
        <v>34.189234309186233</v>
      </c>
      <c r="BW144" s="2">
        <v>29.109635599570218</v>
      </c>
      <c r="BX144" s="2">
        <v>22.612765596286764</v>
      </c>
      <c r="BY144" s="2">
        <v>9.9286590962593877</v>
      </c>
      <c r="BZ144" s="2">
        <v>6.9948221680018685</v>
      </c>
      <c r="CA144" s="2">
        <v>6.926346458869677</v>
      </c>
      <c r="CB144" s="2">
        <v>7.0377068701324124</v>
      </c>
      <c r="CC144" s="2">
        <v>20.348687466512967</v>
      </c>
      <c r="CD144" s="2">
        <v>30.930833449579037</v>
      </c>
      <c r="CE144" s="2">
        <v>34.089347085187349</v>
      </c>
      <c r="CF144" s="2">
        <v>40.713778182360237</v>
      </c>
      <c r="CG144" s="2">
        <v>40.753747403873227</v>
      </c>
      <c r="CH144" s="2">
        <v>45.347273833581731</v>
      </c>
      <c r="CI144" s="2">
        <v>52.813585667174479</v>
      </c>
      <c r="CJ144" s="2">
        <v>57.547199022844595</v>
      </c>
      <c r="CK144" s="2">
        <v>59.421083697654417</v>
      </c>
      <c r="CL144" s="2">
        <v>54.603021533013866</v>
      </c>
      <c r="CM144" s="2">
        <v>48.381422947132947</v>
      </c>
      <c r="CN144" s="2">
        <v>27.013688764992391</v>
      </c>
      <c r="CO144" s="2">
        <v>22.681386405911617</v>
      </c>
      <c r="CP144" s="2">
        <v>25.233392594143446</v>
      </c>
      <c r="CQ144" s="2">
        <v>2.2746425999179163</v>
      </c>
      <c r="CR144" s="2">
        <v>-25.261873473001451</v>
      </c>
      <c r="CS144" s="2">
        <v>-45.057370020038313</v>
      </c>
      <c r="CT144" s="2">
        <v>-66.748956024574795</v>
      </c>
      <c r="CU144" s="2">
        <v>-83.64064605056636</v>
      </c>
      <c r="CV144" s="2">
        <v>-91.858434903805247</v>
      </c>
      <c r="CW144" s="2">
        <v>-91.308385191229348</v>
      </c>
      <c r="CX144" s="2">
        <v>-96.254841330682623</v>
      </c>
      <c r="CY144" s="2">
        <v>-96.349272234619349</v>
      </c>
      <c r="CZ144" s="2">
        <v>-98.8394860167638</v>
      </c>
      <c r="DA144" s="2">
        <v>-94.975514991646946</v>
      </c>
      <c r="DB144" s="2">
        <v>-91.549573214715977</v>
      </c>
      <c r="DC144" s="2">
        <v>-89.809369317113408</v>
      </c>
      <c r="DD144" s="2">
        <v>-79.541622877700831</v>
      </c>
      <c r="DE144" s="2">
        <v>-72.35077146772494</v>
      </c>
      <c r="DF144" s="2">
        <v>-67.693925266667605</v>
      </c>
      <c r="DG144" s="2">
        <v>-58.004226400319155</v>
      </c>
      <c r="DH144" s="2">
        <v>-55.634874485600221</v>
      </c>
      <c r="DI144" s="2">
        <v>-44.600890429203226</v>
      </c>
      <c r="DJ144" s="2">
        <v>-32.352435825156142</v>
      </c>
      <c r="DK144" s="2">
        <v>-11.618960124301033</v>
      </c>
      <c r="DL144" s="2">
        <v>5.8930670834141914</v>
      </c>
      <c r="DM144" s="2">
        <v>28.799490026113649</v>
      </c>
      <c r="DN144" s="2">
        <v>12.079039752197529</v>
      </c>
      <c r="DO144" s="2">
        <v>27.498070084576213</v>
      </c>
      <c r="DP144" s="2">
        <v>29.804898520733254</v>
      </c>
      <c r="DQ144" s="2">
        <v>27.993470163023687</v>
      </c>
      <c r="DR144" s="2">
        <v>24.426627408163409</v>
      </c>
      <c r="DS144" s="2">
        <v>24.091106015611828</v>
      </c>
      <c r="DT144" s="2">
        <v>23.979745604349226</v>
      </c>
      <c r="DU144" s="2">
        <v>26.39774573919669</v>
      </c>
      <c r="DV144" s="2">
        <v>26.208471491651636</v>
      </c>
      <c r="DW144" s="2">
        <v>14.919313625107847</v>
      </c>
      <c r="DX144" s="2">
        <v>17.14481221478048</v>
      </c>
      <c r="DY144" s="2">
        <v>17.482422400688343</v>
      </c>
      <c r="DZ144" s="2">
        <v>21.453440986832472</v>
      </c>
      <c r="EA144" s="2">
        <v>23.912987667967432</v>
      </c>
      <c r="EB144" s="2">
        <v>25.136557880694099</v>
      </c>
      <c r="EC144" s="2">
        <v>24.981242451415227</v>
      </c>
      <c r="ED144" s="2">
        <v>24.032611260730885</v>
      </c>
      <c r="EE144" s="2">
        <v>23.151372255703279</v>
      </c>
      <c r="EF144" s="2">
        <v>24.95845307188107</v>
      </c>
      <c r="EG144" s="2">
        <v>29.938658029711668</v>
      </c>
      <c r="EH144" s="2">
        <v>34.523866165058372</v>
      </c>
      <c r="EI144" s="2">
        <v>35.67209310925864</v>
      </c>
      <c r="EJ144" s="2">
        <v>43.248190302351425</v>
      </c>
      <c r="EK144" s="2">
        <v>41.862421946483053</v>
      </c>
      <c r="EL144" s="2">
        <v>41.628770899908361</v>
      </c>
      <c r="EM144" s="2">
        <v>39.745046243412375</v>
      </c>
      <c r="EN144" s="2">
        <v>33.236865316773049</v>
      </c>
      <c r="EO144" s="2">
        <v>22.30940449667909</v>
      </c>
      <c r="EP144" s="2">
        <v>16.707015903540984</v>
      </c>
      <c r="EQ144" s="2">
        <v>11.404734140340933</v>
      </c>
      <c r="ER144" s="2">
        <v>10.177288709793689</v>
      </c>
      <c r="ES144" s="2">
        <v>11.630482252644873</v>
      </c>
      <c r="ET144" s="2">
        <v>20.245806239698183</v>
      </c>
      <c r="EU144" s="2">
        <v>36.365840257000855</v>
      </c>
      <c r="EV144" s="2">
        <v>46.440105691240184</v>
      </c>
      <c r="EW144" s="2">
        <v>54.149045166456908</v>
      </c>
      <c r="EX144" s="2">
        <v>59.430839789326939</v>
      </c>
      <c r="EY144" s="2">
        <v>55.725292021459893</v>
      </c>
      <c r="EZ144" s="2">
        <v>47.57248754280355</v>
      </c>
      <c r="FA144" s="2">
        <v>25.802331946527872</v>
      </c>
      <c r="FB144" s="2">
        <v>8.3277789365922636</v>
      </c>
      <c r="FC144" s="2">
        <v>-17.744623262219179</v>
      </c>
      <c r="FD144" s="2">
        <v>-53.793836394732267</v>
      </c>
      <c r="FE144" s="2">
        <v>-70.025105712504029</v>
      </c>
      <c r="FF144" s="2">
        <v>-89.748001071992249</v>
      </c>
      <c r="FG144" s="2">
        <v>-110.32186572602852</v>
      </c>
      <c r="FH144" s="2">
        <v>-109.24364171731014</v>
      </c>
      <c r="FI144" s="2">
        <v>-103.61151613102692</v>
      </c>
      <c r="FJ144" s="2">
        <v>-96.327494671586592</v>
      </c>
      <c r="FK144" s="2">
        <v>-80.715034440144862</v>
      </c>
      <c r="FL144" s="2">
        <v>-67.161421750008955</v>
      </c>
      <c r="FM144" s="2">
        <v>-54.894488254076862</v>
      </c>
      <c r="FN144" s="2">
        <v>-41.294975174636335</v>
      </c>
      <c r="FO144" s="2">
        <v>-31.08435825467776</v>
      </c>
      <c r="FP144" s="2">
        <v>-24.332265660810215</v>
      </c>
      <c r="FQ144" s="2">
        <v>-17.92227245944062</v>
      </c>
      <c r="FR144" s="2">
        <v>-12.615275459682351</v>
      </c>
      <c r="FS144" s="2">
        <v>-6.3351957282574336</v>
      </c>
      <c r="FT144" s="2">
        <v>-5.2579538871722127</v>
      </c>
      <c r="FU144" s="2">
        <v>-4.2418506841608217</v>
      </c>
      <c r="FV144" s="2">
        <v>-3.2021464155240849</v>
      </c>
      <c r="FW144" s="2">
        <v>-2.1446695582116631</v>
      </c>
      <c r="FX144" s="2">
        <v>-1.0753104083189096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</row>
    <row r="145" spans="1:200">
      <c r="A145" s="2">
        <v>4.2675694251610377E-16</v>
      </c>
      <c r="B145" s="2">
        <v>-4.0845339540235245E-14</v>
      </c>
      <c r="C145" s="2">
        <v>-6.3400768302523992E-14</v>
      </c>
      <c r="D145" s="2">
        <v>-6.1832340557359242E-14</v>
      </c>
      <c r="E145" s="2">
        <v>3.3457834820027022E-14</v>
      </c>
      <c r="F145" s="2">
        <v>1.9423357632258726E-15</v>
      </c>
      <c r="G145" s="2">
        <v>3.0706306448808867E-14</v>
      </c>
      <c r="H145" s="2">
        <v>-1.4762923996076647E-14</v>
      </c>
      <c r="I145" s="2">
        <v>-1.074153365893809E-13</v>
      </c>
      <c r="J145" s="2">
        <v>8.9939149252535582E-15</v>
      </c>
      <c r="K145" s="2">
        <v>1.5738008964561058E-14</v>
      </c>
      <c r="L145" s="2">
        <v>3.9759461962661138E-14</v>
      </c>
      <c r="M145" s="2">
        <v>-3.8107175184457224E-14</v>
      </c>
      <c r="N145" s="2">
        <v>5.5633454509953404E-14</v>
      </c>
      <c r="O145" s="2">
        <v>6.811909547070642E-14</v>
      </c>
      <c r="P145" s="2">
        <v>-2.7766611154411328E-15</v>
      </c>
      <c r="Q145" s="2">
        <v>3.8212183349353675E-15</v>
      </c>
      <c r="R145" s="2">
        <v>1.2965586582398588E-15</v>
      </c>
      <c r="S145" s="2">
        <v>6.8163375569713503E-16</v>
      </c>
      <c r="T145" s="2">
        <v>-2.8393343158098512E-16</v>
      </c>
      <c r="U145" s="2">
        <v>-6.9284067188759671E-17</v>
      </c>
      <c r="V145" s="2">
        <v>-1.3965480075498511</v>
      </c>
      <c r="W145" s="2">
        <v>-2.7779564950134308</v>
      </c>
      <c r="X145" s="2">
        <v>-4.1292657851038097</v>
      </c>
      <c r="Y145" s="2">
        <v>-5.4358734447071004</v>
      </c>
      <c r="Z145" s="2">
        <v>-6.6837068396653851</v>
      </c>
      <c r="AA145" s="2">
        <v>-9.7101043644649554</v>
      </c>
      <c r="AB145" s="2">
        <v>-19.217433066717497</v>
      </c>
      <c r="AC145" s="2">
        <v>-27.897273767363778</v>
      </c>
      <c r="AD145" s="2">
        <v>-37.616467730989669</v>
      </c>
      <c r="AE145" s="2">
        <v>-47.115511207409078</v>
      </c>
      <c r="AF145" s="2">
        <v>-61.072514744094413</v>
      </c>
      <c r="AG145" s="2">
        <v>-77.05291420786574</v>
      </c>
      <c r="AH145" s="2">
        <v>-89.563425841889554</v>
      </c>
      <c r="AI145" s="2">
        <v>-100.70834939356051</v>
      </c>
      <c r="AJ145" s="2">
        <v>-109.20870466224375</v>
      </c>
      <c r="AK145" s="2">
        <v>-113.53535760947264</v>
      </c>
      <c r="AL145" s="2">
        <v>-113.38949196004491</v>
      </c>
      <c r="AM145" s="2">
        <v>-97.753152206431153</v>
      </c>
      <c r="AN145" s="2">
        <v>-75.804234946157976</v>
      </c>
      <c r="AO145" s="2">
        <v>-50.625773641177396</v>
      </c>
      <c r="AP145" s="2">
        <v>-23.825673149998664</v>
      </c>
      <c r="AQ145" s="2">
        <v>2.0730352202594711</v>
      </c>
      <c r="AR145" s="2">
        <v>24.063172834160309</v>
      </c>
      <c r="AS145" s="2">
        <v>40.448502624837644</v>
      </c>
      <c r="AT145" s="2">
        <v>50.55605339837436</v>
      </c>
      <c r="AU145" s="2">
        <v>53.629293027416701</v>
      </c>
      <c r="AV145" s="2">
        <v>52.416238409891996</v>
      </c>
      <c r="AW145" s="2">
        <v>48.025030918860537</v>
      </c>
      <c r="AX145" s="2">
        <v>41.700232675633416</v>
      </c>
      <c r="AY145" s="2">
        <v>30.538057881984628</v>
      </c>
      <c r="AZ145" s="2">
        <v>20.633135227380208</v>
      </c>
      <c r="BA145" s="2">
        <v>14.430860035542679</v>
      </c>
      <c r="BB145" s="2">
        <v>13.004050019504877</v>
      </c>
      <c r="BC145" s="2">
        <v>13.831370397414572</v>
      </c>
      <c r="BD145" s="2">
        <v>17.024066203348308</v>
      </c>
      <c r="BE145" s="2">
        <v>20.854840909058552</v>
      </c>
      <c r="BF145" s="2">
        <v>24.782831010668801</v>
      </c>
      <c r="BG145" s="2">
        <v>28.039271171672901</v>
      </c>
      <c r="BH145" s="2">
        <v>30.343456908343533</v>
      </c>
      <c r="BI145" s="2">
        <v>31.04333930067401</v>
      </c>
      <c r="BJ145" s="2">
        <v>30.279390780857828</v>
      </c>
      <c r="BK145" s="2">
        <v>34.075043551469228</v>
      </c>
      <c r="BL145" s="2">
        <v>34.894343746237119</v>
      </c>
      <c r="BM145" s="2">
        <v>35.984090119167611</v>
      </c>
      <c r="BN145" s="2">
        <v>37.414083497574886</v>
      </c>
      <c r="BO145" s="2">
        <v>35.453393264934284</v>
      </c>
      <c r="BP145" s="2">
        <v>34.45844783469628</v>
      </c>
      <c r="BQ145" s="2">
        <v>30.694918061914201</v>
      </c>
      <c r="BR145" s="2">
        <v>26.036453635334059</v>
      </c>
      <c r="BS145" s="2">
        <v>29.417983856389732</v>
      </c>
      <c r="BT145" s="2">
        <v>27.43593335356757</v>
      </c>
      <c r="BU145" s="2">
        <v>23.27912189009248</v>
      </c>
      <c r="BV145" s="2">
        <v>22.246981130798595</v>
      </c>
      <c r="BW145" s="2">
        <v>17.763555472204047</v>
      </c>
      <c r="BX145" s="2">
        <v>11.479708615614822</v>
      </c>
      <c r="BY145" s="2">
        <v>0.7776996907810223</v>
      </c>
      <c r="BZ145" s="2">
        <v>0.60179979850636478</v>
      </c>
      <c r="CA145" s="2">
        <v>2.3540663179220234</v>
      </c>
      <c r="CB145" s="2">
        <v>4.1522137534226609</v>
      </c>
      <c r="CC145" s="2">
        <v>20.829254333531981</v>
      </c>
      <c r="CD145" s="2">
        <v>32.066323118319936</v>
      </c>
      <c r="CE145" s="2">
        <v>35.871591853873227</v>
      </c>
      <c r="CF145" s="2">
        <v>41.711026024128671</v>
      </c>
      <c r="CG145" s="2">
        <v>41.838478369670256</v>
      </c>
      <c r="CH145" s="2">
        <v>50.958854756915258</v>
      </c>
      <c r="CI145" s="2">
        <v>59.622965083487003</v>
      </c>
      <c r="CJ145" s="2">
        <v>63.145548053127015</v>
      </c>
      <c r="CK145" s="2">
        <v>63.192452864543242</v>
      </c>
      <c r="CL145" s="2">
        <v>58.531490540589481</v>
      </c>
      <c r="CM145" s="2">
        <v>50.892864747058418</v>
      </c>
      <c r="CN145" s="2">
        <v>27.05607268616377</v>
      </c>
      <c r="CO145" s="2">
        <v>23.637045118806153</v>
      </c>
      <c r="CP145" s="2">
        <v>30.665380912881425</v>
      </c>
      <c r="CQ145" s="2">
        <v>15.232726467865225</v>
      </c>
      <c r="CR145" s="2">
        <v>-6.546585575512359</v>
      </c>
      <c r="CS145" s="2">
        <v>-22.437081907155171</v>
      </c>
      <c r="CT145" s="2">
        <v>-42.693799680462689</v>
      </c>
      <c r="CU145" s="2">
        <v>-65.789931642445325</v>
      </c>
      <c r="CV145" s="2">
        <v>-75.667104169638208</v>
      </c>
      <c r="CW145" s="2">
        <v>-75.327870662461351</v>
      </c>
      <c r="CX145" s="2">
        <v>-81.447989101422948</v>
      </c>
      <c r="CY145" s="2">
        <v>-80.824274061307989</v>
      </c>
      <c r="CZ145" s="2">
        <v>-85.167928622365253</v>
      </c>
      <c r="DA145" s="2">
        <v>-82.471530947743091</v>
      </c>
      <c r="DB145" s="2">
        <v>-79.677796489021134</v>
      </c>
      <c r="DC145" s="2">
        <v>-77.998627976240641</v>
      </c>
      <c r="DD145" s="2">
        <v>-66.152399383357931</v>
      </c>
      <c r="DE145" s="2">
        <v>-57.711537993239311</v>
      </c>
      <c r="DF145" s="2">
        <v>-52.590612572262202</v>
      </c>
      <c r="DG145" s="2">
        <v>-41.390538546930756</v>
      </c>
      <c r="DH145" s="2">
        <v>-38.225010343629222</v>
      </c>
      <c r="DI145" s="2">
        <v>-26.325662908482041</v>
      </c>
      <c r="DJ145" s="2">
        <v>-14.66603117939173</v>
      </c>
      <c r="DK145" s="2">
        <v>3.0833519956889264</v>
      </c>
      <c r="DL145" s="2">
        <v>16.290921519663836</v>
      </c>
      <c r="DM145" s="2">
        <v>29.40400296824096</v>
      </c>
      <c r="DN145" s="2">
        <v>12.95552506689117</v>
      </c>
      <c r="DO145" s="2">
        <v>34.474696187870919</v>
      </c>
      <c r="DP145" s="2">
        <v>38.494673209539179</v>
      </c>
      <c r="DQ145" s="2">
        <v>38.155678580920132</v>
      </c>
      <c r="DR145" s="2">
        <v>33.01530157160429</v>
      </c>
      <c r="DS145" s="2">
        <v>31.200665516952267</v>
      </c>
      <c r="DT145" s="2">
        <v>29.402518081451763</v>
      </c>
      <c r="DU145" s="2">
        <v>27.326773565415149</v>
      </c>
      <c r="DV145" s="2">
        <v>22.411871047044496</v>
      </c>
      <c r="DW145" s="2">
        <v>3.1950143315273549</v>
      </c>
      <c r="DX145" s="2">
        <v>4.8599608079705519</v>
      </c>
      <c r="DY145" s="2">
        <v>5.6894634487907192</v>
      </c>
      <c r="DZ145" s="2">
        <v>11.760775829911838</v>
      </c>
      <c r="EA145" s="2">
        <v>18.092551449822096</v>
      </c>
      <c r="EB145" s="2">
        <v>24.329069518935636</v>
      </c>
      <c r="EC145" s="2">
        <v>29.825974625221651</v>
      </c>
      <c r="ED145" s="2">
        <v>33.903840085392034</v>
      </c>
      <c r="EE145" s="2">
        <v>34.768040454801081</v>
      </c>
      <c r="EF145" s="2">
        <v>36.583182728283454</v>
      </c>
      <c r="EG145" s="2">
        <v>39.429688556148413</v>
      </c>
      <c r="EH145" s="2">
        <v>40.036012052431111</v>
      </c>
      <c r="EI145" s="2">
        <v>35.162028059548561</v>
      </c>
      <c r="EJ145" s="2">
        <v>38.920258085314877</v>
      </c>
      <c r="EK145" s="2">
        <v>34.432419849991895</v>
      </c>
      <c r="EL145" s="2">
        <v>33.145894730700682</v>
      </c>
      <c r="EM145" s="2">
        <v>32.459252850471955</v>
      </c>
      <c r="EN145" s="2">
        <v>28.959681611115322</v>
      </c>
      <c r="EO145" s="2">
        <v>22.158951336868423</v>
      </c>
      <c r="EP145" s="2">
        <v>19.10605990382756</v>
      </c>
      <c r="EQ145" s="2">
        <v>15.519052902675426</v>
      </c>
      <c r="ER145" s="2">
        <v>14.3478616034086</v>
      </c>
      <c r="ES145" s="2">
        <v>14.130966712632436</v>
      </c>
      <c r="ET145" s="2">
        <v>19.33721784235669</v>
      </c>
      <c r="EU145" s="2">
        <v>30.538057881984628</v>
      </c>
      <c r="EV145" s="2">
        <v>38.265378192325691</v>
      </c>
      <c r="EW145" s="2">
        <v>44.889737130602249</v>
      </c>
      <c r="EX145" s="2">
        <v>52.416238409891996</v>
      </c>
      <c r="EY145" s="2">
        <v>52.167907405877074</v>
      </c>
      <c r="EZ145" s="2">
        <v>50.930094077496634</v>
      </c>
      <c r="FA145" s="2">
        <v>40.448502624837644</v>
      </c>
      <c r="FB145" s="2">
        <v>27.91514255611072</v>
      </c>
      <c r="FC145" s="2">
        <v>7.7915423225743563</v>
      </c>
      <c r="FD145" s="2">
        <v>-23.825673149998664</v>
      </c>
      <c r="FE145" s="2">
        <v>-42.492431353410602</v>
      </c>
      <c r="FF145" s="2">
        <v>-67.238897692017773</v>
      </c>
      <c r="FG145" s="2">
        <v>-97.753152206431153</v>
      </c>
      <c r="FH145" s="2">
        <v>-106.2865164856621</v>
      </c>
      <c r="FI145" s="2">
        <v>-107.83083978470135</v>
      </c>
      <c r="FJ145" s="2">
        <v>-109.20870466224375</v>
      </c>
      <c r="FK145" s="2">
        <v>-96.544147841364946</v>
      </c>
      <c r="FL145" s="2">
        <v>-86.176215578598786</v>
      </c>
      <c r="FM145" s="2">
        <v>-77.05291420786574</v>
      </c>
      <c r="FN145" s="2">
        <v>-61.072514744094413</v>
      </c>
      <c r="FO145" s="2">
        <v>-47.115511207409078</v>
      </c>
      <c r="FP145" s="2">
        <v>-37.616467730989676</v>
      </c>
      <c r="FQ145" s="2">
        <v>-27.897273767363778</v>
      </c>
      <c r="FR145" s="2">
        <v>-19.217433066717497</v>
      </c>
      <c r="FS145" s="2">
        <v>-9.7101043644649554</v>
      </c>
      <c r="FT145" s="2">
        <v>-6.6837068396653851</v>
      </c>
      <c r="FU145" s="2">
        <v>-5.4358734447071004</v>
      </c>
      <c r="FV145" s="2">
        <v>-4.1292657851038097</v>
      </c>
      <c r="FW145" s="2">
        <v>-2.7779564950134321</v>
      </c>
      <c r="FX145" s="2">
        <v>-1.3965480075498511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</row>
    <row r="146" spans="1:200">
      <c r="A146" s="2">
        <v>1.271712935056013E-15</v>
      </c>
      <c r="B146" s="2">
        <v>-3.8633209052099446E-14</v>
      </c>
      <c r="C146" s="2">
        <v>-1.1346363970073325E-13</v>
      </c>
      <c r="D146" s="2">
        <v>-4.2066685859748629E-14</v>
      </c>
      <c r="E146" s="2">
        <v>3.9130725807723051E-14</v>
      </c>
      <c r="F146" s="2">
        <v>-4.1818794480137052E-15</v>
      </c>
      <c r="G146" s="2">
        <v>2.5594207613245705E-14</v>
      </c>
      <c r="H146" s="2">
        <v>-1.4446155939097144E-14</v>
      </c>
      <c r="I146" s="2">
        <v>-1.3894746558674015E-13</v>
      </c>
      <c r="J146" s="2">
        <v>1.0229120534117065E-14</v>
      </c>
      <c r="K146" s="2">
        <v>2.0465150779516326E-14</v>
      </c>
      <c r="L146" s="2">
        <v>4.24883858452747E-14</v>
      </c>
      <c r="M146" s="2">
        <v>-4.7496217718544147E-14</v>
      </c>
      <c r="N146" s="2">
        <v>4.7150214278042128E-14</v>
      </c>
      <c r="O146" s="2">
        <v>7.2025775109251335E-14</v>
      </c>
      <c r="P146" s="2">
        <v>-3.3704696813496489E-15</v>
      </c>
      <c r="Q146" s="2">
        <v>-4.4871831428062227E-15</v>
      </c>
      <c r="R146" s="2">
        <v>1.6290245187912183E-15</v>
      </c>
      <c r="S146" s="2">
        <v>8.4379248565519542E-16</v>
      </c>
      <c r="T146" s="2">
        <v>-3.5875568920380739E-16</v>
      </c>
      <c r="U146" s="2">
        <v>6.6439071929022472E-17</v>
      </c>
      <c r="V146" s="2">
        <v>-1.7054194439010313</v>
      </c>
      <c r="W146" s="2">
        <v>-3.3888879368843146</v>
      </c>
      <c r="X146" s="2">
        <v>-5.028741518284022</v>
      </c>
      <c r="Y146" s="2">
        <v>-6.6038860023614632</v>
      </c>
      <c r="Z146" s="2">
        <v>-8.0940714190440772</v>
      </c>
      <c r="AA146" s="2">
        <v>-12.728821041440721</v>
      </c>
      <c r="AB146" s="2">
        <v>-25.165175564539574</v>
      </c>
      <c r="AC146" s="2">
        <v>-37.004644677623631</v>
      </c>
      <c r="AD146" s="2">
        <v>-49.832120608570214</v>
      </c>
      <c r="AE146" s="2">
        <v>-61.987064144827499</v>
      </c>
      <c r="AF146" s="2">
        <v>-78.998438216632238</v>
      </c>
      <c r="AG146" s="2">
        <v>-96.96296633163584</v>
      </c>
      <c r="AH146" s="2">
        <v>-108.66577113403333</v>
      </c>
      <c r="AI146" s="2">
        <v>-117.59795514309154</v>
      </c>
      <c r="AJ146" s="2">
        <v>-122.32041941407846</v>
      </c>
      <c r="AK146" s="2">
        <v>-121.91141802745116</v>
      </c>
      <c r="AL146" s="2">
        <v>-116.36418117267951</v>
      </c>
      <c r="AM146" s="2">
        <v>-92.476542508882872</v>
      </c>
      <c r="AN146" s="2">
        <v>-63.773156919374856</v>
      </c>
      <c r="AO146" s="2">
        <v>-34.389061217187191</v>
      </c>
      <c r="AP146" s="2">
        <v>-6.3018560219505133</v>
      </c>
      <c r="AQ146" s="2">
        <v>18.027044696455754</v>
      </c>
      <c r="AR146" s="2">
        <v>35.800208908112353</v>
      </c>
      <c r="AS146" s="2">
        <v>46.764304670589688</v>
      </c>
      <c r="AT146" s="2">
        <v>51.054975144112191</v>
      </c>
      <c r="AU146" s="2">
        <v>49.048515593413029</v>
      </c>
      <c r="AV146" s="2">
        <v>44.883665698435891</v>
      </c>
      <c r="AW146" s="2">
        <v>39.700147359438844</v>
      </c>
      <c r="AX146" s="2">
        <v>34.564770024175495</v>
      </c>
      <c r="AY146" s="2">
        <v>26.798642349756236</v>
      </c>
      <c r="AZ146" s="2">
        <v>20.749709946846856</v>
      </c>
      <c r="BA146" s="2">
        <v>18.125694780650896</v>
      </c>
      <c r="BB146" s="2">
        <v>18.863741807264329</v>
      </c>
      <c r="BC146" s="2">
        <v>19.820154896096238</v>
      </c>
      <c r="BD146" s="2">
        <v>21.724072906127436</v>
      </c>
      <c r="BE146" s="2">
        <v>22.795525320484916</v>
      </c>
      <c r="BF146" s="2">
        <v>23.365614842580221</v>
      </c>
      <c r="BG146" s="2">
        <v>23.305006025302472</v>
      </c>
      <c r="BH146" s="2">
        <v>23.5160248011344</v>
      </c>
      <c r="BI146" s="2">
        <v>24.007246554307301</v>
      </c>
      <c r="BJ146" s="2">
        <v>24.364842390146489</v>
      </c>
      <c r="BK146" s="2">
        <v>31.221874288343361</v>
      </c>
      <c r="BL146" s="2">
        <v>35.96819105716181</v>
      </c>
      <c r="BM146" s="2">
        <v>40.731043494328581</v>
      </c>
      <c r="BN146" s="2">
        <v>44.996007703855717</v>
      </c>
      <c r="BO146" s="2">
        <v>43.511027438749871</v>
      </c>
      <c r="BP146" s="2">
        <v>41.593592879432386</v>
      </c>
      <c r="BQ146" s="2">
        <v>34.733802287820382</v>
      </c>
      <c r="BR146" s="2">
        <v>26.280177563066932</v>
      </c>
      <c r="BS146" s="2">
        <v>26.399605666949761</v>
      </c>
      <c r="BT146" s="2">
        <v>22.167392415815211</v>
      </c>
      <c r="BU146" s="2">
        <v>15.580159290001436</v>
      </c>
      <c r="BV146" s="2">
        <v>13.708751537257962</v>
      </c>
      <c r="BW146" s="2">
        <v>9.5125066799395182</v>
      </c>
      <c r="BX146" s="2">
        <v>3.2342905615154933</v>
      </c>
      <c r="BY146" s="2">
        <v>-6.2119274988768289</v>
      </c>
      <c r="BZ146" s="2">
        <v>-4.582461081329666</v>
      </c>
      <c r="CA146" s="2">
        <v>-1.5542462945604547</v>
      </c>
      <c r="CB146" s="2">
        <v>1.4430684870506183</v>
      </c>
      <c r="CC146" s="2">
        <v>19.13122173435093</v>
      </c>
      <c r="CD146" s="2">
        <v>29.883559626182564</v>
      </c>
      <c r="CE146" s="2">
        <v>33.941802348146872</v>
      </c>
      <c r="CF146" s="2">
        <v>38.743031613942094</v>
      </c>
      <c r="CG146" s="2">
        <v>38.932408767291058</v>
      </c>
      <c r="CH146" s="2">
        <v>50.102514484703811</v>
      </c>
      <c r="CI146" s="2">
        <v>58.361867187871823</v>
      </c>
      <c r="CJ146" s="2">
        <v>60.361938822567076</v>
      </c>
      <c r="CK146" s="2">
        <v>58.728603736820965</v>
      </c>
      <c r="CL146" s="2">
        <v>54.46079993181722</v>
      </c>
      <c r="CM146" s="2">
        <v>46.337974928833042</v>
      </c>
      <c r="CN146" s="2">
        <v>23.61694386536913</v>
      </c>
      <c r="CO146" s="2">
        <v>22.230423740092963</v>
      </c>
      <c r="CP146" s="2">
        <v>34.63477421001717</v>
      </c>
      <c r="CQ146" s="2">
        <v>26.059438571797386</v>
      </c>
      <c r="CR146" s="2">
        <v>10.466543952023892</v>
      </c>
      <c r="CS146" s="2">
        <v>-1.7193994618858432</v>
      </c>
      <c r="CT146" s="2">
        <v>-19.468329625708332</v>
      </c>
      <c r="CU146" s="2">
        <v>-45.271246315280088</v>
      </c>
      <c r="CV146" s="2">
        <v>-56.308329604164769</v>
      </c>
      <c r="CW146" s="2">
        <v>-56.164080810218145</v>
      </c>
      <c r="CX146" s="2">
        <v>-63.521269258209955</v>
      </c>
      <c r="CY146" s="2">
        <v>-60.593895416016672</v>
      </c>
      <c r="CZ146" s="2">
        <v>-62.861142640842708</v>
      </c>
      <c r="DA146" s="2">
        <v>-58.87314839413844</v>
      </c>
      <c r="DB146" s="2">
        <v>-55.569087823748838</v>
      </c>
      <c r="DC146" s="2">
        <v>-53.864941372636153</v>
      </c>
      <c r="DD146" s="2">
        <v>-40.06998781343259</v>
      </c>
      <c r="DE146" s="2">
        <v>-30.281698522382648</v>
      </c>
      <c r="DF146" s="2">
        <v>-24.488642747867374</v>
      </c>
      <c r="DG146" s="2">
        <v>-12.163115625978538</v>
      </c>
      <c r="DH146" s="2">
        <v>-8.5972912815070277</v>
      </c>
      <c r="DI146" s="2">
        <v>3.6694841719065865</v>
      </c>
      <c r="DJ146" s="2">
        <v>14.575219957061364</v>
      </c>
      <c r="DK146" s="2">
        <v>29.048828816812307</v>
      </c>
      <c r="DL146" s="2">
        <v>37.37858733519068</v>
      </c>
      <c r="DM146" s="2">
        <v>41.461097873496733</v>
      </c>
      <c r="DN146" s="2">
        <v>22.89611714902102</v>
      </c>
      <c r="DO146" s="2">
        <v>46.137209361456378</v>
      </c>
      <c r="DP146" s="2">
        <v>48.892902300177923</v>
      </c>
      <c r="DQ146" s="2">
        <v>48.113940535869901</v>
      </c>
      <c r="DR146" s="2">
        <v>36.614755560733911</v>
      </c>
      <c r="DS146" s="2">
        <v>33.738953538682246</v>
      </c>
      <c r="DT146" s="2">
        <v>30.741638757071321</v>
      </c>
      <c r="DU146" s="2">
        <v>26.086256479056562</v>
      </c>
      <c r="DV146" s="2">
        <v>18.40418259033482</v>
      </c>
      <c r="DW146" s="2">
        <v>-5.3628155921783698</v>
      </c>
      <c r="DX146" s="2">
        <v>-4.0750453411289316</v>
      </c>
      <c r="DY146" s="2">
        <v>-3.0595122566387554</v>
      </c>
      <c r="DZ146" s="2">
        <v>4.3532961565470067</v>
      </c>
      <c r="EA146" s="2">
        <v>13.241567273285686</v>
      </c>
      <c r="EB146" s="2">
        <v>22.794546098576742</v>
      </c>
      <c r="EC146" s="2">
        <v>32.302376903902193</v>
      </c>
      <c r="ED146" s="2">
        <v>40.135852886746612</v>
      </c>
      <c r="EE146" s="2">
        <v>42.705542388579175</v>
      </c>
      <c r="EF146" s="2">
        <v>44.824791146312577</v>
      </c>
      <c r="EG146" s="2">
        <v>46.347329909088828</v>
      </c>
      <c r="EH146" s="2">
        <v>43.716163386201067</v>
      </c>
      <c r="EI146" s="2">
        <v>33.697860180941191</v>
      </c>
      <c r="EJ146" s="2">
        <v>34.710542201873061</v>
      </c>
      <c r="EK146" s="2">
        <v>27.6851398434729</v>
      </c>
      <c r="EL146" s="2">
        <v>26.091708070956024</v>
      </c>
      <c r="EM146" s="2">
        <v>26.527146656269498</v>
      </c>
      <c r="EN146" s="2">
        <v>25.853421970925638</v>
      </c>
      <c r="EO146" s="2">
        <v>23.240479595801212</v>
      </c>
      <c r="EP146" s="2">
        <v>22.433540009240858</v>
      </c>
      <c r="EQ146" s="2">
        <v>20.735393582264734</v>
      </c>
      <c r="ER146" s="2">
        <v>19.838708142574916</v>
      </c>
      <c r="ES146" s="2">
        <v>17.958101119227834</v>
      </c>
      <c r="ET146" s="2">
        <v>20.071888334483813</v>
      </c>
      <c r="EU146" s="2">
        <v>26.798642349756236</v>
      </c>
      <c r="EV146" s="2">
        <v>31.563703353306995</v>
      </c>
      <c r="EW146" s="2">
        <v>36.495501714478706</v>
      </c>
      <c r="EX146" s="2">
        <v>44.883665698435891</v>
      </c>
      <c r="EY146" s="2">
        <v>46.378290262699807</v>
      </c>
      <c r="EZ146" s="2">
        <v>49.509124095930076</v>
      </c>
      <c r="FA146" s="2">
        <v>46.764304670589688</v>
      </c>
      <c r="FB146" s="2">
        <v>37.638535183555234</v>
      </c>
      <c r="FC146" s="2">
        <v>22.053097811795553</v>
      </c>
      <c r="FD146" s="2">
        <v>-6.3018560219505133</v>
      </c>
      <c r="FE146" s="2">
        <v>-26.704775240176058</v>
      </c>
      <c r="FF146" s="2">
        <v>-54.940735298963332</v>
      </c>
      <c r="FG146" s="2">
        <v>-92.476542508882872</v>
      </c>
      <c r="FH146" s="2">
        <v>-107.76119445129984</v>
      </c>
      <c r="FI146" s="2">
        <v>-114.4127514096287</v>
      </c>
      <c r="FJ146" s="2">
        <v>-122.32041941407846</v>
      </c>
      <c r="FK146" s="2">
        <v>-111.59944578174239</v>
      </c>
      <c r="FL146" s="2">
        <v>-103.58660505892649</v>
      </c>
      <c r="FM146" s="2">
        <v>-96.96296633163584</v>
      </c>
      <c r="FN146" s="2">
        <v>-78.998438216632238</v>
      </c>
      <c r="FO146" s="2">
        <v>-61.987064144827499</v>
      </c>
      <c r="FP146" s="2">
        <v>-49.832120608570214</v>
      </c>
      <c r="FQ146" s="2">
        <v>-37.004644677623631</v>
      </c>
      <c r="FR146" s="2">
        <v>-25.165175564539574</v>
      </c>
      <c r="FS146" s="2">
        <v>-12.728821041440721</v>
      </c>
      <c r="FT146" s="2">
        <v>-8.0940714190440772</v>
      </c>
      <c r="FU146" s="2">
        <v>-6.6038860023614632</v>
      </c>
      <c r="FV146" s="2">
        <v>-5.028741518284022</v>
      </c>
      <c r="FW146" s="2">
        <v>-3.3888879368843168</v>
      </c>
      <c r="FX146" s="2">
        <v>-1.7054194439010313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</row>
    <row r="147" spans="1:200">
      <c r="A147" s="2">
        <v>2.709141036345143E-15</v>
      </c>
      <c r="B147" s="2">
        <v>-1.8090501086193353E-14</v>
      </c>
      <c r="C147" s="2">
        <v>-1.5295883259358483E-13</v>
      </c>
      <c r="D147" s="2">
        <v>-6.7985567656181549E-15</v>
      </c>
      <c r="E147" s="2">
        <v>4.0464211211345774E-14</v>
      </c>
      <c r="F147" s="2">
        <v>-1.0754759804808479E-14</v>
      </c>
      <c r="G147" s="2">
        <v>-6.4802448337591507E-16</v>
      </c>
      <c r="H147" s="2">
        <v>-6.9211045099067034E-15</v>
      </c>
      <c r="I147" s="2">
        <v>-1.4159306026554011E-13</v>
      </c>
      <c r="J147" s="2">
        <v>1.6928274807909549E-15</v>
      </c>
      <c r="K147" s="2">
        <v>4.7772852402688036E-16</v>
      </c>
      <c r="L147" s="2">
        <v>3.2784170685233127E-14</v>
      </c>
      <c r="M147" s="2">
        <v>-5.1981100585468419E-14</v>
      </c>
      <c r="N147" s="2">
        <v>3.0259547082770721E-14</v>
      </c>
      <c r="O147" s="2">
        <v>6.0409443146825667E-14</v>
      </c>
      <c r="P147" s="2">
        <v>1.215560210613914E-15</v>
      </c>
      <c r="Q147" s="2">
        <v>-1.1339021400883892E-14</v>
      </c>
      <c r="R147" s="2">
        <v>1.8849779380837737E-15</v>
      </c>
      <c r="S147" s="2">
        <v>1.0845554738457946E-15</v>
      </c>
      <c r="T147" s="2">
        <v>-4.2355829846219606E-16</v>
      </c>
      <c r="U147" s="2">
        <v>2.0139247804814769E-16</v>
      </c>
      <c r="V147" s="2">
        <v>-1.1915027824513984</v>
      </c>
      <c r="W147" s="2">
        <v>-2.3549238787251343</v>
      </c>
      <c r="X147" s="2">
        <v>-3.4625995440281634</v>
      </c>
      <c r="Y147" s="2">
        <v>-4.4876955022407001</v>
      </c>
      <c r="Z147" s="2">
        <v>-5.404605749590556</v>
      </c>
      <c r="AA147" s="2">
        <v>-11.437487252229861</v>
      </c>
      <c r="AB147" s="2">
        <v>-24.498391418470504</v>
      </c>
      <c r="AC147" s="2">
        <v>-37.934187312712744</v>
      </c>
      <c r="AD147" s="2">
        <v>-52.180832736560859</v>
      </c>
      <c r="AE147" s="2">
        <v>-65.422105518471497</v>
      </c>
      <c r="AF147" s="2">
        <v>-83.493343567506727</v>
      </c>
      <c r="AG147" s="2">
        <v>-100.51546041160496</v>
      </c>
      <c r="AH147" s="2">
        <v>-108.63173124123627</v>
      </c>
      <c r="AI147" s="2">
        <v>-112.6096273136103</v>
      </c>
      <c r="AJ147" s="2">
        <v>-111.01715862189465</v>
      </c>
      <c r="AK147" s="2">
        <v>-103.90527366129371</v>
      </c>
      <c r="AL147" s="2">
        <v>-91.751614153238208</v>
      </c>
      <c r="AM147" s="2">
        <v>-60.76024622306187</v>
      </c>
      <c r="AN147" s="2">
        <v>-28.22971438962055</v>
      </c>
      <c r="AO147" s="2">
        <v>1.653149638583141</v>
      </c>
      <c r="AP147" s="2">
        <v>26.666507129426044</v>
      </c>
      <c r="AQ147" s="2">
        <v>44.697292670597392</v>
      </c>
      <c r="AR147" s="2">
        <v>53.308883996317277</v>
      </c>
      <c r="AS147" s="2">
        <v>53.964801423981598</v>
      </c>
      <c r="AT147" s="2">
        <v>47.955985574955498</v>
      </c>
      <c r="AU147" s="2">
        <v>37.483252316736291</v>
      </c>
      <c r="AV147" s="2">
        <v>27.994399746939671</v>
      </c>
      <c r="AW147" s="2">
        <v>20.682472519213686</v>
      </c>
      <c r="AX147" s="2">
        <v>16.681046213987962</v>
      </c>
      <c r="AY147" s="2">
        <v>14.649597021183528</v>
      </c>
      <c r="AZ147" s="2">
        <v>16.244205841085581</v>
      </c>
      <c r="BA147" s="2">
        <v>22.005883211945928</v>
      </c>
      <c r="BB147" s="2">
        <v>29.517282515996946</v>
      </c>
      <c r="BC147" s="2">
        <v>34.355257619527052</v>
      </c>
      <c r="BD147" s="2">
        <v>36.296288121608214</v>
      </c>
      <c r="BE147" s="2">
        <v>34.634374725978098</v>
      </c>
      <c r="BF147" s="2">
        <v>30.181555818418172</v>
      </c>
      <c r="BG147" s="2">
        <v>23.804616522064009</v>
      </c>
      <c r="BH147" s="2">
        <v>18.001547331271219</v>
      </c>
      <c r="BI147" s="2">
        <v>13.818132900979561</v>
      </c>
      <c r="BJ147" s="2">
        <v>12.169930276853973</v>
      </c>
      <c r="BK147" s="2">
        <v>19.103886790868067</v>
      </c>
      <c r="BL147" s="2">
        <v>26.560622517446827</v>
      </c>
      <c r="BM147" s="2">
        <v>34.798087575557204</v>
      </c>
      <c r="BN147" s="2">
        <v>42.706134106138315</v>
      </c>
      <c r="BO147" s="2">
        <v>44.009721252933126</v>
      </c>
      <c r="BP147" s="2">
        <v>43.92622180562622</v>
      </c>
      <c r="BQ147" s="2">
        <v>36.322556026306287</v>
      </c>
      <c r="BR147" s="2">
        <v>26.261073112577769</v>
      </c>
      <c r="BS147" s="2">
        <v>25.472675117460756</v>
      </c>
      <c r="BT147" s="2">
        <v>21.007925233847018</v>
      </c>
      <c r="BU147" s="2">
        <v>12.914059690441913</v>
      </c>
      <c r="BV147" s="2">
        <v>10.174064373622205</v>
      </c>
      <c r="BW147" s="2">
        <v>6.1732912982686727</v>
      </c>
      <c r="BX147" s="2">
        <v>-1.2772520051982106</v>
      </c>
      <c r="BY147" s="2">
        <v>-10.9275018660203</v>
      </c>
      <c r="BZ147" s="2">
        <v>-8.4038645391183344</v>
      </c>
      <c r="CA147" s="2">
        <v>-5.0569420762934794</v>
      </c>
      <c r="CB147" s="2">
        <v>-1.8682105229382298</v>
      </c>
      <c r="CC147" s="2">
        <v>15.198139829482125</v>
      </c>
      <c r="CD147" s="2">
        <v>23.159656857614646</v>
      </c>
      <c r="CE147" s="2">
        <v>25.672586996801048</v>
      </c>
      <c r="CF147" s="2">
        <v>27.147034078255405</v>
      </c>
      <c r="CG147" s="2">
        <v>26.985504656270063</v>
      </c>
      <c r="CH147" s="2">
        <v>37.812789387931666</v>
      </c>
      <c r="CI147" s="2">
        <v>43.91730866818363</v>
      </c>
      <c r="CJ147" s="2">
        <v>44.134341932818252</v>
      </c>
      <c r="CK147" s="2">
        <v>42.026188393851776</v>
      </c>
      <c r="CL147" s="2">
        <v>39.745578172534174</v>
      </c>
      <c r="CM147" s="2">
        <v>33.698295469297804</v>
      </c>
      <c r="CN147" s="2">
        <v>16.036696508220068</v>
      </c>
      <c r="CO147" s="2">
        <v>20.762709578667071</v>
      </c>
      <c r="CP147" s="2">
        <v>45.500533910248308</v>
      </c>
      <c r="CQ147" s="2">
        <v>53.057002597300809</v>
      </c>
      <c r="CR147" s="2">
        <v>54.698462707409639</v>
      </c>
      <c r="CS147" s="2">
        <v>53.061545831301181</v>
      </c>
      <c r="CT147" s="2">
        <v>44.13368993261048</v>
      </c>
      <c r="CU147" s="2">
        <v>21.20944798654763</v>
      </c>
      <c r="CV147" s="2">
        <v>12.206160119638598</v>
      </c>
      <c r="CW147" s="2">
        <v>11.372481271490466</v>
      </c>
      <c r="CX147" s="2">
        <v>4.8094379081404304</v>
      </c>
      <c r="CY147" s="2">
        <v>10.389149658305286</v>
      </c>
      <c r="CZ147" s="2">
        <v>7.1423465650502269</v>
      </c>
      <c r="DA147" s="2">
        <v>6.7619004184967206</v>
      </c>
      <c r="DB147" s="2">
        <v>6.6295683812433879</v>
      </c>
      <c r="DC147" s="2">
        <v>6.986123416843383</v>
      </c>
      <c r="DD147" s="2">
        <v>16.91513326876613</v>
      </c>
      <c r="DE147" s="2">
        <v>24.019458754097585</v>
      </c>
      <c r="DF147" s="2">
        <v>26.2887867109525</v>
      </c>
      <c r="DG147" s="2">
        <v>36.090932057965304</v>
      </c>
      <c r="DH147" s="2">
        <v>37.243808188961452</v>
      </c>
      <c r="DI147" s="2">
        <v>44.983128625968469</v>
      </c>
      <c r="DJ147" s="2">
        <v>50.481997740448044</v>
      </c>
      <c r="DK147" s="2">
        <v>53.74963831357492</v>
      </c>
      <c r="DL147" s="2">
        <v>51.944935858707197</v>
      </c>
      <c r="DM147" s="2">
        <v>38.498731961878221</v>
      </c>
      <c r="DN147" s="2">
        <v>17.629077613421977</v>
      </c>
      <c r="DO147" s="2">
        <v>37.799604176139233</v>
      </c>
      <c r="DP147" s="2">
        <v>42.161129637210095</v>
      </c>
      <c r="DQ147" s="2">
        <v>43.344719849653316</v>
      </c>
      <c r="DR147" s="2">
        <v>31.248445507923169</v>
      </c>
      <c r="DS147" s="2">
        <v>28.328775441446339</v>
      </c>
      <c r="DT147" s="2">
        <v>25.140043888091153</v>
      </c>
      <c r="DU147" s="2">
        <v>19.957000657530639</v>
      </c>
      <c r="DV147" s="2">
        <v>11.986754671945963</v>
      </c>
      <c r="DW147" s="2">
        <v>-10.573512654279902</v>
      </c>
      <c r="DX147" s="2">
        <v>-9.0444667581928062</v>
      </c>
      <c r="DY147" s="2">
        <v>-7.7047730921085247</v>
      </c>
      <c r="DZ147" s="2">
        <v>0.17778332170199085</v>
      </c>
      <c r="EA147" s="2">
        <v>10.337435290519078</v>
      </c>
      <c r="EB147" s="2">
        <v>21.591881334410029</v>
      </c>
      <c r="EC147" s="2">
        <v>33.01981950025457</v>
      </c>
      <c r="ED147" s="2">
        <v>42.263043830405813</v>
      </c>
      <c r="EE147" s="2">
        <v>43.739565800816067</v>
      </c>
      <c r="EF147" s="2">
        <v>43.695476675044553</v>
      </c>
      <c r="EG147" s="2">
        <v>41.885545715575645</v>
      </c>
      <c r="EH147" s="2">
        <v>35.519830108146884</v>
      </c>
      <c r="EI147" s="2">
        <v>22.258796883877899</v>
      </c>
      <c r="EJ147" s="2">
        <v>21.447490990815574</v>
      </c>
      <c r="EK147" s="2">
        <v>15.685601533140055</v>
      </c>
      <c r="EL147" s="2">
        <v>19.527295646990616</v>
      </c>
      <c r="EM147" s="2">
        <v>23.599181106000824</v>
      </c>
      <c r="EN147" s="2">
        <v>29.039806603183322</v>
      </c>
      <c r="EO147" s="2">
        <v>34.037451990486801</v>
      </c>
      <c r="EP147" s="2">
        <v>35.125122243884931</v>
      </c>
      <c r="EQ147" s="2">
        <v>34.324406438363532</v>
      </c>
      <c r="ER147" s="2">
        <v>30.336930344198443</v>
      </c>
      <c r="ES147" s="2">
        <v>22.452162516690613</v>
      </c>
      <c r="ET147" s="2">
        <v>16.593746494433546</v>
      </c>
      <c r="EU147" s="2">
        <v>14.649597021183528</v>
      </c>
      <c r="EV147" s="2">
        <v>14.114342812607909</v>
      </c>
      <c r="EW147" s="2">
        <v>17.180051425410603</v>
      </c>
      <c r="EX147" s="2">
        <v>27.994399746939671</v>
      </c>
      <c r="EY147" s="2">
        <v>32.913709260128527</v>
      </c>
      <c r="EZ147" s="2">
        <v>43.469351415921324</v>
      </c>
      <c r="FA147" s="2">
        <v>53.964801423981598</v>
      </c>
      <c r="FB147" s="2">
        <v>51.618911281674997</v>
      </c>
      <c r="FC147" s="2">
        <v>45.222285285794577</v>
      </c>
      <c r="FD147" s="2">
        <v>26.666507129426044</v>
      </c>
      <c r="FE147" s="2">
        <v>6.8471063842549462</v>
      </c>
      <c r="FF147" s="2">
        <v>-21.126738915237691</v>
      </c>
      <c r="FG147" s="2">
        <v>-60.76024622306187</v>
      </c>
      <c r="FH147" s="2">
        <v>-82.780331199025511</v>
      </c>
      <c r="FI147" s="2">
        <v>-95.259902138872746</v>
      </c>
      <c r="FJ147" s="2">
        <v>-111.01715862189465</v>
      </c>
      <c r="FK147" s="2">
        <v>-105.17060977998497</v>
      </c>
      <c r="FL147" s="2">
        <v>-102.13387043834591</v>
      </c>
      <c r="FM147" s="2">
        <v>-100.51546041160496</v>
      </c>
      <c r="FN147" s="2">
        <v>-83.493343567506727</v>
      </c>
      <c r="FO147" s="2">
        <v>-65.422105518471497</v>
      </c>
      <c r="FP147" s="2">
        <v>-52.180832736560852</v>
      </c>
      <c r="FQ147" s="2">
        <v>-37.934187312712744</v>
      </c>
      <c r="FR147" s="2">
        <v>-24.498391418470504</v>
      </c>
      <c r="FS147" s="2">
        <v>-11.437487252229861</v>
      </c>
      <c r="FT147" s="2">
        <v>-5.404605749590556</v>
      </c>
      <c r="FU147" s="2">
        <v>-4.4876955022407001</v>
      </c>
      <c r="FV147" s="2">
        <v>-3.4625995440281634</v>
      </c>
      <c r="FW147" s="2">
        <v>-2.354923878725137</v>
      </c>
      <c r="FX147" s="2">
        <v>-1.1915027824513984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</row>
    <row r="148" spans="1:200">
      <c r="A148" s="2">
        <v>3.4536778483033706E-15</v>
      </c>
      <c r="B148" s="2">
        <v>3.6948450958098878E-15</v>
      </c>
      <c r="C148" s="2">
        <v>-1.7685120794826151E-13</v>
      </c>
      <c r="D148" s="2">
        <v>1.6867195127597392E-14</v>
      </c>
      <c r="E148" s="2">
        <v>3.6783260935849234E-14</v>
      </c>
      <c r="F148" s="2">
        <v>-1.2040185275214623E-14</v>
      </c>
      <c r="G148" s="2">
        <v>-5.831614797236128E-15</v>
      </c>
      <c r="H148" s="2">
        <v>1.4678306707833593E-16</v>
      </c>
      <c r="I148" s="2">
        <v>-1.4869530079380839E-13</v>
      </c>
      <c r="J148" s="2">
        <v>-5.5095358347637811E-15</v>
      </c>
      <c r="K148" s="2">
        <v>-2.7048135299639854E-15</v>
      </c>
      <c r="L148" s="2">
        <v>2.6643109504424663E-14</v>
      </c>
      <c r="M148" s="2">
        <v>-5.1566822985802749E-14</v>
      </c>
      <c r="N148" s="2">
        <v>1.4804716411226744E-14</v>
      </c>
      <c r="O148" s="2">
        <v>4.857954410261432E-14</v>
      </c>
      <c r="P148" s="2">
        <v>3.2588950705986242E-15</v>
      </c>
      <c r="Q148" s="2">
        <v>-1.4864659521867177E-14</v>
      </c>
      <c r="R148" s="2">
        <v>1.8050804180771106E-15</v>
      </c>
      <c r="S148" s="2">
        <v>1.0914630188050355E-15</v>
      </c>
      <c r="T148" s="2">
        <v>-3.993591795690088E-16</v>
      </c>
      <c r="U148" s="2">
        <v>2.7241644708132908E-16</v>
      </c>
      <c r="V148" s="2">
        <v>-0.86890491439676965</v>
      </c>
      <c r="W148" s="2">
        <v>-1.7087448572054054</v>
      </c>
      <c r="X148" s="2">
        <v>-2.490897177599166</v>
      </c>
      <c r="Y148" s="2">
        <v>-3.1876170454434885</v>
      </c>
      <c r="Z148" s="2">
        <v>-3.7724594215590437</v>
      </c>
      <c r="AA148" s="2">
        <v>-10.291764984202176</v>
      </c>
      <c r="AB148" s="2">
        <v>-23.277321379933603</v>
      </c>
      <c r="AC148" s="2">
        <v>-37.224658918268545</v>
      </c>
      <c r="AD148" s="2">
        <v>-51.832827013828165</v>
      </c>
      <c r="AE148" s="2">
        <v>-65.288916074457205</v>
      </c>
      <c r="AF148" s="2">
        <v>-82.971925048794134</v>
      </c>
      <c r="AG148" s="2">
        <v>-98.58928150565805</v>
      </c>
      <c r="AH148" s="2">
        <v>-104.29210472733064</v>
      </c>
      <c r="AI148" s="2">
        <v>-105.4239958624303</v>
      </c>
      <c r="AJ148" s="2">
        <v>-100.69442487888776</v>
      </c>
      <c r="AK148" s="2">
        <v>-90.641751411402367</v>
      </c>
      <c r="AL148" s="2">
        <v>-75.966474961309117</v>
      </c>
      <c r="AM148" s="2">
        <v>-43.532368144085368</v>
      </c>
      <c r="AN148" s="2">
        <v>-11.406393308000904</v>
      </c>
      <c r="AO148" s="2">
        <v>16.493759816081393</v>
      </c>
      <c r="AP148" s="2">
        <v>37.992858497660237</v>
      </c>
      <c r="AQ148" s="2">
        <v>51.411354644593004</v>
      </c>
      <c r="AR148" s="2">
        <v>54.071018547584835</v>
      </c>
      <c r="AS148" s="2">
        <v>48.999117980810922</v>
      </c>
      <c r="AT148" s="2">
        <v>38.021839993226664</v>
      </c>
      <c r="AU148" s="2">
        <v>24.168660193223076</v>
      </c>
      <c r="AV148" s="2">
        <v>13.112726816609761</v>
      </c>
      <c r="AW148" s="2">
        <v>6.0634751371556597</v>
      </c>
      <c r="AX148" s="2">
        <v>4.1718317755529029</v>
      </c>
      <c r="AY148" s="2">
        <v>7.243888276502144</v>
      </c>
      <c r="AZ148" s="2">
        <v>14.51391983796289</v>
      </c>
      <c r="BA148" s="2">
        <v>26.358249946722214</v>
      </c>
      <c r="BB148" s="2">
        <v>38.653679879560045</v>
      </c>
      <c r="BC148" s="2">
        <v>46.583799340824172</v>
      </c>
      <c r="BD148" s="2">
        <v>49.074422386415563</v>
      </c>
      <c r="BE148" s="2">
        <v>45.92863232947952</v>
      </c>
      <c r="BF148" s="2">
        <v>38.586090250150242</v>
      </c>
      <c r="BG148" s="2">
        <v>28.458476554587005</v>
      </c>
      <c r="BH148" s="2">
        <v>18.793400499727536</v>
      </c>
      <c r="BI148" s="2">
        <v>11.366107729533468</v>
      </c>
      <c r="BJ148" s="2">
        <v>7.6165258692220625</v>
      </c>
      <c r="BK148" s="2">
        <v>13.599700643807687</v>
      </c>
      <c r="BL148" s="2">
        <v>21.333570389066494</v>
      </c>
      <c r="BM148" s="2">
        <v>30.313695424958123</v>
      </c>
      <c r="BN148" s="2">
        <v>39.285110371984715</v>
      </c>
      <c r="BO148" s="2">
        <v>41.514966554352611</v>
      </c>
      <c r="BP148" s="2">
        <v>41.894493268231173</v>
      </c>
      <c r="BQ148" s="2">
        <v>34.255944947941529</v>
      </c>
      <c r="BR148" s="2">
        <v>24.049663015213511</v>
      </c>
      <c r="BS148" s="2">
        <v>22.54054727537946</v>
      </c>
      <c r="BT148" s="2">
        <v>18.293196581644548</v>
      </c>
      <c r="BU148" s="2">
        <v>10.16694639629309</v>
      </c>
      <c r="BV148" s="2">
        <v>7.5957909993554562</v>
      </c>
      <c r="BW148" s="2">
        <v>4.1135814602629246</v>
      </c>
      <c r="BX148" s="2">
        <v>-3.0885244625616615</v>
      </c>
      <c r="BY148" s="2">
        <v>-11.60945790700438</v>
      </c>
      <c r="BZ148" s="2">
        <v>-9.1430721642938764</v>
      </c>
      <c r="CA148" s="2">
        <v>-5.8263408831324019</v>
      </c>
      <c r="CB148" s="2">
        <v>-2.7254198956938103</v>
      </c>
      <c r="CC148" s="2">
        <v>12.566363627136722</v>
      </c>
      <c r="CD148" s="2">
        <v>18.042136734989242</v>
      </c>
      <c r="CE148" s="2">
        <v>19.298845539886695</v>
      </c>
      <c r="CF148" s="2">
        <v>18.433297533743993</v>
      </c>
      <c r="CG148" s="2">
        <v>17.923243302074191</v>
      </c>
      <c r="CH148" s="2">
        <v>25.698016988923637</v>
      </c>
      <c r="CI148" s="2">
        <v>28.200972787182458</v>
      </c>
      <c r="CJ148" s="2">
        <v>26.411499587142671</v>
      </c>
      <c r="CK148" s="2">
        <v>23.619238193845614</v>
      </c>
      <c r="CL148" s="2">
        <v>22.481080582530037</v>
      </c>
      <c r="CM148" s="2">
        <v>18.160558856477863</v>
      </c>
      <c r="CN148" s="2">
        <v>5.1526390301464682</v>
      </c>
      <c r="CO148" s="2">
        <v>12.698403748017165</v>
      </c>
      <c r="CP148" s="2">
        <v>41.049212229709823</v>
      </c>
      <c r="CQ148" s="2">
        <v>56.721385400907764</v>
      </c>
      <c r="CR148" s="2">
        <v>68.604059116760823</v>
      </c>
      <c r="CS148" s="2">
        <v>73.414595092556056</v>
      </c>
      <c r="CT148" s="2">
        <v>71.793195088397908</v>
      </c>
      <c r="CU148" s="2">
        <v>54.808800377801276</v>
      </c>
      <c r="CV148" s="2">
        <v>47.815338313626562</v>
      </c>
      <c r="CW148" s="2">
        <v>46.621587514244872</v>
      </c>
      <c r="CX148" s="2">
        <v>40.610152507204724</v>
      </c>
      <c r="CY148" s="2">
        <v>49.679548018958378</v>
      </c>
      <c r="CZ148" s="2">
        <v>50.67621801183752</v>
      </c>
      <c r="DA148" s="2">
        <v>50.246569301364701</v>
      </c>
      <c r="DB148" s="2">
        <v>49.145568475040356</v>
      </c>
      <c r="DC148" s="2">
        <v>48.79410185866422</v>
      </c>
      <c r="DD148" s="2">
        <v>56.652118123849007</v>
      </c>
      <c r="DE148" s="2">
        <v>62.276085786378133</v>
      </c>
      <c r="DF148" s="2">
        <v>62.797388596948032</v>
      </c>
      <c r="DG148" s="2">
        <v>70.757814304908933</v>
      </c>
      <c r="DH148" s="2">
        <v>70.340679122316885</v>
      </c>
      <c r="DI148" s="2">
        <v>74.962811733880272</v>
      </c>
      <c r="DJ148" s="2">
        <v>77.079839062404403</v>
      </c>
      <c r="DK148" s="2">
        <v>73.825864156977687</v>
      </c>
      <c r="DL148" s="2">
        <v>66.235485326020438</v>
      </c>
      <c r="DM148" s="2">
        <v>44.715208734058251</v>
      </c>
      <c r="DN148" s="2">
        <v>24.936112121736997</v>
      </c>
      <c r="DO148" s="2">
        <v>40.757557171114868</v>
      </c>
      <c r="DP148" s="2">
        <v>43.583457601315374</v>
      </c>
      <c r="DQ148" s="2">
        <v>44.115331681853142</v>
      </c>
      <c r="DR148" s="2">
        <v>25.279171887199386</v>
      </c>
      <c r="DS148" s="2">
        <v>22.523848791185486</v>
      </c>
      <c r="DT148" s="2">
        <v>19.422927803746937</v>
      </c>
      <c r="DU148" s="2">
        <v>15.207543805614728</v>
      </c>
      <c r="DV148" s="2">
        <v>8.42574862428242</v>
      </c>
      <c r="DW148" s="2">
        <v>-10.886720470929344</v>
      </c>
      <c r="DX148" s="2">
        <v>-9.2857842188725463</v>
      </c>
      <c r="DY148" s="2">
        <v>-8.2568404607230619</v>
      </c>
      <c r="DZ148" s="2">
        <v>-1.0088075171941879</v>
      </c>
      <c r="EA148" s="2">
        <v>8.6912700392400417</v>
      </c>
      <c r="EB148" s="2">
        <v>19.561261274130484</v>
      </c>
      <c r="EC148" s="2">
        <v>30.961301432853723</v>
      </c>
      <c r="ED148" s="2">
        <v>40.377925715393964</v>
      </c>
      <c r="EE148" s="2">
        <v>41.628868703915764</v>
      </c>
      <c r="EF148" s="2">
        <v>40.839414383363831</v>
      </c>
      <c r="EG148" s="2">
        <v>37.893333895861112</v>
      </c>
      <c r="EH148" s="2">
        <v>30.227066505136403</v>
      </c>
      <c r="EI148" s="2">
        <v>16.321196973783849</v>
      </c>
      <c r="EJ148" s="2">
        <v>15.511759552508593</v>
      </c>
      <c r="EK148" s="2">
        <v>11.310351868145556</v>
      </c>
      <c r="EL148" s="2">
        <v>19.182710715512485</v>
      </c>
      <c r="EM148" s="2">
        <v>25.641595588869183</v>
      </c>
      <c r="EN148" s="2">
        <v>34.969985288047866</v>
      </c>
      <c r="EO148" s="2">
        <v>44.836224685185115</v>
      </c>
      <c r="EP148" s="2">
        <v>46.871639251117053</v>
      </c>
      <c r="EQ148" s="2">
        <v>46.486199795678814</v>
      </c>
      <c r="ER148" s="2">
        <v>39.849190871246975</v>
      </c>
      <c r="ES148" s="2">
        <v>27.72036472787385</v>
      </c>
      <c r="ET148" s="2">
        <v>16.067140897339968</v>
      </c>
      <c r="EU148" s="2">
        <v>7.243888276502144</v>
      </c>
      <c r="EV148" s="2">
        <v>2.2630668628912547</v>
      </c>
      <c r="EW148" s="2">
        <v>2.8624018328687555</v>
      </c>
      <c r="EX148" s="2">
        <v>13.112726816609761</v>
      </c>
      <c r="EY148" s="2">
        <v>19.112294572410253</v>
      </c>
      <c r="EZ148" s="2">
        <v>32.529412151212227</v>
      </c>
      <c r="FA148" s="2">
        <v>48.999117980810922</v>
      </c>
      <c r="FB148" s="2">
        <v>50.750951388293174</v>
      </c>
      <c r="FC148" s="2">
        <v>50.120417268178173</v>
      </c>
      <c r="FD148" s="2">
        <v>37.992858497660237</v>
      </c>
      <c r="FE148" s="2">
        <v>20.025298064922694</v>
      </c>
      <c r="FF148" s="2">
        <v>-5.7018754832294327</v>
      </c>
      <c r="FG148" s="2">
        <v>-43.532368144085368</v>
      </c>
      <c r="FH148" s="2">
        <v>-67.321103438888017</v>
      </c>
      <c r="FI148" s="2">
        <v>-81.790041419266643</v>
      </c>
      <c r="FJ148" s="2">
        <v>-100.69442487888776</v>
      </c>
      <c r="FK148" s="2">
        <v>-97.547310238458536</v>
      </c>
      <c r="FL148" s="2">
        <v>-97.317983338639621</v>
      </c>
      <c r="FM148" s="2">
        <v>-98.58928150565805</v>
      </c>
      <c r="FN148" s="2">
        <v>-82.971925048794134</v>
      </c>
      <c r="FO148" s="2">
        <v>-65.288916074457205</v>
      </c>
      <c r="FP148" s="2">
        <v>-51.832827013828151</v>
      </c>
      <c r="FQ148" s="2">
        <v>-37.224658918268545</v>
      </c>
      <c r="FR148" s="2">
        <v>-23.277321379933603</v>
      </c>
      <c r="FS148" s="2">
        <v>-10.291764984202176</v>
      </c>
      <c r="FT148" s="2">
        <v>-3.7724594215590437</v>
      </c>
      <c r="FU148" s="2">
        <v>-3.1876170454434885</v>
      </c>
      <c r="FV148" s="2">
        <v>-2.490897177599166</v>
      </c>
      <c r="FW148" s="2">
        <v>-1.7087448572054076</v>
      </c>
      <c r="FX148" s="2">
        <v>-0.86890491439676965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</row>
    <row r="149" spans="1:200">
      <c r="A149" s="2">
        <v>3.4199760106952144E-15</v>
      </c>
      <c r="B149" s="2">
        <v>-3.1969389986107832E-15</v>
      </c>
      <c r="C149" s="2">
        <v>-1.7872257970788699E-13</v>
      </c>
      <c r="D149" s="2">
        <v>2.1155575611557598E-14</v>
      </c>
      <c r="E149" s="2">
        <v>3.7322663358276275E-14</v>
      </c>
      <c r="F149" s="2">
        <v>-1.5345022719657564E-14</v>
      </c>
      <c r="G149" s="2">
        <v>-9.3114795836353523E-15</v>
      </c>
      <c r="H149" s="2">
        <v>7.3591785718364422E-16</v>
      </c>
      <c r="I149" s="2">
        <v>-1.5512800431717487E-13</v>
      </c>
      <c r="J149" s="2">
        <v>-4.8539954630960594E-15</v>
      </c>
      <c r="K149" s="2">
        <v>-1.8368945260143991E-15</v>
      </c>
      <c r="L149" s="2">
        <v>2.5256216455151737E-14</v>
      </c>
      <c r="M149" s="2">
        <v>-5.3662145729804071E-14</v>
      </c>
      <c r="N149" s="2">
        <v>1.0047785417086875E-14</v>
      </c>
      <c r="O149" s="2">
        <v>4.8704789259137153E-14</v>
      </c>
      <c r="P149" s="2">
        <v>3.353834196343294E-15</v>
      </c>
      <c r="Q149" s="2">
        <v>-1.8228096978041912E-14</v>
      </c>
      <c r="R149" s="2">
        <v>1.8362534423968446E-15</v>
      </c>
      <c r="S149" s="2">
        <v>1.1079646103614382E-15</v>
      </c>
      <c r="T149" s="2">
        <v>-4.0850954129624154E-16</v>
      </c>
      <c r="U149" s="2">
        <v>3.2575965315173943E-16</v>
      </c>
      <c r="V149" s="2">
        <v>-1.1953326313990917</v>
      </c>
      <c r="W149" s="2">
        <v>-2.3587714642847204</v>
      </c>
      <c r="X149" s="2">
        <v>-3.4589013988223938</v>
      </c>
      <c r="Y149" s="2">
        <v>-4.4652573474026642</v>
      </c>
      <c r="Z149" s="2">
        <v>-5.3487808996343071</v>
      </c>
      <c r="AA149" s="2">
        <v>-12.204026959833016</v>
      </c>
      <c r="AB149" s="2">
        <v>-25.705335889531284</v>
      </c>
      <c r="AC149" s="2">
        <v>-40.159413602971576</v>
      </c>
      <c r="AD149" s="2">
        <v>-55.194637307963973</v>
      </c>
      <c r="AE149" s="2">
        <v>-68.911876098055103</v>
      </c>
      <c r="AF149" s="2">
        <v>-86.867373149957871</v>
      </c>
      <c r="AG149" s="2">
        <v>-102.39436139985884</v>
      </c>
      <c r="AH149" s="2">
        <v>-107.32059689334692</v>
      </c>
      <c r="AI149" s="2">
        <v>-107.28325803169648</v>
      </c>
      <c r="AJ149" s="2">
        <v>-101.00115746207119</v>
      </c>
      <c r="AK149" s="2">
        <v>-89.292570574773038</v>
      </c>
      <c r="AL149" s="2">
        <v>-73.01082179439517</v>
      </c>
      <c r="AM149" s="2">
        <v>-38.59441363083414</v>
      </c>
      <c r="AN149" s="2">
        <v>-5.2121095702073035</v>
      </c>
      <c r="AO149" s="2">
        <v>22.925767275411683</v>
      </c>
      <c r="AP149" s="2">
        <v>43.612394916472326</v>
      </c>
      <c r="AQ149" s="2">
        <v>55.327402928859861</v>
      </c>
      <c r="AR149" s="2">
        <v>55.508377212765765</v>
      </c>
      <c r="AS149" s="2">
        <v>47.907672438631444</v>
      </c>
      <c r="AT149" s="2">
        <v>34.646724202473727</v>
      </c>
      <c r="AU149" s="2">
        <v>19.200888795490659</v>
      </c>
      <c r="AV149" s="2">
        <v>7.56773314927824</v>
      </c>
      <c r="AW149" s="2">
        <v>0.83090634467806623</v>
      </c>
      <c r="AX149" s="2">
        <v>-5.0213157755957027E-2</v>
      </c>
      <c r="AY149" s="2">
        <v>4.8183030066535384</v>
      </c>
      <c r="AZ149" s="2">
        <v>13.873501444230813</v>
      </c>
      <c r="BA149" s="2">
        <v>27.262732190301975</v>
      </c>
      <c r="BB149" s="2">
        <v>40.201485369836014</v>
      </c>
      <c r="BC149" s="2">
        <v>47.867547484260356</v>
      </c>
      <c r="BD149" s="2">
        <v>49.601288120633285</v>
      </c>
      <c r="BE149" s="2">
        <v>45.177311488569352</v>
      </c>
      <c r="BF149" s="2">
        <v>36.445798814843187</v>
      </c>
      <c r="BG149" s="2">
        <v>25.13693874546815</v>
      </c>
      <c r="BH149" s="2">
        <v>14.943023957979467</v>
      </c>
      <c r="BI149" s="2">
        <v>7.9096407885705879</v>
      </c>
      <c r="BJ149" s="2">
        <v>5.0444586790457855</v>
      </c>
      <c r="BK149" s="2">
        <v>12.362475969919368</v>
      </c>
      <c r="BL149" s="2">
        <v>21.786662909674149</v>
      </c>
      <c r="BM149" s="2">
        <v>32.295670105721058</v>
      </c>
      <c r="BN149" s="2">
        <v>42.357934795225972</v>
      </c>
      <c r="BO149" s="2">
        <v>45.003301452239398</v>
      </c>
      <c r="BP149" s="2">
        <v>44.978344037333315</v>
      </c>
      <c r="BQ149" s="2">
        <v>36.154620408237108</v>
      </c>
      <c r="BR149" s="2">
        <v>24.432391451190824</v>
      </c>
      <c r="BS149" s="2">
        <v>20.342563526264325</v>
      </c>
      <c r="BT149" s="2">
        <v>14.391515079203474</v>
      </c>
      <c r="BU149" s="2">
        <v>4.9059315600329398</v>
      </c>
      <c r="BV149" s="2">
        <v>1.8055889210088907</v>
      </c>
      <c r="BW149" s="2">
        <v>-1.49235048944605</v>
      </c>
      <c r="BX149" s="2">
        <v>-8.1701386108186878</v>
      </c>
      <c r="BY149" s="2">
        <v>-15.176187725910502</v>
      </c>
      <c r="BZ149" s="2">
        <v>-12.214485371068672</v>
      </c>
      <c r="CA149" s="2">
        <v>-8.559245271546942</v>
      </c>
      <c r="CB149" s="2">
        <v>-5.1319714845284006</v>
      </c>
      <c r="CC149" s="2">
        <v>10.313422091876644</v>
      </c>
      <c r="CD149" s="2">
        <v>15.428238356371528</v>
      </c>
      <c r="CE149" s="2">
        <v>16.837005651861784</v>
      </c>
      <c r="CF149" s="2">
        <v>15.657869662663693</v>
      </c>
      <c r="CG149" s="2">
        <v>15.196723488216175</v>
      </c>
      <c r="CH149" s="2">
        <v>23.988144670050314</v>
      </c>
      <c r="CI149" s="2">
        <v>26.520997942230874</v>
      </c>
      <c r="CJ149" s="2">
        <v>24.232220369142979</v>
      </c>
      <c r="CK149" s="2">
        <v>20.778718445379468</v>
      </c>
      <c r="CL149" s="2">
        <v>19.873862453958385</v>
      </c>
      <c r="CM149" s="2">
        <v>15.46569378486938</v>
      </c>
      <c r="CN149" s="2">
        <v>2.2330479971885104</v>
      </c>
      <c r="CO149" s="2">
        <v>9.1946139610435456</v>
      </c>
      <c r="CP149" s="2">
        <v>36.214549748263401</v>
      </c>
      <c r="CQ149" s="2">
        <v>53.428325548792408</v>
      </c>
      <c r="CR149" s="2">
        <v>67.092224238139067</v>
      </c>
      <c r="CS149" s="2">
        <v>73.226822142326</v>
      </c>
      <c r="CT149" s="2">
        <v>72.691751242553508</v>
      </c>
      <c r="CU149" s="2">
        <v>54.788679203963291</v>
      </c>
      <c r="CV149" s="2">
        <v>47.763279938385679</v>
      </c>
      <c r="CW149" s="2">
        <v>46.641362947716942</v>
      </c>
      <c r="CX149" s="2">
        <v>40.457161568880394</v>
      </c>
      <c r="CY149" s="2">
        <v>49.640373023063248</v>
      </c>
      <c r="CZ149" s="2">
        <v>50.776532015715887</v>
      </c>
      <c r="DA149" s="2">
        <v>50.449702163123433</v>
      </c>
      <c r="DB149" s="2">
        <v>49.390461161342451</v>
      </c>
      <c r="DC149" s="2">
        <v>49.006032611074907</v>
      </c>
      <c r="DD149" s="2">
        <v>57.124412232648957</v>
      </c>
      <c r="DE149" s="2">
        <v>62.965885756504107</v>
      </c>
      <c r="DF149" s="2">
        <v>63.785476592519458</v>
      </c>
      <c r="DG149" s="2">
        <v>71.79031338733985</v>
      </c>
      <c r="DH149" s="2">
        <v>71.579103024711458</v>
      </c>
      <c r="DI149" s="2">
        <v>76.096824336727565</v>
      </c>
      <c r="DJ149" s="2">
        <v>77.715263388680583</v>
      </c>
      <c r="DK149" s="2">
        <v>73.410063475634274</v>
      </c>
      <c r="DL149" s="2">
        <v>64.469894789844233</v>
      </c>
      <c r="DM149" s="2">
        <v>41.082698428680239</v>
      </c>
      <c r="DN149" s="2">
        <v>23.74620086634372</v>
      </c>
      <c r="DO149" s="2">
        <v>40.235371466263253</v>
      </c>
      <c r="DP149" s="2">
        <v>43.033704143980486</v>
      </c>
      <c r="DQ149" s="2">
        <v>43.692184247089699</v>
      </c>
      <c r="DR149" s="2">
        <v>24.085567181042848</v>
      </c>
      <c r="DS149" s="2">
        <v>21.039562179445198</v>
      </c>
      <c r="DT149" s="2">
        <v>17.612288392426692</v>
      </c>
      <c r="DU149" s="2">
        <v>12.529982521915167</v>
      </c>
      <c r="DV149" s="2">
        <v>5.0704133829837152</v>
      </c>
      <c r="DW149" s="2">
        <v>-14.788423247206746</v>
      </c>
      <c r="DX149" s="2">
        <v>-13.13456233193552</v>
      </c>
      <c r="DY149" s="2">
        <v>-11.806755123471472</v>
      </c>
      <c r="DZ149" s="2">
        <v>-3.8471622875238762</v>
      </c>
      <c r="EA149" s="2">
        <v>7.0023001173004253</v>
      </c>
      <c r="EB149" s="2">
        <v>19.287907862984781</v>
      </c>
      <c r="EC149" s="2">
        <v>32.264803815750163</v>
      </c>
      <c r="ED149" s="2">
        <v>43.126447517659713</v>
      </c>
      <c r="EE149" s="2">
        <v>45.110924933974353</v>
      </c>
      <c r="EF149" s="2">
        <v>44.234282056339524</v>
      </c>
      <c r="EG149" s="2">
        <v>40.441919904977446</v>
      </c>
      <c r="EH149" s="2">
        <v>31.363120123216977</v>
      </c>
      <c r="EI149" s="2">
        <v>15.647162079721838</v>
      </c>
      <c r="EJ149" s="2">
        <v>13.326896544586013</v>
      </c>
      <c r="EK149" s="2">
        <v>8.069634097671404</v>
      </c>
      <c r="EL149" s="2">
        <v>15.251924024397756</v>
      </c>
      <c r="EM149" s="2">
        <v>21.921626979987707</v>
      </c>
      <c r="EN149" s="2">
        <v>32.24367602187575</v>
      </c>
      <c r="EO149" s="2">
        <v>43.787010937213893</v>
      </c>
      <c r="EP149" s="2">
        <v>46.97312628635963</v>
      </c>
      <c r="EQ149" s="2">
        <v>47.609335708887635</v>
      </c>
      <c r="ER149" s="2">
        <v>41.320748305797622</v>
      </c>
      <c r="ES149" s="2">
        <v>28.959485736001909</v>
      </c>
      <c r="ET149" s="2">
        <v>16.044910085007249</v>
      </c>
      <c r="EU149" s="2">
        <v>4.8183030066535384</v>
      </c>
      <c r="EV149" s="2">
        <v>-1.4110953617766029</v>
      </c>
      <c r="EW149" s="2">
        <v>-1.9929858566952543</v>
      </c>
      <c r="EX149" s="2">
        <v>7.56773314927824</v>
      </c>
      <c r="EY149" s="2">
        <v>14.057442859472438</v>
      </c>
      <c r="EZ149" s="2">
        <v>28.700368792441317</v>
      </c>
      <c r="FA149" s="2">
        <v>47.907672438631444</v>
      </c>
      <c r="FB149" s="2">
        <v>51.519629562904314</v>
      </c>
      <c r="FC149" s="2">
        <v>53.366085267265547</v>
      </c>
      <c r="FD149" s="2">
        <v>43.612394916472326</v>
      </c>
      <c r="FE149" s="2">
        <v>26.056061399409685</v>
      </c>
      <c r="FF149" s="2">
        <v>0.2956510413294815</v>
      </c>
      <c r="FG149" s="2">
        <v>-38.59441363083414</v>
      </c>
      <c r="FH149" s="2">
        <v>-64.210073244087653</v>
      </c>
      <c r="FI149" s="2">
        <v>-80.184374133300025</v>
      </c>
      <c r="FJ149" s="2">
        <v>-101.00115746207119</v>
      </c>
      <c r="FK149" s="2">
        <v>-99.055236333210388</v>
      </c>
      <c r="FL149" s="2">
        <v>-100.00348934248548</v>
      </c>
      <c r="FM149" s="2">
        <v>-102.39436139985884</v>
      </c>
      <c r="FN149" s="2">
        <v>-86.867373149957871</v>
      </c>
      <c r="FO149" s="2">
        <v>-68.911876098055103</v>
      </c>
      <c r="FP149" s="2">
        <v>-55.194637307963959</v>
      </c>
      <c r="FQ149" s="2">
        <v>-40.159413602971576</v>
      </c>
      <c r="FR149" s="2">
        <v>-25.705335889531284</v>
      </c>
      <c r="FS149" s="2">
        <v>-12.204026959833016</v>
      </c>
      <c r="FT149" s="2">
        <v>-5.3487808996343071</v>
      </c>
      <c r="FU149" s="2">
        <v>-4.4652573474026642</v>
      </c>
      <c r="FV149" s="2">
        <v>-3.4589013988223938</v>
      </c>
      <c r="FW149" s="2">
        <v>-2.3587714642847231</v>
      </c>
      <c r="FX149" s="2">
        <v>-1.1953326313990917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</row>
    <row r="150" spans="1:200">
      <c r="A150" s="2">
        <v>3.2759860815046292E-15</v>
      </c>
      <c r="B150" s="2">
        <v>5.3992829238095252E-15</v>
      </c>
      <c r="C150" s="2">
        <v>-1.5241815171914424E-13</v>
      </c>
      <c r="D150" s="2">
        <v>2.2011395581881001E-14</v>
      </c>
      <c r="E150" s="2">
        <v>3.0926381844302942E-14</v>
      </c>
      <c r="F150" s="2">
        <v>-1.7140500431540314E-14</v>
      </c>
      <c r="G150" s="2">
        <v>-1.2593463108582488E-14</v>
      </c>
      <c r="H150" s="2">
        <v>8.8863829376633089E-16</v>
      </c>
      <c r="I150" s="2">
        <v>-1.3528426434909528E-13</v>
      </c>
      <c r="J150" s="2">
        <v>-2.2589300588218972E-15</v>
      </c>
      <c r="K150" s="2">
        <v>-1.5133797853739053E-16</v>
      </c>
      <c r="L150" s="2">
        <v>1.8479707062094406E-14</v>
      </c>
      <c r="M150" s="2">
        <v>-4.5470926179528061E-14</v>
      </c>
      <c r="N150" s="2">
        <v>1.7787993698754386E-15</v>
      </c>
      <c r="O150" s="2">
        <v>3.8835846830701524E-14</v>
      </c>
      <c r="P150" s="2">
        <v>2.5826018139818561E-15</v>
      </c>
      <c r="Q150" s="2">
        <v>-1.9344086898262018E-14</v>
      </c>
      <c r="R150" s="2">
        <v>1.5414484621725453E-15</v>
      </c>
      <c r="S150" s="2">
        <v>9.1677808996215679E-16</v>
      </c>
      <c r="T150" s="2">
        <v>-3.4762262982117148E-16</v>
      </c>
      <c r="U150" s="2">
        <v>3.3528733210928997E-16</v>
      </c>
      <c r="V150" s="2">
        <v>-0.7605617710847854</v>
      </c>
      <c r="W150" s="2">
        <v>-1.4928174542664099</v>
      </c>
      <c r="X150" s="2">
        <v>-2.1688966657891475</v>
      </c>
      <c r="Y150" s="2">
        <v>-2.7617936585351974</v>
      </c>
      <c r="Z150" s="2">
        <v>-3.2457828234700958</v>
      </c>
      <c r="AA150" s="2">
        <v>-9.4019946757186155</v>
      </c>
      <c r="AB150" s="2">
        <v>-20.989068536144853</v>
      </c>
      <c r="AC150" s="2">
        <v>-33.390675559180281</v>
      </c>
      <c r="AD150" s="2">
        <v>-46.147139914429708</v>
      </c>
      <c r="AE150" s="2">
        <v>-57.601141296842542</v>
      </c>
      <c r="AF150" s="2">
        <v>-72.762415422678487</v>
      </c>
      <c r="AG150" s="2">
        <v>-85.37508622305451</v>
      </c>
      <c r="AH150" s="2">
        <v>-88.280419887183655</v>
      </c>
      <c r="AI150" s="2">
        <v>-86.597955701512447</v>
      </c>
      <c r="AJ150" s="2">
        <v>-79.302952050474801</v>
      </c>
      <c r="AK150" s="2">
        <v>-67.449457679417449</v>
      </c>
      <c r="AL150" s="2">
        <v>-51.948968597720544</v>
      </c>
      <c r="AM150" s="2">
        <v>-21.022291286669837</v>
      </c>
      <c r="AN150" s="2">
        <v>7.9906524409143493</v>
      </c>
      <c r="AO150" s="2">
        <v>31.321892835224023</v>
      </c>
      <c r="AP150" s="2">
        <v>47.148833809956393</v>
      </c>
      <c r="AQ150" s="2">
        <v>54.456362395524067</v>
      </c>
      <c r="AR150" s="2">
        <v>51.096730880880308</v>
      </c>
      <c r="AS150" s="2">
        <v>41.486177164134482</v>
      </c>
      <c r="AT150" s="2">
        <v>27.730594627885107</v>
      </c>
      <c r="AU150" s="2">
        <v>13.22577558183708</v>
      </c>
      <c r="AV150" s="2">
        <v>3.2641581458728801</v>
      </c>
      <c r="AW150" s="2">
        <v>-1.4847590722124444</v>
      </c>
      <c r="AX150" s="2">
        <v>-0.53268181039370255</v>
      </c>
      <c r="AY150" s="2">
        <v>6.2561227141764704</v>
      </c>
      <c r="AZ150" s="2">
        <v>16.277843054495587</v>
      </c>
      <c r="BA150" s="2">
        <v>29.426715478656106</v>
      </c>
      <c r="BB150" s="2">
        <v>40.889579420994558</v>
      </c>
      <c r="BC150" s="2">
        <v>46.74179584885519</v>
      </c>
      <c r="BD150" s="2">
        <v>47.030009226941523</v>
      </c>
      <c r="BE150" s="2">
        <v>41.578970457666856</v>
      </c>
      <c r="BF150" s="2">
        <v>32.535251801410176</v>
      </c>
      <c r="BG150" s="2">
        <v>21.730972453182122</v>
      </c>
      <c r="BH150" s="2">
        <v>12.757904681890075</v>
      </c>
      <c r="BI150" s="2">
        <v>7.556837451978339</v>
      </c>
      <c r="BJ150" s="2">
        <v>6.4075758188887626</v>
      </c>
      <c r="BK150" s="2">
        <v>13.858205531136543</v>
      </c>
      <c r="BL150" s="2">
        <v>23.446764586043642</v>
      </c>
      <c r="BM150" s="2">
        <v>33.615211542022067</v>
      </c>
      <c r="BN150" s="2">
        <v>42.739501367734128</v>
      </c>
      <c r="BO150" s="2">
        <v>45.019808238599779</v>
      </c>
      <c r="BP150" s="2">
        <v>44.220489011626043</v>
      </c>
      <c r="BQ150" s="2">
        <v>35.069503029287475</v>
      </c>
      <c r="BR150" s="2">
        <v>23.18349028058752</v>
      </c>
      <c r="BS150" s="2">
        <v>16.603814485622472</v>
      </c>
      <c r="BT150" s="2">
        <v>9.5736345257023778</v>
      </c>
      <c r="BU150" s="2">
        <v>4.5229103008466609E-2</v>
      </c>
      <c r="BV150" s="2">
        <v>-3.2154772670633172</v>
      </c>
      <c r="BW150" s="2">
        <v>-6.0604654763779031</v>
      </c>
      <c r="BX150" s="2">
        <v>-11.288658315335368</v>
      </c>
      <c r="BY150" s="2">
        <v>-15.52223318015686</v>
      </c>
      <c r="BZ150" s="2">
        <v>-12.451414307544114</v>
      </c>
      <c r="CA150" s="2">
        <v>-8.9781351793478308</v>
      </c>
      <c r="CB150" s="2">
        <v>-5.6725026307329633</v>
      </c>
      <c r="CC150" s="2">
        <v>7.1078784468555192</v>
      </c>
      <c r="CD150" s="2">
        <v>10.934919277363853</v>
      </c>
      <c r="CE150" s="2">
        <v>12.418296164974661</v>
      </c>
      <c r="CF150" s="2">
        <v>11.170573865780652</v>
      </c>
      <c r="CG150" s="2">
        <v>11.060155223869607</v>
      </c>
      <c r="CH150" s="2">
        <v>19.935535670962494</v>
      </c>
      <c r="CI150" s="2">
        <v>22.317345136199108</v>
      </c>
      <c r="CJ150" s="2">
        <v>19.940704791261147</v>
      </c>
      <c r="CK150" s="2">
        <v>16.365538198342751</v>
      </c>
      <c r="CL150" s="2">
        <v>16.003574773630543</v>
      </c>
      <c r="CM150" s="2">
        <v>12.181165770242686</v>
      </c>
      <c r="CN150" s="2">
        <v>1.9148515045034937</v>
      </c>
      <c r="CO150" s="2">
        <v>7.7782817582125166</v>
      </c>
      <c r="CP150" s="2">
        <v>30.328936687985774</v>
      </c>
      <c r="CQ150" s="2">
        <v>47.356680357357341</v>
      </c>
      <c r="CR150" s="2">
        <v>61.51683406803155</v>
      </c>
      <c r="CS150" s="2">
        <v>68.598235023808101</v>
      </c>
      <c r="CT150" s="2">
        <v>69.596445256524106</v>
      </c>
      <c r="CU150" s="2">
        <v>53.463608952149414</v>
      </c>
      <c r="CV150" s="2">
        <v>47.612812960746481</v>
      </c>
      <c r="CW150" s="2">
        <v>46.631529338836138</v>
      </c>
      <c r="CX150" s="2">
        <v>41.587599183409409</v>
      </c>
      <c r="CY150" s="2">
        <v>49.754244123836493</v>
      </c>
      <c r="CZ150" s="2">
        <v>51.741078376267495</v>
      </c>
      <c r="DA150" s="2">
        <v>52.290446202505287</v>
      </c>
      <c r="DB150" s="2">
        <v>51.824701155881485</v>
      </c>
      <c r="DC150" s="2">
        <v>51.564226783151199</v>
      </c>
      <c r="DD150" s="2">
        <v>58.765092022591695</v>
      </c>
      <c r="DE150" s="2">
        <v>63.624599683801712</v>
      </c>
      <c r="DF150" s="2">
        <v>64.662066189038995</v>
      </c>
      <c r="DG150" s="2">
        <v>71.216322768514516</v>
      </c>
      <c r="DH150" s="2">
        <v>71.249966614310551</v>
      </c>
      <c r="DI150" s="2">
        <v>74.601661210940065</v>
      </c>
      <c r="DJ150" s="2">
        <v>74.998127417992464</v>
      </c>
      <c r="DK150" s="2">
        <v>69.524214565039912</v>
      </c>
      <c r="DL150" s="2">
        <v>59.643047517834951</v>
      </c>
      <c r="DM150" s="2">
        <v>36.357765030517427</v>
      </c>
      <c r="DN150" s="2">
        <v>23.378883130550122</v>
      </c>
      <c r="DO150" s="2">
        <v>35.580233953727728</v>
      </c>
      <c r="DP150" s="2">
        <v>36.494966563996883</v>
      </c>
      <c r="DQ150" s="2">
        <v>36.423859575022789</v>
      </c>
      <c r="DR150" s="2">
        <v>18.122593772197447</v>
      </c>
      <c r="DS150" s="2">
        <v>15.138644627290972</v>
      </c>
      <c r="DT150" s="2">
        <v>11.833012078676131</v>
      </c>
      <c r="DU150" s="2">
        <v>6.80415860495971</v>
      </c>
      <c r="DV150" s="2">
        <v>0.21857000672765103</v>
      </c>
      <c r="DW150" s="2">
        <v>-15.515636576925335</v>
      </c>
      <c r="DX150" s="2">
        <v>-13.898567614810794</v>
      </c>
      <c r="DY150" s="2">
        <v>-12.416212360559502</v>
      </c>
      <c r="DZ150" s="2">
        <v>-4.8423038215249701</v>
      </c>
      <c r="EA150" s="2">
        <v>5.725982652930135</v>
      </c>
      <c r="EB150" s="2">
        <v>17.873136169473582</v>
      </c>
      <c r="EC150" s="2">
        <v>30.917413423053784</v>
      </c>
      <c r="ED150" s="2">
        <v>42.098091522880509</v>
      </c>
      <c r="EE150" s="2">
        <v>44.952974612037011</v>
      </c>
      <c r="EF150" s="2">
        <v>44.583177752591951</v>
      </c>
      <c r="EG150" s="2">
        <v>40.779866057715303</v>
      </c>
      <c r="EH150" s="2">
        <v>32.055178362723453</v>
      </c>
      <c r="EI150" s="2">
        <v>17.406822436553718</v>
      </c>
      <c r="EJ150" s="2">
        <v>13.526410715377127</v>
      </c>
      <c r="EK150" s="2">
        <v>8.020303736127623</v>
      </c>
      <c r="EL150" s="2">
        <v>12.997113618582922</v>
      </c>
      <c r="EM150" s="2">
        <v>18.572983588932175</v>
      </c>
      <c r="EN150" s="2">
        <v>28.251055376733714</v>
      </c>
      <c r="EO150" s="2">
        <v>40.009605669447168</v>
      </c>
      <c r="EP150" s="2">
        <v>44.076096592353977</v>
      </c>
      <c r="EQ150" s="2">
        <v>46.103277596925182</v>
      </c>
      <c r="ER150" s="2">
        <v>41.699281231619345</v>
      </c>
      <c r="ES150" s="2">
        <v>31.080899714624909</v>
      </c>
      <c r="ET150" s="2">
        <v>18.731132169787621</v>
      </c>
      <c r="EU150" s="2">
        <v>6.2561227141764704</v>
      </c>
      <c r="EV150" s="2">
        <v>-1.0670894558772162</v>
      </c>
      <c r="EW150" s="2">
        <v>-3.4184572916544234</v>
      </c>
      <c r="EX150" s="2">
        <v>3.2641581458728801</v>
      </c>
      <c r="EY150" s="2">
        <v>8.7794183751068253</v>
      </c>
      <c r="EZ150" s="2">
        <v>22.137782923214971</v>
      </c>
      <c r="FA150" s="2">
        <v>41.486177164134482</v>
      </c>
      <c r="FB150" s="2">
        <v>46.805085196625868</v>
      </c>
      <c r="FC150" s="2">
        <v>51.833609229153716</v>
      </c>
      <c r="FD150" s="2">
        <v>47.148833809956393</v>
      </c>
      <c r="FE150" s="2">
        <v>33.251866723370995</v>
      </c>
      <c r="FF150" s="2">
        <v>12.154853993109775</v>
      </c>
      <c r="FG150" s="2">
        <v>-21.022291286669837</v>
      </c>
      <c r="FH150" s="2">
        <v>-44.509951064095389</v>
      </c>
      <c r="FI150" s="2">
        <v>-59.572772055445895</v>
      </c>
      <c r="FJ150" s="2">
        <v>-79.302952050474801</v>
      </c>
      <c r="FK150" s="2">
        <v>-79.305792199546417</v>
      </c>
      <c r="FL150" s="2">
        <v>-81.737276182184374</v>
      </c>
      <c r="FM150" s="2">
        <v>-85.37508622305451</v>
      </c>
      <c r="FN150" s="2">
        <v>-72.762415422678487</v>
      </c>
      <c r="FO150" s="2">
        <v>-57.601141296842542</v>
      </c>
      <c r="FP150" s="2">
        <v>-46.147139914429687</v>
      </c>
      <c r="FQ150" s="2">
        <v>-33.390675559180281</v>
      </c>
      <c r="FR150" s="2">
        <v>-20.989068536144853</v>
      </c>
      <c r="FS150" s="2">
        <v>-9.4019946757186155</v>
      </c>
      <c r="FT150" s="2">
        <v>-3.2457828234700958</v>
      </c>
      <c r="FU150" s="2">
        <v>-2.7617936585351974</v>
      </c>
      <c r="FV150" s="2">
        <v>-2.1688966657891475</v>
      </c>
      <c r="FW150" s="2">
        <v>-1.4928174542664121</v>
      </c>
      <c r="FX150" s="2">
        <v>-0.7605617710847854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</row>
    <row r="151" spans="1:200">
      <c r="A151" s="2">
        <v>3.1179098114876941E-15</v>
      </c>
      <c r="B151" s="2">
        <v>7.7312552796242436E-15</v>
      </c>
      <c r="C151" s="2">
        <v>-1.3377256179473428E-13</v>
      </c>
      <c r="D151" s="2">
        <v>1.966787078284363E-14</v>
      </c>
      <c r="E151" s="2">
        <v>2.6812314909013144E-14</v>
      </c>
      <c r="F151" s="2">
        <v>-1.8486508281704094E-14</v>
      </c>
      <c r="G151" s="2">
        <v>-1.4757489781066549E-14</v>
      </c>
      <c r="H151" s="2">
        <v>3.7471663484001636E-16</v>
      </c>
      <c r="I151" s="2">
        <v>-1.2269873105438584E-13</v>
      </c>
      <c r="J151" s="2">
        <v>4.0699867622061705E-17</v>
      </c>
      <c r="K151" s="2">
        <v>1.179483883051602E-15</v>
      </c>
      <c r="L151" s="2">
        <v>1.4588516223886629E-14</v>
      </c>
      <c r="M151" s="2">
        <v>-3.9540639541827465E-14</v>
      </c>
      <c r="N151" s="2">
        <v>-9.8540777964127416E-16</v>
      </c>
      <c r="O151" s="2">
        <v>3.3070041940484809E-14</v>
      </c>
      <c r="P151" s="2">
        <v>2.0910549798782668E-15</v>
      </c>
      <c r="Q151" s="2">
        <v>-1.8576339478283891E-14</v>
      </c>
      <c r="R151" s="2">
        <v>1.3364392970803775E-15</v>
      </c>
      <c r="S151" s="2">
        <v>7.8669700074810529E-16</v>
      </c>
      <c r="T151" s="2">
        <v>-3.0553821941090126E-16</v>
      </c>
      <c r="U151" s="2">
        <v>3.1690793818972957E-16</v>
      </c>
      <c r="V151" s="2">
        <v>-0.63887487548170452</v>
      </c>
      <c r="W151" s="2">
        <v>-1.2510482172441211</v>
      </c>
      <c r="X151" s="2">
        <v>-1.8102267778450525</v>
      </c>
      <c r="Y151" s="2">
        <v>-2.2909276020449951</v>
      </c>
      <c r="Z151" s="2">
        <v>-2.6688675754419049</v>
      </c>
      <c r="AA151" s="2">
        <v>-8.2465463005950888</v>
      </c>
      <c r="AB151" s="2">
        <v>-18.335676482141931</v>
      </c>
      <c r="AC151" s="2">
        <v>-29.125990361437442</v>
      </c>
      <c r="AD151" s="2">
        <v>-40.14738869772286</v>
      </c>
      <c r="AE151" s="2">
        <v>-49.931432926299813</v>
      </c>
      <c r="AF151" s="2">
        <v>-63.182917933945646</v>
      </c>
      <c r="AG151" s="2">
        <v>-73.96614688318067</v>
      </c>
      <c r="AH151" s="2">
        <v>-75.895538118822174</v>
      </c>
      <c r="AI151" s="2">
        <v>-73.654534015946538</v>
      </c>
      <c r="AJ151" s="2">
        <v>-66.375977405175703</v>
      </c>
      <c r="AK151" s="2">
        <v>-55.138694399920489</v>
      </c>
      <c r="AL151" s="2">
        <v>-40.877473944134394</v>
      </c>
      <c r="AM151" s="2">
        <v>-12.961414021056946</v>
      </c>
      <c r="AN151" s="2">
        <v>12.778765389744024</v>
      </c>
      <c r="AO151" s="2">
        <v>32.974142894559868</v>
      </c>
      <c r="AP151" s="2">
        <v>46.087847209687467</v>
      </c>
      <c r="AQ151" s="2">
        <v>51.363951889882976</v>
      </c>
      <c r="AR151" s="2">
        <v>46.827834964909933</v>
      </c>
      <c r="AS151" s="2">
        <v>37.150862796676485</v>
      </c>
      <c r="AT151" s="2">
        <v>24.244907029443201</v>
      </c>
      <c r="AU151" s="2">
        <v>11.280073246539171</v>
      </c>
      <c r="AV151" s="2">
        <v>2.8559405766998793</v>
      </c>
      <c r="AW151" s="2">
        <v>-0.60356896281844286</v>
      </c>
      <c r="AX151" s="2">
        <v>1.1637352434711801</v>
      </c>
      <c r="AY151" s="2">
        <v>8.3734801757265291</v>
      </c>
      <c r="AZ151" s="2">
        <v>18.134748486769205</v>
      </c>
      <c r="BA151" s="2">
        <v>30.352755240984706</v>
      </c>
      <c r="BB151" s="2">
        <v>40.417775846342096</v>
      </c>
      <c r="BC151" s="2">
        <v>45.091363684193794</v>
      </c>
      <c r="BD151" s="2">
        <v>44.661379886495219</v>
      </c>
      <c r="BE151" s="2">
        <v>39.168918405086153</v>
      </c>
      <c r="BF151" s="2">
        <v>30.663670480264152</v>
      </c>
      <c r="BG151" s="2">
        <v>20.89167974173861</v>
      </c>
      <c r="BH151" s="2">
        <v>13.131422798406383</v>
      </c>
      <c r="BI151" s="2">
        <v>9.0922417267672913</v>
      </c>
      <c r="BJ151" s="2">
        <v>8.7245429377913446</v>
      </c>
      <c r="BK151" s="2">
        <v>15.688925769956114</v>
      </c>
      <c r="BL151" s="2">
        <v>24.509309469562375</v>
      </c>
      <c r="BM151" s="2">
        <v>33.56089705352143</v>
      </c>
      <c r="BN151" s="2">
        <v>41.279991116954903</v>
      </c>
      <c r="BO151" s="2">
        <v>42.890841933950568</v>
      </c>
      <c r="BP151" s="2">
        <v>41.551748361717401</v>
      </c>
      <c r="BQ151" s="2">
        <v>32.415303665853294</v>
      </c>
      <c r="BR151" s="2">
        <v>20.809578826569485</v>
      </c>
      <c r="BS151" s="2">
        <v>13.467801315630728</v>
      </c>
      <c r="BT151" s="2">
        <v>6.2934437236328673</v>
      </c>
      <c r="BU151" s="2">
        <v>-2.7896813421303062</v>
      </c>
      <c r="BV151" s="2">
        <v>-5.9468720961610124</v>
      </c>
      <c r="BW151" s="2">
        <v>-8.6984574340834619</v>
      </c>
      <c r="BX151" s="2">
        <v>-13.283684525633189</v>
      </c>
      <c r="BY151" s="2">
        <v>-16.385652901850413</v>
      </c>
      <c r="BZ151" s="2">
        <v>-13.468366229958704</v>
      </c>
      <c r="CA151" s="2">
        <v>-10.295744279485818</v>
      </c>
      <c r="CB151" s="2">
        <v>-7.2319847654419007</v>
      </c>
      <c r="CC151" s="2">
        <v>3.602478701469483</v>
      </c>
      <c r="CD151" s="2">
        <v>6.7649178044977001</v>
      </c>
      <c r="CE151" s="2">
        <v>8.2789107528395398</v>
      </c>
      <c r="CF151" s="2">
        <v>7.262434589620268</v>
      </c>
      <c r="CG151" s="2">
        <v>7.4281564055192462</v>
      </c>
      <c r="CH151" s="2">
        <v>15.939865925209492</v>
      </c>
      <c r="CI151" s="2">
        <v>18.256882529446059</v>
      </c>
      <c r="CJ151" s="2">
        <v>16.109443671883831</v>
      </c>
      <c r="CK151" s="2">
        <v>12.766339885943495</v>
      </c>
      <c r="CL151" s="2">
        <v>12.690254924376971</v>
      </c>
      <c r="CM151" s="2">
        <v>9.2477477901988152</v>
      </c>
      <c r="CN151" s="2">
        <v>1.2383239082694404</v>
      </c>
      <c r="CO151" s="2">
        <v>6.6056697499452675</v>
      </c>
      <c r="CP151" s="2">
        <v>27.244234816417659</v>
      </c>
      <c r="CQ151" s="2">
        <v>43.664856967840677</v>
      </c>
      <c r="CR151" s="2">
        <v>57.546083771022523</v>
      </c>
      <c r="CS151" s="2">
        <v>64.866097504717601</v>
      </c>
      <c r="CT151" s="2">
        <v>66.494050003333555</v>
      </c>
      <c r="CU151" s="2">
        <v>51.986454092913576</v>
      </c>
      <c r="CV151" s="2">
        <v>46.962446266953847</v>
      </c>
      <c r="CW151" s="2">
        <v>46.041127634988399</v>
      </c>
      <c r="CX151" s="2">
        <v>41.858080178595408</v>
      </c>
      <c r="CY151" s="2">
        <v>49.254535189724628</v>
      </c>
      <c r="CZ151" s="2">
        <v>51.666013471424719</v>
      </c>
      <c r="DA151" s="2">
        <v>52.824002408743318</v>
      </c>
      <c r="DB151" s="2">
        <v>52.773518557397395</v>
      </c>
      <c r="DC151" s="2">
        <v>52.576019597334891</v>
      </c>
      <c r="DD151" s="2">
        <v>59.127497303103254</v>
      </c>
      <c r="DE151" s="2">
        <v>63.159397763444758</v>
      </c>
      <c r="DF151" s="2">
        <v>64.249255846762651</v>
      </c>
      <c r="DG151" s="2">
        <v>69.793684294579194</v>
      </c>
      <c r="DH151" s="2">
        <v>69.775015444185058</v>
      </c>
      <c r="DI151" s="2">
        <v>72.299567621958701</v>
      </c>
      <c r="DJ151" s="2">
        <v>72.004838290572195</v>
      </c>
      <c r="DK151" s="2">
        <v>66.011819394175063</v>
      </c>
      <c r="DL151" s="2">
        <v>55.778906457475898</v>
      </c>
      <c r="DM151" s="2">
        <v>33.036451943782055</v>
      </c>
      <c r="DN151" s="2">
        <v>21.537702928469194</v>
      </c>
      <c r="DO151" s="2">
        <v>30.372228238929942</v>
      </c>
      <c r="DP151" s="2">
        <v>29.931076503934982</v>
      </c>
      <c r="DQ151" s="2">
        <v>29.257237358282794</v>
      </c>
      <c r="DR151" s="2">
        <v>12.234788077082094</v>
      </c>
      <c r="DS151" s="2">
        <v>9.422500148462511</v>
      </c>
      <c r="DT151" s="2">
        <v>6.3587406344186261</v>
      </c>
      <c r="DU151" s="2">
        <v>1.7560067643340993</v>
      </c>
      <c r="DV151" s="2">
        <v>-3.8895170826161465</v>
      </c>
      <c r="DW151" s="2">
        <v>-16.4308381092129</v>
      </c>
      <c r="DX151" s="2">
        <v>-14.782798555110055</v>
      </c>
      <c r="DY151" s="2">
        <v>-13.317173257110577</v>
      </c>
      <c r="DZ151" s="2">
        <v>-6.1444700474774905</v>
      </c>
      <c r="EA151" s="2">
        <v>3.9304509852227452</v>
      </c>
      <c r="EB151" s="2">
        <v>15.596570793740016</v>
      </c>
      <c r="EC151" s="2">
        <v>28.255711424533189</v>
      </c>
      <c r="ED151" s="2">
        <v>39.290125762040034</v>
      </c>
      <c r="EE151" s="2">
        <v>42.601940254223052</v>
      </c>
      <c r="EF151" s="2">
        <v>42.854586354490607</v>
      </c>
      <c r="EG151" s="2">
        <v>39.642534447048675</v>
      </c>
      <c r="EH151" s="2">
        <v>32.007476255628262</v>
      </c>
      <c r="EI151" s="2">
        <v>19.084612928284919</v>
      </c>
      <c r="EJ151" s="2">
        <v>14.886869073300035</v>
      </c>
      <c r="EK151" s="2">
        <v>9.6392903572467041</v>
      </c>
      <c r="EL151" s="2">
        <v>13.404638050304523</v>
      </c>
      <c r="EM151" s="2">
        <v>17.957045374834927</v>
      </c>
      <c r="EN151" s="2">
        <v>26.599783098912191</v>
      </c>
      <c r="EO151" s="2">
        <v>37.69206170404594</v>
      </c>
      <c r="EP151" s="2">
        <v>41.707946238995632</v>
      </c>
      <c r="EQ151" s="2">
        <v>44.195191340299026</v>
      </c>
      <c r="ER151" s="2">
        <v>41.056423736738623</v>
      </c>
      <c r="ES151" s="2">
        <v>31.795788743913739</v>
      </c>
      <c r="ET151" s="2">
        <v>20.500186189023299</v>
      </c>
      <c r="EU151" s="2">
        <v>8.3734801757265291</v>
      </c>
      <c r="EV151" s="2">
        <v>0.92907802286405605</v>
      </c>
      <c r="EW151" s="2">
        <v>-2.1164003219522272</v>
      </c>
      <c r="EX151" s="2">
        <v>2.8559405766998793</v>
      </c>
      <c r="EY151" s="2">
        <v>7.3384863184358764</v>
      </c>
      <c r="EZ151" s="2">
        <v>19.068766532587176</v>
      </c>
      <c r="FA151" s="2">
        <v>37.150862796676485</v>
      </c>
      <c r="FB151" s="2">
        <v>42.63467258122526</v>
      </c>
      <c r="FC151" s="2">
        <v>48.608132280489187</v>
      </c>
      <c r="FD151" s="2">
        <v>46.087847209687467</v>
      </c>
      <c r="FE151" s="2">
        <v>34.30776648653157</v>
      </c>
      <c r="FF151" s="2">
        <v>16.165975653034849</v>
      </c>
      <c r="FG151" s="2">
        <v>-12.961414021056946</v>
      </c>
      <c r="FH151" s="2">
        <v>-34.379613141244015</v>
      </c>
      <c r="FI151" s="2">
        <v>-48.164573011229514</v>
      </c>
      <c r="FJ151" s="2">
        <v>-66.375977405175703</v>
      </c>
      <c r="FK151" s="2">
        <v>-67.111390310947115</v>
      </c>
      <c r="FL151" s="2">
        <v>-69.989455393668493</v>
      </c>
      <c r="FM151" s="2">
        <v>-73.96614688318067</v>
      </c>
      <c r="FN151" s="2">
        <v>-63.182917933945646</v>
      </c>
      <c r="FO151" s="2">
        <v>-49.931432926299813</v>
      </c>
      <c r="FP151" s="2">
        <v>-40.147388697722846</v>
      </c>
      <c r="FQ151" s="2">
        <v>-29.125990361437442</v>
      </c>
      <c r="FR151" s="2">
        <v>-18.335676482141931</v>
      </c>
      <c r="FS151" s="2">
        <v>-8.2465463005950888</v>
      </c>
      <c r="FT151" s="2">
        <v>-2.6688675754419049</v>
      </c>
      <c r="FU151" s="2">
        <v>-2.2909276020449951</v>
      </c>
      <c r="FV151" s="2">
        <v>-1.8102267778450525</v>
      </c>
      <c r="FW151" s="2">
        <v>-1.2510482172441229</v>
      </c>
      <c r="FX151" s="2">
        <v>-0.63887487548170452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</row>
    <row r="152" spans="1:200">
      <c r="A152" s="2">
        <v>2.9626564712654853E-15</v>
      </c>
      <c r="B152" s="2">
        <v>2.861621141913044E-15</v>
      </c>
      <c r="C152" s="2">
        <v>-1.2220755182073526E-13</v>
      </c>
      <c r="D152" s="2">
        <v>1.6997414106913374E-14</v>
      </c>
      <c r="E152" s="2">
        <v>2.5112964498549107E-14</v>
      </c>
      <c r="F152" s="2">
        <v>-2.0409460924525652E-14</v>
      </c>
      <c r="G152" s="2">
        <v>-1.7378606724004904E-14</v>
      </c>
      <c r="H152" s="2">
        <v>-2.4636096485215815E-16</v>
      </c>
      <c r="I152" s="2">
        <v>-1.1889792062224727E-13</v>
      </c>
      <c r="J152" s="2">
        <v>1.7770373363171432E-15</v>
      </c>
      <c r="K152" s="2">
        <v>1.6187083237032658E-15</v>
      </c>
      <c r="L152" s="2">
        <v>1.2592174017249865E-14</v>
      </c>
      <c r="M152" s="2">
        <v>-3.6754687800609874E-14</v>
      </c>
      <c r="N152" s="2">
        <v>-1.2094206275302095E-15</v>
      </c>
      <c r="O152" s="2">
        <v>3.0802221038300904E-14</v>
      </c>
      <c r="P152" s="2">
        <v>2.0227856990447031E-15</v>
      </c>
      <c r="Q152" s="2">
        <v>-1.7762486836506295E-14</v>
      </c>
      <c r="R152" s="2">
        <v>1.241723752884669E-15</v>
      </c>
      <c r="S152" s="2">
        <v>7.3038029667965289E-16</v>
      </c>
      <c r="T152" s="2">
        <v>-2.8775126966573115E-16</v>
      </c>
      <c r="U152" s="2">
        <v>3.0069447062716833E-16</v>
      </c>
      <c r="V152" s="2">
        <v>-0.85779701398415131</v>
      </c>
      <c r="W152" s="2">
        <v>-1.6878279730521009</v>
      </c>
      <c r="X152" s="2">
        <v>-2.4627369478453565</v>
      </c>
      <c r="Y152" s="2">
        <v>-3.1559820869237765</v>
      </c>
      <c r="Z152" s="2">
        <v>-3.7422273228901455</v>
      </c>
      <c r="AA152" s="2">
        <v>-9.0281129506622371</v>
      </c>
      <c r="AB152" s="2">
        <v>-18.252249594171076</v>
      </c>
      <c r="AC152" s="2">
        <v>-28.108214038939103</v>
      </c>
      <c r="AD152" s="2">
        <v>-38.133626093846914</v>
      </c>
      <c r="AE152" s="2">
        <v>-46.957637800576549</v>
      </c>
      <c r="AF152" s="2">
        <v>-59.274365751490976</v>
      </c>
      <c r="AG152" s="2">
        <v>-69.186483192562051</v>
      </c>
      <c r="AH152" s="2">
        <v>-70.699416314849643</v>
      </c>
      <c r="AI152" s="2">
        <v>-68.281413025862278</v>
      </c>
      <c r="AJ152" s="2">
        <v>-61.133239432376932</v>
      </c>
      <c r="AK152" s="2">
        <v>-50.31513740692327</v>
      </c>
      <c r="AL152" s="2">
        <v>-36.81141197684903</v>
      </c>
      <c r="AM152" s="2">
        <v>-10.377539800425346</v>
      </c>
      <c r="AN152" s="2">
        <v>13.799498068291312</v>
      </c>
      <c r="AO152" s="2">
        <v>32.564654915034183</v>
      </c>
      <c r="AP152" s="2">
        <v>44.542333357912931</v>
      </c>
      <c r="AQ152" s="2">
        <v>49.081965380841588</v>
      </c>
      <c r="AR152" s="2">
        <v>44.251208122353596</v>
      </c>
      <c r="AS152" s="2">
        <v>34.885892173958929</v>
      </c>
      <c r="AT152" s="2">
        <v>22.723208978914649</v>
      </c>
      <c r="AU152" s="2">
        <v>10.818970843746492</v>
      </c>
      <c r="AV152" s="2">
        <v>3.3296791350838291</v>
      </c>
      <c r="AW152" s="2">
        <v>0.54196594201878767</v>
      </c>
      <c r="AX152" s="2">
        <v>2.6366091238326703</v>
      </c>
      <c r="AY152" s="2">
        <v>9.8217649313865181</v>
      </c>
      <c r="AZ152" s="2">
        <v>19.213040103217921</v>
      </c>
      <c r="BA152" s="2">
        <v>30.800268679210561</v>
      </c>
      <c r="BB152" s="2">
        <v>40.062983333498948</v>
      </c>
      <c r="BC152" s="2">
        <v>44.161636490930071</v>
      </c>
      <c r="BD152" s="2">
        <v>43.37645823754071</v>
      </c>
      <c r="BE152" s="2">
        <v>38.090193946166657</v>
      </c>
      <c r="BF152" s="2">
        <v>30.093346265024618</v>
      </c>
      <c r="BG152" s="2">
        <v>21.045744241880836</v>
      </c>
      <c r="BH152" s="2">
        <v>13.985409478823421</v>
      </c>
      <c r="BI152" s="2">
        <v>10.445558763811956</v>
      </c>
      <c r="BJ152" s="2">
        <v>10.281651165092551</v>
      </c>
      <c r="BK152" s="2">
        <v>16.745062520420401</v>
      </c>
      <c r="BL152" s="2">
        <v>24.770589881126153</v>
      </c>
      <c r="BM152" s="2">
        <v>32.821272232088205</v>
      </c>
      <c r="BN152" s="2">
        <v>39.399979272597818</v>
      </c>
      <c r="BO152" s="2">
        <v>40.43428677773386</v>
      </c>
      <c r="BP152" s="2">
        <v>38.747462067679692</v>
      </c>
      <c r="BQ152" s="2">
        <v>29.495183214423488</v>
      </c>
      <c r="BR152" s="2">
        <v>17.950236544879999</v>
      </c>
      <c r="BS152" s="2">
        <v>10.296293926767106</v>
      </c>
      <c r="BT152" s="2">
        <v>3.0951941225353554</v>
      </c>
      <c r="BU152" s="2">
        <v>-5.7217905365671395</v>
      </c>
      <c r="BV152" s="2">
        <v>-8.7714368335666322</v>
      </c>
      <c r="BW152" s="2">
        <v>-11.594673889699036</v>
      </c>
      <c r="BX152" s="2">
        <v>-15.994635327587691</v>
      </c>
      <c r="BY152" s="2">
        <v>-18.725592468811147</v>
      </c>
      <c r="BZ152" s="2">
        <v>-15.920716164729873</v>
      </c>
      <c r="CA152" s="2">
        <v>-12.964983500744246</v>
      </c>
      <c r="CB152" s="2">
        <v>-10.077921025860269</v>
      </c>
      <c r="CC152" s="2">
        <v>-0.2159325467952089</v>
      </c>
      <c r="CD152" s="2">
        <v>2.7211160543326143</v>
      </c>
      <c r="CE152" s="2">
        <v>4.27219338621786</v>
      </c>
      <c r="CF152" s="2">
        <v>3.5298424309687388</v>
      </c>
      <c r="CG152" s="2">
        <v>3.8784207153344328</v>
      </c>
      <c r="CH152" s="2">
        <v>12.038679999827812</v>
      </c>
      <c r="CI152" s="2">
        <v>14.296986242901973</v>
      </c>
      <c r="CJ152" s="2">
        <v>12.359121849904209</v>
      </c>
      <c r="CK152" s="2">
        <v>9.2105760227299704</v>
      </c>
      <c r="CL152" s="2">
        <v>9.2852488676536495</v>
      </c>
      <c r="CM152" s="2">
        <v>5.9773684905883178</v>
      </c>
      <c r="CN152" s="2">
        <v>-0.87336832168211664</v>
      </c>
      <c r="CO152" s="2">
        <v>4.2782602122547377</v>
      </c>
      <c r="CP152" s="2">
        <v>24.651895627638257</v>
      </c>
      <c r="CQ152" s="2">
        <v>40.92640499943149</v>
      </c>
      <c r="CR152" s="2">
        <v>54.812864935387886</v>
      </c>
      <c r="CS152" s="2">
        <v>62.430785012452738</v>
      </c>
      <c r="CT152" s="2">
        <v>64.489969800733306</v>
      </c>
      <c r="CU152" s="2">
        <v>51.089148624963691</v>
      </c>
      <c r="CV152" s="2">
        <v>46.57537163814807</v>
      </c>
      <c r="CW152" s="2">
        <v>45.665502290363676</v>
      </c>
      <c r="CX152" s="2">
        <v>42.019044372008125</v>
      </c>
      <c r="CY152" s="2">
        <v>48.96316061369609</v>
      </c>
      <c r="CZ152" s="2">
        <v>51.363547237419944</v>
      </c>
      <c r="DA152" s="2">
        <v>52.707324563944645</v>
      </c>
      <c r="DB152" s="2">
        <v>52.780354141464784</v>
      </c>
      <c r="DC152" s="2">
        <v>52.549297187133277</v>
      </c>
      <c r="DD152" s="2">
        <v>58.691507575994194</v>
      </c>
      <c r="DE152" s="2">
        <v>62.104399607592846</v>
      </c>
      <c r="DF152" s="2">
        <v>63.132999656757889</v>
      </c>
      <c r="DG152" s="2">
        <v>68.091311129795784</v>
      </c>
      <c r="DH152" s="2">
        <v>67.848376841416297</v>
      </c>
      <c r="DI152" s="2">
        <v>69.798492244479135</v>
      </c>
      <c r="DJ152" s="2">
        <v>69.045305426946783</v>
      </c>
      <c r="DK152" s="2">
        <v>62.60234365869109</v>
      </c>
      <c r="DL152" s="2">
        <v>51.99978344045762</v>
      </c>
      <c r="DM152" s="2">
        <v>29.289130190255218</v>
      </c>
      <c r="DN152" s="2">
        <v>18.032421647043822</v>
      </c>
      <c r="DO152" s="2">
        <v>25.011413256188494</v>
      </c>
      <c r="DP152" s="2">
        <v>23.973513630531563</v>
      </c>
      <c r="DQ152" s="2">
        <v>23.030446787880642</v>
      </c>
      <c r="DR152" s="2">
        <v>6.9661861541620649</v>
      </c>
      <c r="DS152" s="2">
        <v>4.2800044119647165</v>
      </c>
      <c r="DT152" s="2">
        <v>1.3929419370807592</v>
      </c>
      <c r="DU152" s="2">
        <v>-2.9323566922482791</v>
      </c>
      <c r="DV152" s="2">
        <v>-8.0123379600840696</v>
      </c>
      <c r="DW152" s="2">
        <v>-18.742229531082018</v>
      </c>
      <c r="DX152" s="2">
        <v>-17.023578629323815</v>
      </c>
      <c r="DY152" s="2">
        <v>-15.609156275345171</v>
      </c>
      <c r="DZ152" s="2">
        <v>-8.5741724914881168</v>
      </c>
      <c r="EA152" s="2">
        <v>1.3021067770079315</v>
      </c>
      <c r="EB152" s="2">
        <v>12.783713395693107</v>
      </c>
      <c r="EC152" s="2">
        <v>25.309713963533358</v>
      </c>
      <c r="ED152" s="2">
        <v>36.353869075554762</v>
      </c>
      <c r="EE152" s="2">
        <v>39.930961588350655</v>
      </c>
      <c r="EF152" s="2">
        <v>40.69779225319138</v>
      </c>
      <c r="EG152" s="2">
        <v>38.067956911840511</v>
      </c>
      <c r="EH152" s="2">
        <v>31.405434786494681</v>
      </c>
      <c r="EI152" s="2">
        <v>19.889676544578343</v>
      </c>
      <c r="EJ152" s="2">
        <v>15.830041011433657</v>
      </c>
      <c r="EK152" s="2">
        <v>10.936174689780128</v>
      </c>
      <c r="EL152" s="2">
        <v>14.311554239287887</v>
      </c>
      <c r="EM152" s="2">
        <v>18.23064081394477</v>
      </c>
      <c r="EN152" s="2">
        <v>26.186494947569443</v>
      </c>
      <c r="EO152" s="2">
        <v>36.77579523767718</v>
      </c>
      <c r="EP152" s="2">
        <v>40.505138161400936</v>
      </c>
      <c r="EQ152" s="2">
        <v>43.058016541140688</v>
      </c>
      <c r="ER152" s="2">
        <v>40.609683962825471</v>
      </c>
      <c r="ES152" s="2">
        <v>32.062179810183729</v>
      </c>
      <c r="ET152" s="2">
        <v>21.462022053370724</v>
      </c>
      <c r="EU152" s="2">
        <v>9.8217649313865181</v>
      </c>
      <c r="EV152" s="2">
        <v>2.4877247844744366</v>
      </c>
      <c r="EW152" s="2">
        <v>-0.80974576701179579</v>
      </c>
      <c r="EX152" s="2">
        <v>3.3296791350838291</v>
      </c>
      <c r="EY152" s="2">
        <v>7.126025460169398</v>
      </c>
      <c r="EZ152" s="2">
        <v>17.759650991447181</v>
      </c>
      <c r="FA152" s="2">
        <v>34.885892173958929</v>
      </c>
      <c r="FB152" s="2">
        <v>40.157086220435325</v>
      </c>
      <c r="FC152" s="2">
        <v>46.314069912217377</v>
      </c>
      <c r="FD152" s="2">
        <v>44.542333357912931</v>
      </c>
      <c r="FE152" s="2">
        <v>33.641896756119493</v>
      </c>
      <c r="FF152" s="2">
        <v>16.825895593090806</v>
      </c>
      <c r="FG152" s="2">
        <v>-10.377539800425346</v>
      </c>
      <c r="FH152" s="2">
        <v>-30.77853047420982</v>
      </c>
      <c r="FI152" s="2">
        <v>-43.795831844280251</v>
      </c>
      <c r="FJ152" s="2">
        <v>-61.133239432376932</v>
      </c>
      <c r="FK152" s="2">
        <v>-62.125201173613711</v>
      </c>
      <c r="FL152" s="2">
        <v>-65.121737589696522</v>
      </c>
      <c r="FM152" s="2">
        <v>-69.186483192562051</v>
      </c>
      <c r="FN152" s="2">
        <v>-59.274365751490976</v>
      </c>
      <c r="FO152" s="2">
        <v>-46.957637800576549</v>
      </c>
      <c r="FP152" s="2">
        <v>-38.1336260938469</v>
      </c>
      <c r="FQ152" s="2">
        <v>-28.108214038939103</v>
      </c>
      <c r="FR152" s="2">
        <v>-18.252249594171076</v>
      </c>
      <c r="FS152" s="2">
        <v>-9.0281129506622371</v>
      </c>
      <c r="FT152" s="2">
        <v>-3.7422273228901455</v>
      </c>
      <c r="FU152" s="2">
        <v>-3.1559820869237765</v>
      </c>
      <c r="FV152" s="2">
        <v>-2.4627369478453565</v>
      </c>
      <c r="FW152" s="2">
        <v>-1.6878279730521026</v>
      </c>
      <c r="FX152" s="2">
        <v>-0.85779701398415131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</row>
    <row r="153" spans="1:200">
      <c r="A153" s="2">
        <v>-1.0522356240771532E-14</v>
      </c>
      <c r="B153" s="2">
        <v>-5.2917502284159076E-13</v>
      </c>
      <c r="C153" s="2">
        <v>-2.4321195430718044E-13</v>
      </c>
      <c r="D153" s="2">
        <v>2.5645933998389963E-14</v>
      </c>
      <c r="E153" s="2">
        <v>1.5853653029071953E-14</v>
      </c>
      <c r="F153" s="2">
        <v>-5.5993462168138613E-14</v>
      </c>
      <c r="G153" s="2">
        <v>-3.8800532409156322E-14</v>
      </c>
      <c r="H153" s="2">
        <v>-8.0324333389937515E-15</v>
      </c>
      <c r="I153" s="2">
        <v>-1.6894490621013364E-13</v>
      </c>
      <c r="J153" s="2">
        <v>2.2263227110914939E-14</v>
      </c>
      <c r="K153" s="2">
        <v>2.5329375658193007E-14</v>
      </c>
      <c r="L153" s="2">
        <v>2.9618813206641843E-15</v>
      </c>
      <c r="M153" s="2">
        <v>-2.461126365383641E-14</v>
      </c>
      <c r="N153" s="2">
        <v>1.6024175463719012E-14</v>
      </c>
      <c r="O153" s="2">
        <v>3.3084695818648422E-14</v>
      </c>
      <c r="P153" s="2">
        <v>3.8483664699536565E-15</v>
      </c>
      <c r="Q153" s="2">
        <v>-2.8913563692048305E-15</v>
      </c>
      <c r="R153" s="2">
        <v>3.1084188687096152E-16</v>
      </c>
      <c r="S153" s="2">
        <v>2.8538528099184197E-16</v>
      </c>
      <c r="T153" s="2">
        <v>-1.0388895720903831E-16</v>
      </c>
      <c r="U153" s="2">
        <v>3.4435379226481427E-17</v>
      </c>
      <c r="V153" s="2">
        <v>-25.638950251448239</v>
      </c>
      <c r="W153" s="2">
        <v>-51.16799946648068</v>
      </c>
      <c r="X153" s="2">
        <v>-76.477993457710809</v>
      </c>
      <c r="Y153" s="2">
        <v>-101.461264885557</v>
      </c>
      <c r="Z153" s="2">
        <v>-126.01235963070521</v>
      </c>
      <c r="AA153" s="2">
        <v>-126.59860486667174</v>
      </c>
      <c r="AB153" s="2">
        <v>-132.88613186015473</v>
      </c>
      <c r="AC153" s="2">
        <v>-138.19608507013848</v>
      </c>
      <c r="AD153" s="2">
        <v>-143.34144141577559</v>
      </c>
      <c r="AE153" s="2">
        <v>-147.67994645824717</v>
      </c>
      <c r="AF153" s="2">
        <v>-149.41960998931307</v>
      </c>
      <c r="AG153" s="2">
        <v>-151.50100880024368</v>
      </c>
      <c r="AH153" s="2">
        <v>-152.34794500069819</v>
      </c>
      <c r="AI153" s="2">
        <v>-152.67783201531896</v>
      </c>
      <c r="AJ153" s="2">
        <v>-152.16587185554806</v>
      </c>
      <c r="AK153" s="2">
        <v>-150.43707248977628</v>
      </c>
      <c r="AL153" s="2">
        <v>-149.94482573106973</v>
      </c>
      <c r="AM153" s="2">
        <v>-147.54817275225309</v>
      </c>
      <c r="AN153" s="2">
        <v>-145.11249108454837</v>
      </c>
      <c r="AO153" s="2">
        <v>-144.91328760547154</v>
      </c>
      <c r="AP153" s="2">
        <v>-146.32932478099363</v>
      </c>
      <c r="AQ153" s="2">
        <v>-148.87040176695899</v>
      </c>
      <c r="AR153" s="2">
        <v>-148.96383859869707</v>
      </c>
      <c r="AS153" s="2">
        <v>-147.11732975968351</v>
      </c>
      <c r="AT153" s="2">
        <v>-144.60938529847542</v>
      </c>
      <c r="AU153" s="2">
        <v>-139.91528819383768</v>
      </c>
      <c r="AV153" s="2">
        <v>-135.35038355021433</v>
      </c>
      <c r="AW153" s="2">
        <v>-131.49699914706449</v>
      </c>
      <c r="AX153" s="2">
        <v>-128.60042478745652</v>
      </c>
      <c r="AY153" s="2">
        <v>-128.35667721503475</v>
      </c>
      <c r="AZ153" s="2">
        <v>-128.84542148051193</v>
      </c>
      <c r="BA153" s="2">
        <v>-130.96870361549256</v>
      </c>
      <c r="BB153" s="2">
        <v>-135.42765052342557</v>
      </c>
      <c r="BC153" s="2">
        <v>-138.88863335801409</v>
      </c>
      <c r="BD153" s="2">
        <v>-143.94305615590741</v>
      </c>
      <c r="BE153" s="2">
        <v>-141.02432895766259</v>
      </c>
      <c r="BF153" s="2">
        <v>-137.67466593075403</v>
      </c>
      <c r="BG153" s="2">
        <v>-134.20695325009513</v>
      </c>
      <c r="BH153" s="2">
        <v>-131.5898201276712</v>
      </c>
      <c r="BI153" s="2">
        <v>-130.02380709178635</v>
      </c>
      <c r="BJ153" s="2">
        <v>-131.24164954466721</v>
      </c>
      <c r="BK153" s="2">
        <v>-124.60383051100946</v>
      </c>
      <c r="BL153" s="2">
        <v>-122.80606647617539</v>
      </c>
      <c r="BM153" s="2">
        <v>-123.16172620177679</v>
      </c>
      <c r="BN153" s="2">
        <v>-125.48477721662864</v>
      </c>
      <c r="BO153" s="2">
        <v>-131.75875725972548</v>
      </c>
      <c r="BP153" s="2">
        <v>-138.03571078763588</v>
      </c>
      <c r="BQ153" s="2">
        <v>-142.56017324878707</v>
      </c>
      <c r="BR153" s="2">
        <v>-147.03493584206095</v>
      </c>
      <c r="BS153" s="2">
        <v>-157.26040713175024</v>
      </c>
      <c r="BT153" s="2">
        <v>-161.5039337281973</v>
      </c>
      <c r="BU153" s="2">
        <v>-161.87715854583487</v>
      </c>
      <c r="BV153" s="2">
        <v>-161.32055769814048</v>
      </c>
      <c r="BW153" s="2">
        <v>-158.15509629885688</v>
      </c>
      <c r="BX153" s="2">
        <v>-151.68773531557042</v>
      </c>
      <c r="BY153" s="2">
        <v>-140.61939812133701</v>
      </c>
      <c r="BZ153" s="2">
        <v>-136.52377116652531</v>
      </c>
      <c r="CA153" s="2">
        <v>-136.55154897061718</v>
      </c>
      <c r="CB153" s="2">
        <v>-136.39372319042056</v>
      </c>
      <c r="CC153" s="2">
        <v>-137.22551502747993</v>
      </c>
      <c r="CD153" s="2">
        <v>-136.00329326730403</v>
      </c>
      <c r="CE153" s="2">
        <v>-134.47488440308229</v>
      </c>
      <c r="CF153" s="2">
        <v>-130.32892137925575</v>
      </c>
      <c r="CG153" s="2">
        <v>-129.16208906223582</v>
      </c>
      <c r="CH153" s="2">
        <v>-133.80992564899753</v>
      </c>
      <c r="CI153" s="2">
        <v>-137.80704881152175</v>
      </c>
      <c r="CJ153" s="2">
        <v>-138.70629685712186</v>
      </c>
      <c r="CK153" s="2">
        <v>-140.63084995445553</v>
      </c>
      <c r="CL153" s="2">
        <v>-140.37131487615216</v>
      </c>
      <c r="CM153" s="2">
        <v>-142.05679802333276</v>
      </c>
      <c r="CN153" s="2">
        <v>-139.08649426509666</v>
      </c>
      <c r="CO153" s="2">
        <v>-142.98448214303988</v>
      </c>
      <c r="CP153" s="2">
        <v>-142.14158330156803</v>
      </c>
      <c r="CQ153" s="2">
        <v>-133.51403748364297</v>
      </c>
      <c r="CR153" s="2">
        <v>-121.48795324216482</v>
      </c>
      <c r="CS153" s="2">
        <v>-111.08792937928332</v>
      </c>
      <c r="CT153" s="2">
        <v>-102.48684199847796</v>
      </c>
      <c r="CU153" s="2">
        <v>-93.166997110811963</v>
      </c>
      <c r="CV153" s="2">
        <v>-90.532168085697364</v>
      </c>
      <c r="CW153" s="2">
        <v>-89.121103156426699</v>
      </c>
      <c r="CX153" s="2">
        <v>-95.03069017651292</v>
      </c>
      <c r="CY153" s="2">
        <v>-97.083364113005899</v>
      </c>
      <c r="CZ153" s="2">
        <v>-100.73966908824514</v>
      </c>
      <c r="DA153" s="2">
        <v>-101.22329906670198</v>
      </c>
      <c r="DB153" s="2">
        <v>-101.99232085670545</v>
      </c>
      <c r="DC153" s="2">
        <v>-104.08134203537743</v>
      </c>
      <c r="DD153" s="2">
        <v>-102.78850277356058</v>
      </c>
      <c r="DE153" s="2">
        <v>-98.899108701011684</v>
      </c>
      <c r="DF153" s="2">
        <v>-97.125721970189019</v>
      </c>
      <c r="DG153" s="2">
        <v>-97.490506449937939</v>
      </c>
      <c r="DH153" s="2">
        <v>-101.77148939683951</v>
      </c>
      <c r="DI153" s="2">
        <v>-104.47412181250635</v>
      </c>
      <c r="DJ153" s="2">
        <v>-107.14908979623263</v>
      </c>
      <c r="DK153" s="2">
        <v>-117.44285765005435</v>
      </c>
      <c r="DL153" s="2">
        <v>-131.51676016011007</v>
      </c>
      <c r="DM153" s="2">
        <v>-139.7587666854119</v>
      </c>
      <c r="DN153" s="2">
        <v>-135.26150675433848</v>
      </c>
      <c r="DO153" s="2">
        <v>-135.8951235463276</v>
      </c>
      <c r="DP153" s="2">
        <v>-135.15073297688764</v>
      </c>
      <c r="DQ153" s="2">
        <v>-134.09186302490843</v>
      </c>
      <c r="DR153" s="2">
        <v>-132.90350824644949</v>
      </c>
      <c r="DS153" s="2">
        <v>-133.25125624486876</v>
      </c>
      <c r="DT153" s="2">
        <v>-133.40908202506552</v>
      </c>
      <c r="DU153" s="2">
        <v>-138.93822408642131</v>
      </c>
      <c r="DV153" s="2">
        <v>-143.39326033859109</v>
      </c>
      <c r="DW153" s="2">
        <v>-146.71834979157509</v>
      </c>
      <c r="DX153" s="2">
        <v>-149.41463613445873</v>
      </c>
      <c r="DY153" s="2">
        <v>-150.43740128548745</v>
      </c>
      <c r="DZ153" s="2">
        <v>-150.89100837310221</v>
      </c>
      <c r="EA153" s="2">
        <v>-150.09342866485909</v>
      </c>
      <c r="EB153" s="2">
        <v>-147.98865774914313</v>
      </c>
      <c r="EC153" s="2">
        <v>-144.84973846770833</v>
      </c>
      <c r="ED153" s="2">
        <v>-140.91794904987367</v>
      </c>
      <c r="EE153" s="2">
        <v>-134.76511361890482</v>
      </c>
      <c r="EF153" s="2">
        <v>-128.51320537791389</v>
      </c>
      <c r="EG153" s="2">
        <v>-122.89589498107294</v>
      </c>
      <c r="EH153" s="2">
        <v>-123.37808009133254</v>
      </c>
      <c r="EI153" s="2">
        <v>-129.30647585661936</v>
      </c>
      <c r="EJ153" s="2">
        <v>-126.16906392038192</v>
      </c>
      <c r="EK153" s="2">
        <v>-132.71991456307614</v>
      </c>
      <c r="EL153" s="2">
        <v>-131.51892880106027</v>
      </c>
      <c r="EM153" s="2">
        <v>-135.62772708333773</v>
      </c>
      <c r="EN153" s="2">
        <v>-138.09449875001076</v>
      </c>
      <c r="EO153" s="2">
        <v>-137.91270052613496</v>
      </c>
      <c r="EP153" s="2">
        <v>-141.4008928181091</v>
      </c>
      <c r="EQ153" s="2">
        <v>-142.87914497160648</v>
      </c>
      <c r="ER153" s="2">
        <v>-138.03858876574822</v>
      </c>
      <c r="ES153" s="2">
        <v>-132.96749981042279</v>
      </c>
      <c r="ET153" s="2">
        <v>-129.32179125137822</v>
      </c>
      <c r="EU153" s="2">
        <v>-128.35667721503475</v>
      </c>
      <c r="EV153" s="2">
        <v>-126.14060295794091</v>
      </c>
      <c r="EW153" s="2">
        <v>-129.35677063637448</v>
      </c>
      <c r="EX153" s="2">
        <v>-135.35038355021433</v>
      </c>
      <c r="EY153" s="2">
        <v>-138.29471412170346</v>
      </c>
      <c r="EZ153" s="2">
        <v>-144.56979560361654</v>
      </c>
      <c r="FA153" s="2">
        <v>-147.11732975968351</v>
      </c>
      <c r="FB153" s="2">
        <v>-148.40449421957041</v>
      </c>
      <c r="FC153" s="2">
        <v>-148.28938157399554</v>
      </c>
      <c r="FD153" s="2">
        <v>-146.32932478099363</v>
      </c>
      <c r="FE153" s="2">
        <v>-143.89718440246003</v>
      </c>
      <c r="FF153" s="2">
        <v>-143.86465768959016</v>
      </c>
      <c r="FG153" s="2">
        <v>-147.54817275225309</v>
      </c>
      <c r="FH153" s="2">
        <v>-149.02791548371985</v>
      </c>
      <c r="FI153" s="2">
        <v>-149.85223011366091</v>
      </c>
      <c r="FJ153" s="2">
        <v>-152.16587185554806</v>
      </c>
      <c r="FK153" s="2">
        <v>-152.19384285038396</v>
      </c>
      <c r="FL153" s="2">
        <v>-151.97000502730114</v>
      </c>
      <c r="FM153" s="2">
        <v>-151.50100880024368</v>
      </c>
      <c r="FN153" s="2">
        <v>-149.41960998931307</v>
      </c>
      <c r="FO153" s="2">
        <v>-147.67994645824717</v>
      </c>
      <c r="FP153" s="2">
        <v>-143.34144141577559</v>
      </c>
      <c r="FQ153" s="2">
        <v>-138.19608507013848</v>
      </c>
      <c r="FR153" s="2">
        <v>-132.88613186015473</v>
      </c>
      <c r="FS153" s="2">
        <v>-126.59860486667174</v>
      </c>
      <c r="FT153" s="2">
        <v>-126.01235963070521</v>
      </c>
      <c r="FU153" s="2">
        <v>-101.461264885557</v>
      </c>
      <c r="FV153" s="2">
        <v>-76.477993457710809</v>
      </c>
      <c r="FW153" s="2">
        <v>-51.16799946648068</v>
      </c>
      <c r="FX153" s="2">
        <v>-25.638950251448239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</row>
    <row r="154" spans="1:200">
      <c r="A154" s="2">
        <v>-1.0624720873885412E-14</v>
      </c>
      <c r="B154" s="2">
        <v>-5.3900368001504987E-13</v>
      </c>
      <c r="C154" s="2">
        <v>-2.4264270675141702E-13</v>
      </c>
      <c r="D154" s="2">
        <v>2.4673368282341434E-14</v>
      </c>
      <c r="E154" s="2">
        <v>1.6714121816137136E-14</v>
      </c>
      <c r="F154" s="2">
        <v>-5.8342382395009408E-14</v>
      </c>
      <c r="G154" s="2">
        <v>-4.1319138661236443E-14</v>
      </c>
      <c r="H154" s="2">
        <v>-8.41375536314953E-15</v>
      </c>
      <c r="I154" s="2">
        <v>-1.7471635070791694E-13</v>
      </c>
      <c r="J154" s="2">
        <v>2.3184182232794579E-14</v>
      </c>
      <c r="K154" s="2">
        <v>2.5510627098154612E-14</v>
      </c>
      <c r="L154" s="2">
        <v>2.9589275865899482E-15</v>
      </c>
      <c r="M154" s="2">
        <v>-2.5711812406432905E-14</v>
      </c>
      <c r="N154" s="2">
        <v>1.6762708154027172E-14</v>
      </c>
      <c r="O154" s="2">
        <v>3.4448101308337993E-14</v>
      </c>
      <c r="P154" s="2">
        <v>4.0730967106807511E-15</v>
      </c>
      <c r="Q154" s="2">
        <v>-3.1038937575333623E-15</v>
      </c>
      <c r="R154" s="2">
        <v>3.3867358350091597E-16</v>
      </c>
      <c r="S154" s="2">
        <v>3.0618900038849352E-16</v>
      </c>
      <c r="T154" s="2">
        <v>-1.1223620663839107E-16</v>
      </c>
      <c r="U154" s="2">
        <v>3.761052781564949E-17</v>
      </c>
      <c r="V154" s="2">
        <v>-26.10281341096087</v>
      </c>
      <c r="W154" s="2">
        <v>-52.092512549489193</v>
      </c>
      <c r="X154" s="2">
        <v>-77.856759870246719</v>
      </c>
      <c r="Y154" s="2">
        <v>-103.28476410444974</v>
      </c>
      <c r="Z154" s="2">
        <v>-128.26803553229601</v>
      </c>
      <c r="AA154" s="2">
        <v>-128.9612806713746</v>
      </c>
      <c r="AB154" s="2">
        <v>-135.33223209085213</v>
      </c>
      <c r="AC154" s="2">
        <v>-140.70655183378042</v>
      </c>
      <c r="AD154" s="2">
        <v>-145.90731599642763</v>
      </c>
      <c r="AE154" s="2">
        <v>-150.26357095756873</v>
      </c>
      <c r="AF154" s="2">
        <v>-152.22376261026238</v>
      </c>
      <c r="AG154" s="2">
        <v>-154.48280424260938</v>
      </c>
      <c r="AH154" s="2">
        <v>-155.34318764034603</v>
      </c>
      <c r="AI154" s="2">
        <v>-155.61928280084965</v>
      </c>
      <c r="AJ154" s="2">
        <v>-154.96353082919808</v>
      </c>
      <c r="AK154" s="2">
        <v>-153.01354104716134</v>
      </c>
      <c r="AL154" s="2">
        <v>-152.30492940460022</v>
      </c>
      <c r="AM154" s="2">
        <v>-149.27688543116543</v>
      </c>
      <c r="AN154" s="2">
        <v>-146.264885950337</v>
      </c>
      <c r="AO154" s="2">
        <v>-145.61905047891096</v>
      </c>
      <c r="AP154" s="2">
        <v>-146.71767636471668</v>
      </c>
      <c r="AQ154" s="2">
        <v>-149.08598578974315</v>
      </c>
      <c r="AR154" s="2">
        <v>-149.20520815908233</v>
      </c>
      <c r="AS154" s="2">
        <v>-147.38525505947942</v>
      </c>
      <c r="AT154" s="2">
        <v>-144.93857713659321</v>
      </c>
      <c r="AU154" s="2">
        <v>-140.24319233322032</v>
      </c>
      <c r="AV154" s="2">
        <v>-135.64114353593092</v>
      </c>
      <c r="AW154" s="2">
        <v>-131.74486148705458</v>
      </c>
      <c r="AX154" s="2">
        <v>-128.78793798348323</v>
      </c>
      <c r="AY154" s="2">
        <v>-128.52139078020781</v>
      </c>
      <c r="AZ154" s="2">
        <v>-128.9765091150249</v>
      </c>
      <c r="BA154" s="2">
        <v>-130.98697945993484</v>
      </c>
      <c r="BB154" s="2">
        <v>-135.41652070544311</v>
      </c>
      <c r="BC154" s="2">
        <v>-138.88351360599955</v>
      </c>
      <c r="BD154" s="2">
        <v>-144.05956385970492</v>
      </c>
      <c r="BE154" s="2">
        <v>-141.1081494346524</v>
      </c>
      <c r="BF154" s="2">
        <v>-137.73981927761679</v>
      </c>
      <c r="BG154" s="2">
        <v>-134.25518447464808</v>
      </c>
      <c r="BH154" s="2">
        <v>-131.62912678838399</v>
      </c>
      <c r="BI154" s="2">
        <v>-130.07799488192677</v>
      </c>
      <c r="BJ154" s="2">
        <v>-131.34361490733539</v>
      </c>
      <c r="BK154" s="2">
        <v>-124.66932238877064</v>
      </c>
      <c r="BL154" s="2">
        <v>-122.96802685077532</v>
      </c>
      <c r="BM154" s="2">
        <v>-123.49572490978892</v>
      </c>
      <c r="BN154" s="2">
        <v>-126.08362066013406</v>
      </c>
      <c r="BO154" s="2">
        <v>-132.58311833509762</v>
      </c>
      <c r="BP154" s="2">
        <v>-139.06470527978908</v>
      </c>
      <c r="BQ154" s="2">
        <v>-144.03877117484913</v>
      </c>
      <c r="BR154" s="2">
        <v>-148.99007635196656</v>
      </c>
      <c r="BS154" s="2">
        <v>-159.65195076003141</v>
      </c>
      <c r="BT154" s="2">
        <v>-164.21461051874019</v>
      </c>
      <c r="BU154" s="2">
        <v>-164.86271897428608</v>
      </c>
      <c r="BV154" s="2">
        <v>-164.36165362396071</v>
      </c>
      <c r="BW154" s="2">
        <v>-161.33595161382848</v>
      </c>
      <c r="BX154" s="2">
        <v>-154.98444559521519</v>
      </c>
      <c r="BY154" s="2">
        <v>-143.92935878176144</v>
      </c>
      <c r="BZ154" s="2">
        <v>-139.77416390260606</v>
      </c>
      <c r="CA154" s="2">
        <v>-139.79868981863376</v>
      </c>
      <c r="CB154" s="2">
        <v>-139.62737102004175</v>
      </c>
      <c r="CC154" s="2">
        <v>-140.36096864886574</v>
      </c>
      <c r="CD154" s="2">
        <v>-139.04244508935784</v>
      </c>
      <c r="CE154" s="2">
        <v>-137.44601881121326</v>
      </c>
      <c r="CF154" s="2">
        <v>-133.15557504410731</v>
      </c>
      <c r="CG154" s="2">
        <v>-131.92655590215463</v>
      </c>
      <c r="CH154" s="2">
        <v>-136.51428251005248</v>
      </c>
      <c r="CI154" s="2">
        <v>-140.49753431569863</v>
      </c>
      <c r="CJ154" s="2">
        <v>-141.3756117657876</v>
      </c>
      <c r="CK154" s="2">
        <v>-143.3448299944902</v>
      </c>
      <c r="CL154" s="2">
        <v>-143.04703700966806</v>
      </c>
      <c r="CM154" s="2">
        <v>-144.84705291188118</v>
      </c>
      <c r="CN154" s="2">
        <v>-141.94128758655316</v>
      </c>
      <c r="CO154" s="2">
        <v>-145.89045180750063</v>
      </c>
      <c r="CP154" s="2">
        <v>-144.3097644772601</v>
      </c>
      <c r="CQ154" s="2">
        <v>-135.16507301113171</v>
      </c>
      <c r="CR154" s="2">
        <v>-122.62981896292322</v>
      </c>
      <c r="CS154" s="2">
        <v>-111.78458758115291</v>
      </c>
      <c r="CT154" s="2">
        <v>-102.90936693619284</v>
      </c>
      <c r="CU154" s="2">
        <v>-93.574036367826906</v>
      </c>
      <c r="CV154" s="2">
        <v>-90.901385759581657</v>
      </c>
      <c r="CW154" s="2">
        <v>-89.498591564720215</v>
      </c>
      <c r="CX154" s="2">
        <v>-95.388842159997964</v>
      </c>
      <c r="CY154" s="2">
        <v>-97.458037070587025</v>
      </c>
      <c r="CZ154" s="2">
        <v>-101.35547290993911</v>
      </c>
      <c r="DA154" s="2">
        <v>-101.92512335844931</v>
      </c>
      <c r="DB154" s="2">
        <v>-102.76412371437272</v>
      </c>
      <c r="DC154" s="2">
        <v>-104.93462223732072</v>
      </c>
      <c r="DD154" s="2">
        <v>-103.58743556848214</v>
      </c>
      <c r="DE154" s="2">
        <v>-99.822296478408404</v>
      </c>
      <c r="DF154" s="2">
        <v>-98.055413296276697</v>
      </c>
      <c r="DG154" s="2">
        <v>-98.427639776533994</v>
      </c>
      <c r="DH154" s="2">
        <v>-102.90248771686261</v>
      </c>
      <c r="DI154" s="2">
        <v>-105.75189230760908</v>
      </c>
      <c r="DJ154" s="2">
        <v>-108.60561088631593</v>
      </c>
      <c r="DK154" s="2">
        <v>-119.2975015847839</v>
      </c>
      <c r="DL154" s="2">
        <v>-133.89311549536384</v>
      </c>
      <c r="DM154" s="2">
        <v>-142.84976945481321</v>
      </c>
      <c r="DN154" s="2">
        <v>-138.65381929169962</v>
      </c>
      <c r="DO154" s="2">
        <v>-139.21336714294284</v>
      </c>
      <c r="DP154" s="2">
        <v>-138.37407684011404</v>
      </c>
      <c r="DQ154" s="2">
        <v>-137.25892796953951</v>
      </c>
      <c r="DR154" s="2">
        <v>-135.96277176880187</v>
      </c>
      <c r="DS154" s="2">
        <v>-136.33449628934227</v>
      </c>
      <c r="DT154" s="2">
        <v>-136.50581508793442</v>
      </c>
      <c r="DU154" s="2">
        <v>-142.15008502237546</v>
      </c>
      <c r="DV154" s="2">
        <v>-146.67019622231518</v>
      </c>
      <c r="DW154" s="2">
        <v>-150.01119010187318</v>
      </c>
      <c r="DX154" s="2">
        <v>-152.61658998359374</v>
      </c>
      <c r="DY154" s="2">
        <v>-153.62154725290981</v>
      </c>
      <c r="DZ154" s="2">
        <v>-153.79498151151557</v>
      </c>
      <c r="EA154" s="2">
        <v>-152.63587540533203</v>
      </c>
      <c r="EB154" s="2">
        <v>-150.10144278356935</v>
      </c>
      <c r="EC154" s="2">
        <v>-146.49370144235445</v>
      </c>
      <c r="ED154" s="2">
        <v>-142.10234319027197</v>
      </c>
      <c r="EE154" s="2">
        <v>-135.72233159099781</v>
      </c>
      <c r="EF154" s="2">
        <v>-129.2201220360123</v>
      </c>
      <c r="EG154" s="2">
        <v>-123.41309619614167</v>
      </c>
      <c r="EH154" s="2">
        <v>-123.70651925017238</v>
      </c>
      <c r="EI154" s="2">
        <v>-129.46115757476116</v>
      </c>
      <c r="EJ154" s="2">
        <v>-126.266341717934</v>
      </c>
      <c r="EK154" s="2">
        <v>-132.83765565983222</v>
      </c>
      <c r="EL154" s="2">
        <v>-131.51815627288622</v>
      </c>
      <c r="EM154" s="2">
        <v>-135.73953987380986</v>
      </c>
      <c r="EN154" s="2">
        <v>-138.21665923906232</v>
      </c>
      <c r="EO154" s="2">
        <v>-137.90936647669093</v>
      </c>
      <c r="EP154" s="2">
        <v>-141.499413427869</v>
      </c>
      <c r="EQ154" s="2">
        <v>-142.99111585727107</v>
      </c>
      <c r="ER154" s="2">
        <v>-138.03622827862046</v>
      </c>
      <c r="ES154" s="2">
        <v>-133.00350144562606</v>
      </c>
      <c r="ET154" s="2">
        <v>-129.41331308106555</v>
      </c>
      <c r="EU154" s="2">
        <v>-128.52139078020781</v>
      </c>
      <c r="EV154" s="2">
        <v>-126.31788548390391</v>
      </c>
      <c r="EW154" s="2">
        <v>-129.61530531220524</v>
      </c>
      <c r="EX154" s="2">
        <v>-135.64114353593092</v>
      </c>
      <c r="EY154" s="2">
        <v>-138.67085462165338</v>
      </c>
      <c r="EZ154" s="2">
        <v>-145.00522433361792</v>
      </c>
      <c r="FA154" s="2">
        <v>-147.38525505947942</v>
      </c>
      <c r="FB154" s="2">
        <v>-148.71454557391283</v>
      </c>
      <c r="FC154" s="2">
        <v>-148.55147020562288</v>
      </c>
      <c r="FD154" s="2">
        <v>-146.71767636471668</v>
      </c>
      <c r="FE154" s="2">
        <v>-144.57934621027414</v>
      </c>
      <c r="FF154" s="2">
        <v>-144.95827829073383</v>
      </c>
      <c r="FG154" s="2">
        <v>-149.27688543116543</v>
      </c>
      <c r="FH154" s="2">
        <v>-151.2798334463877</v>
      </c>
      <c r="FI154" s="2">
        <v>-152.31682117931717</v>
      </c>
      <c r="FJ154" s="2">
        <v>-154.96353082919808</v>
      </c>
      <c r="FK154" s="2">
        <v>-155.0263858081035</v>
      </c>
      <c r="FL154" s="2">
        <v>-154.862486816146</v>
      </c>
      <c r="FM154" s="2">
        <v>-154.48280424260938</v>
      </c>
      <c r="FN154" s="2">
        <v>-152.22376261026238</v>
      </c>
      <c r="FO154" s="2">
        <v>-150.26357095756873</v>
      </c>
      <c r="FP154" s="2">
        <v>-145.90731599642763</v>
      </c>
      <c r="FQ154" s="2">
        <v>-140.70655183378042</v>
      </c>
      <c r="FR154" s="2">
        <v>-135.33223209085213</v>
      </c>
      <c r="FS154" s="2">
        <v>-128.9612806713746</v>
      </c>
      <c r="FT154" s="2">
        <v>-128.26803553229601</v>
      </c>
      <c r="FU154" s="2">
        <v>-103.28476410444974</v>
      </c>
      <c r="FV154" s="2">
        <v>-77.856759870246719</v>
      </c>
      <c r="FW154" s="2">
        <v>-52.0925125494892</v>
      </c>
      <c r="FX154" s="2">
        <v>-26.10281341096087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</row>
    <row r="155" spans="1:200">
      <c r="A155" s="2">
        <v>-1.0701626181110936E-14</v>
      </c>
      <c r="B155" s="2">
        <v>-5.4644072712052269E-13</v>
      </c>
      <c r="C155" s="2">
        <v>-2.4219941417020527E-13</v>
      </c>
      <c r="D155" s="2">
        <v>2.3931069613785362E-14</v>
      </c>
      <c r="E155" s="2">
        <v>1.736976373039573E-14</v>
      </c>
      <c r="F155" s="2">
        <v>-6.012511237446605E-14</v>
      </c>
      <c r="G155" s="2">
        <v>-4.3238055892403087E-14</v>
      </c>
      <c r="H155" s="2">
        <v>-8.704008054651043E-15</v>
      </c>
      <c r="I155" s="2">
        <v>-1.790901880858322E-13</v>
      </c>
      <c r="J155" s="2">
        <v>2.3882856418134655E-14</v>
      </c>
      <c r="K155" s="2">
        <v>2.5639113432121905E-14</v>
      </c>
      <c r="L155" s="2">
        <v>2.9556678847371671E-15</v>
      </c>
      <c r="M155" s="2">
        <v>-2.6548033202839336E-14</v>
      </c>
      <c r="N155" s="2">
        <v>1.7323424057059513E-14</v>
      </c>
      <c r="O155" s="2">
        <v>3.5482130488289343E-14</v>
      </c>
      <c r="P155" s="2">
        <v>4.2442261567846202E-15</v>
      </c>
      <c r="Q155" s="2">
        <v>-3.2667445231516885E-15</v>
      </c>
      <c r="R155" s="2">
        <v>3.6000305383690858E-16</v>
      </c>
      <c r="S155" s="2">
        <v>3.2209384880394977E-16</v>
      </c>
      <c r="T155" s="2">
        <v>-1.186254775509772E-16</v>
      </c>
      <c r="U155" s="2">
        <v>4.0048573124860097E-17</v>
      </c>
      <c r="V155" s="2">
        <v>-26.453562298040652</v>
      </c>
      <c r="W155" s="2">
        <v>-52.79157381472664</v>
      </c>
      <c r="X155" s="2">
        <v>-78.899283196227856</v>
      </c>
      <c r="Y155" s="2">
        <v>-104.66353051698518</v>
      </c>
      <c r="Z155" s="2">
        <v>-129.97352450821532</v>
      </c>
      <c r="AA155" s="2">
        <v>-130.74843348300874</v>
      </c>
      <c r="AB155" s="2">
        <v>-137.18285377925196</v>
      </c>
      <c r="AC155" s="2">
        <v>-142.60626340642588</v>
      </c>
      <c r="AD155" s="2">
        <v>-147.84932433631826</v>
      </c>
      <c r="AE155" s="2">
        <v>-152.21922404688215</v>
      </c>
      <c r="AF155" s="2">
        <v>-154.34770205948672</v>
      </c>
      <c r="AG155" s="2">
        <v>-156.74210949094623</v>
      </c>
      <c r="AH155" s="2">
        <v>-157.61247292361392</v>
      </c>
      <c r="AI155" s="2">
        <v>-157.8470584066707</v>
      </c>
      <c r="AJ155" s="2">
        <v>-157.08095044135464</v>
      </c>
      <c r="AK155" s="2">
        <v>-154.96154928449633</v>
      </c>
      <c r="AL155" s="2">
        <v>-154.08689048003498</v>
      </c>
      <c r="AM155" s="2">
        <v>-150.57658348456408</v>
      </c>
      <c r="AN155" s="2">
        <v>-147.12463057607582</v>
      </c>
      <c r="AO155" s="2">
        <v>-146.13801247584132</v>
      </c>
      <c r="AP155" s="2">
        <v>-146.99487073146821</v>
      </c>
      <c r="AQ155" s="2">
        <v>-149.23222817222279</v>
      </c>
      <c r="AR155" s="2">
        <v>-149.37220831007471</v>
      </c>
      <c r="AS155" s="2">
        <v>-147.57443902061732</v>
      </c>
      <c r="AT155" s="2">
        <v>-145.17675977929227</v>
      </c>
      <c r="AU155" s="2">
        <v>-140.48297059650076</v>
      </c>
      <c r="AV155" s="2">
        <v>-135.85458766215416</v>
      </c>
      <c r="AW155" s="2">
        <v>-131.92688929049109</v>
      </c>
      <c r="AX155" s="2">
        <v>-128.92462026401174</v>
      </c>
      <c r="AY155" s="2">
        <v>-128.64048344492846</v>
      </c>
      <c r="AZ155" s="2">
        <v>-129.0691165945513</v>
      </c>
      <c r="BA155" s="2">
        <v>-130.99268338826383</v>
      </c>
      <c r="BB155" s="2">
        <v>-135.39860039620626</v>
      </c>
      <c r="BC155" s="2">
        <v>-138.86948327199286</v>
      </c>
      <c r="BD155" s="2">
        <v>-144.13761296528747</v>
      </c>
      <c r="BE155" s="2">
        <v>-141.16170785452985</v>
      </c>
      <c r="BF155" s="2">
        <v>-137.77993704584912</v>
      </c>
      <c r="BG155" s="2">
        <v>-134.28340053925865</v>
      </c>
      <c r="BH155" s="2">
        <v>-131.65127692433279</v>
      </c>
      <c r="BI155" s="2">
        <v>-130.11182678023511</v>
      </c>
      <c r="BJ155" s="2">
        <v>-131.41347176308693</v>
      </c>
      <c r="BK155" s="2">
        <v>-124.71131243673071</v>
      </c>
      <c r="BL155" s="2">
        <v>-123.08250591561325</v>
      </c>
      <c r="BM155" s="2">
        <v>-123.73990325725055</v>
      </c>
      <c r="BN155" s="2">
        <v>-126.52800272531758</v>
      </c>
      <c r="BO155" s="2">
        <v>-133.19796107099143</v>
      </c>
      <c r="BP155" s="2">
        <v>-139.83431348890844</v>
      </c>
      <c r="BQ155" s="2">
        <v>-145.15032228149573</v>
      </c>
      <c r="BR155" s="2">
        <v>-150.46439634250549</v>
      </c>
      <c r="BS155" s="2">
        <v>-161.45816793271175</v>
      </c>
      <c r="BT155" s="2">
        <v>-166.2638946513953</v>
      </c>
      <c r="BU155" s="2">
        <v>-167.12187242827176</v>
      </c>
      <c r="BV155" s="2">
        <v>-166.66358478604747</v>
      </c>
      <c r="BW155" s="2">
        <v>-163.74435593554156</v>
      </c>
      <c r="BX155" s="2">
        <v>-157.48157861656262</v>
      </c>
      <c r="BY155" s="2">
        <v>-146.43724625515625</v>
      </c>
      <c r="BZ155" s="2">
        <v>-142.23643511541806</v>
      </c>
      <c r="CA155" s="2">
        <v>-142.25810708566081</v>
      </c>
      <c r="CB155" s="2">
        <v>-142.07618526385897</v>
      </c>
      <c r="CC155" s="2">
        <v>-142.73297138542515</v>
      </c>
      <c r="CD155" s="2">
        <v>-141.34036911592747</v>
      </c>
      <c r="CE155" s="2">
        <v>-139.69205840179177</v>
      </c>
      <c r="CF155" s="2">
        <v>-135.29194789107365</v>
      </c>
      <c r="CG155" s="2">
        <v>-134.0156498771448</v>
      </c>
      <c r="CH155" s="2">
        <v>-138.55529570256107</v>
      </c>
      <c r="CI155" s="2">
        <v>-142.52634138746521</v>
      </c>
      <c r="CJ155" s="2">
        <v>-143.38791168557569</v>
      </c>
      <c r="CK155" s="2">
        <v>-145.39087146111305</v>
      </c>
      <c r="CL155" s="2">
        <v>-145.06410760781924</v>
      </c>
      <c r="CM155" s="2">
        <v>-146.95168896621044</v>
      </c>
      <c r="CN155" s="2">
        <v>-144.09754385335984</v>
      </c>
      <c r="CO155" s="2">
        <v>-148.08512768298445</v>
      </c>
      <c r="CP155" s="2">
        <v>-145.94254112712213</v>
      </c>
      <c r="CQ155" s="2">
        <v>-136.40363493221997</v>
      </c>
      <c r="CR155" s="2">
        <v>-123.48123281526857</v>
      </c>
      <c r="CS155" s="2">
        <v>-112.29763528725924</v>
      </c>
      <c r="CT155" s="2">
        <v>-103.21531023765151</v>
      </c>
      <c r="CU155" s="2">
        <v>-93.871721439871735</v>
      </c>
      <c r="CV155" s="2">
        <v>-91.170843463863534</v>
      </c>
      <c r="CW155" s="2">
        <v>-89.774590836403362</v>
      </c>
      <c r="CX155" s="2">
        <v>-95.649832572045824</v>
      </c>
      <c r="CY155" s="2">
        <v>-97.732096192325329</v>
      </c>
      <c r="CZ155" s="2">
        <v>-101.81511397732176</v>
      </c>
      <c r="DA155" s="2">
        <v>-102.45195163723386</v>
      </c>
      <c r="DB155" s="2">
        <v>-103.34503508558566</v>
      </c>
      <c r="DC155" s="2">
        <v>-105.57741557120507</v>
      </c>
      <c r="DD155" s="2">
        <v>-104.18939927420766</v>
      </c>
      <c r="DE155" s="2">
        <v>-100.51900149209156</v>
      </c>
      <c r="DF155" s="2">
        <v>-98.757623438934871</v>
      </c>
      <c r="DG155" s="2">
        <v>-99.135254002835055</v>
      </c>
      <c r="DH155" s="2">
        <v>-103.7571028230909</v>
      </c>
      <c r="DI155" s="2">
        <v>-106.71779810494327</v>
      </c>
      <c r="DJ155" s="2">
        <v>-109.70739616605404</v>
      </c>
      <c r="DK155" s="2">
        <v>-120.70184606350037</v>
      </c>
      <c r="DL155" s="2">
        <v>-135.69350937522958</v>
      </c>
      <c r="DM155" s="2">
        <v>-145.19493685189036</v>
      </c>
      <c r="DN155" s="2">
        <v>-141.22792980480108</v>
      </c>
      <c r="DO155" s="2">
        <v>-141.72959341944977</v>
      </c>
      <c r="DP155" s="2">
        <v>-140.81667698436988</v>
      </c>
      <c r="DQ155" s="2">
        <v>-139.65777718590633</v>
      </c>
      <c r="DR155" s="2">
        <v>-138.27700032767342</v>
      </c>
      <c r="DS155" s="2">
        <v>-138.66725476407422</v>
      </c>
      <c r="DT155" s="2">
        <v>-138.84917658587617</v>
      </c>
      <c r="DU155" s="2">
        <v>-144.58160461807537</v>
      </c>
      <c r="DV155" s="2">
        <v>-149.15187469686242</v>
      </c>
      <c r="DW155" s="2">
        <v>-152.50618103319357</v>
      </c>
      <c r="DX155" s="2">
        <v>-155.04226957072751</v>
      </c>
      <c r="DY155" s="2">
        <v>-156.03330473228183</v>
      </c>
      <c r="DZ155" s="2">
        <v>-155.9931826449976</v>
      </c>
      <c r="EA155" s="2">
        <v>-154.55839298196889</v>
      </c>
      <c r="EB155" s="2">
        <v>-151.6963411781615</v>
      </c>
      <c r="EC155" s="2">
        <v>-147.73135321012086</v>
      </c>
      <c r="ED155" s="2">
        <v>-142.99017540084358</v>
      </c>
      <c r="EE155" s="2">
        <v>-136.43802648583656</v>
      </c>
      <c r="EF155" s="2">
        <v>-129.74630185256549</v>
      </c>
      <c r="EG155" s="2">
        <v>-123.79612163223679</v>
      </c>
      <c r="EH155" s="2">
        <v>-123.9467925295796</v>
      </c>
      <c r="EI155" s="2">
        <v>-129.56998157413358</v>
      </c>
      <c r="EJ155" s="2">
        <v>-126.33239605138965</v>
      </c>
      <c r="EK155" s="2">
        <v>-132.9191605350656</v>
      </c>
      <c r="EL155" s="2">
        <v>-131.50953679339719</v>
      </c>
      <c r="EM155" s="2">
        <v>-135.81586825007349</v>
      </c>
      <c r="EN155" s="2">
        <v>-138.30012853880683</v>
      </c>
      <c r="EO155" s="2">
        <v>-137.89702495106485</v>
      </c>
      <c r="EP155" s="2">
        <v>-141.5640632235158</v>
      </c>
      <c r="EQ155" s="2">
        <v>-143.06606497824669</v>
      </c>
      <c r="ER155" s="2">
        <v>-138.02507835479099</v>
      </c>
      <c r="ES155" s="2">
        <v>-133.02257544170115</v>
      </c>
      <c r="ET155" s="2">
        <v>-129.47577368091194</v>
      </c>
      <c r="EU155" s="2">
        <v>-128.64048344492846</v>
      </c>
      <c r="EV155" s="2">
        <v>-126.44688579279449</v>
      </c>
      <c r="EW155" s="2">
        <v>-129.80566527090804</v>
      </c>
      <c r="EX155" s="2">
        <v>-135.85458766215416</v>
      </c>
      <c r="EY155" s="2">
        <v>-138.94784045446173</v>
      </c>
      <c r="EZ155" s="2">
        <v>-145.32483203826331</v>
      </c>
      <c r="FA155" s="2">
        <v>-147.57443902061732</v>
      </c>
      <c r="FB155" s="2">
        <v>-148.93440444775626</v>
      </c>
      <c r="FC155" s="2">
        <v>-148.73359370541175</v>
      </c>
      <c r="FD155" s="2">
        <v>-146.99487073146821</v>
      </c>
      <c r="FE155" s="2">
        <v>-145.0805356185287</v>
      </c>
      <c r="FF155" s="2">
        <v>-145.77332128598545</v>
      </c>
      <c r="FG155" s="2">
        <v>-150.57658348456408</v>
      </c>
      <c r="FH155" s="2">
        <v>-152.97921481473193</v>
      </c>
      <c r="FI155" s="2">
        <v>-154.17939696410269</v>
      </c>
      <c r="FJ155" s="2">
        <v>-157.08095044135464</v>
      </c>
      <c r="FK155" s="2">
        <v>-157.17097919514782</v>
      </c>
      <c r="FL155" s="2">
        <v>-157.0532943630129</v>
      </c>
      <c r="FM155" s="2">
        <v>-156.74210949094623</v>
      </c>
      <c r="FN155" s="2">
        <v>-154.34770205948672</v>
      </c>
      <c r="FO155" s="2">
        <v>-152.21922404688215</v>
      </c>
      <c r="FP155" s="2">
        <v>-147.84932433631826</v>
      </c>
      <c r="FQ155" s="2">
        <v>-142.60626340642588</v>
      </c>
      <c r="FR155" s="2">
        <v>-137.18285377925196</v>
      </c>
      <c r="FS155" s="2">
        <v>-130.74843348300874</v>
      </c>
      <c r="FT155" s="2">
        <v>-129.97352450821532</v>
      </c>
      <c r="FU155" s="2">
        <v>-104.66353051698518</v>
      </c>
      <c r="FV155" s="2">
        <v>-78.899283196227856</v>
      </c>
      <c r="FW155" s="2">
        <v>-52.79157381472664</v>
      </c>
      <c r="FX155" s="2">
        <v>-26.453562298040652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</row>
    <row r="156" spans="1:200">
      <c r="A156" s="2">
        <v>-1.0752958499088352E-14</v>
      </c>
      <c r="B156" s="2">
        <v>-5.5143016804237142E-13</v>
      </c>
      <c r="C156" s="2">
        <v>-2.4189607409275777E-13</v>
      </c>
      <c r="D156" s="2">
        <v>2.3430030660056462E-14</v>
      </c>
      <c r="E156" s="2">
        <v>1.7811801330314873E-14</v>
      </c>
      <c r="F156" s="2">
        <v>-6.1323682295310626E-14</v>
      </c>
      <c r="G156" s="2">
        <v>-4.4531715749624429E-14</v>
      </c>
      <c r="H156" s="2">
        <v>-8.8995559983365887E-15</v>
      </c>
      <c r="I156" s="2">
        <v>-1.8202776442707441E-13</v>
      </c>
      <c r="J156" s="2">
        <v>2.43524515594916E-14</v>
      </c>
      <c r="K156" s="2">
        <v>2.5721167220020821E-14</v>
      </c>
      <c r="L156" s="2">
        <v>2.9529916046278123E-15</v>
      </c>
      <c r="M156" s="2">
        <v>-2.7110699008763621E-14</v>
      </c>
      <c r="N156" s="2">
        <v>1.7700498845436828E-14</v>
      </c>
      <c r="O156" s="2">
        <v>3.6176978552318229E-14</v>
      </c>
      <c r="P156" s="2">
        <v>4.359551307654585E-15</v>
      </c>
      <c r="Q156" s="2">
        <v>-3.3769727022021293E-15</v>
      </c>
      <c r="R156" s="2">
        <v>3.7444202768524313E-16</v>
      </c>
      <c r="S156" s="2">
        <v>3.328423417454342E-16</v>
      </c>
      <c r="T156" s="2">
        <v>-1.2294697456203888E-16</v>
      </c>
      <c r="U156" s="2">
        <v>4.1701256114174158E-17</v>
      </c>
      <c r="V156" s="2">
        <v>-26.688760403765649</v>
      </c>
      <c r="W156" s="2">
        <v>-53.260332944779364</v>
      </c>
      <c r="X156" s="2">
        <v>-79.598344461465402</v>
      </c>
      <c r="Y156" s="2">
        <v>-105.58804359999358</v>
      </c>
      <c r="Z156" s="2">
        <v>-131.11709281502596</v>
      </c>
      <c r="AA156" s="2">
        <v>-131.94712377409405</v>
      </c>
      <c r="AB156" s="2">
        <v>-138.4242907668179</v>
      </c>
      <c r="AC156" s="2">
        <v>-143.8808202919206</v>
      </c>
      <c r="AD156" s="2">
        <v>-149.15243690548485</v>
      </c>
      <c r="AE156" s="2">
        <v>-153.53159474167177</v>
      </c>
      <c r="AF156" s="2">
        <v>-155.77365255801536</v>
      </c>
      <c r="AG156" s="2">
        <v>-158.25932871006361</v>
      </c>
      <c r="AH156" s="2">
        <v>-159.13629399416865</v>
      </c>
      <c r="AI156" s="2">
        <v>-159.34264456645386</v>
      </c>
      <c r="AJ156" s="2">
        <v>-158.50175649280561</v>
      </c>
      <c r="AK156" s="2">
        <v>-156.26772120867079</v>
      </c>
      <c r="AL156" s="2">
        <v>-155.28054773749133</v>
      </c>
      <c r="AM156" s="2">
        <v>-151.44454108450853</v>
      </c>
      <c r="AN156" s="2">
        <v>-147.69557868872764</v>
      </c>
      <c r="AO156" s="2">
        <v>-146.47898252065571</v>
      </c>
      <c r="AP156" s="2">
        <v>-147.17288353570146</v>
      </c>
      <c r="AQ156" s="2">
        <v>-149.32228357989791</v>
      </c>
      <c r="AR156" s="2">
        <v>-149.47678860644643</v>
      </c>
      <c r="AS156" s="2">
        <v>-147.69490488777177</v>
      </c>
      <c r="AT156" s="2">
        <v>-145.3313640996179</v>
      </c>
      <c r="AU156" s="2">
        <v>-140.63987750157472</v>
      </c>
      <c r="AV156" s="2">
        <v>-135.99467631399233</v>
      </c>
      <c r="AW156" s="2">
        <v>-132.04640018447938</v>
      </c>
      <c r="AX156" s="2">
        <v>-129.01386107719338</v>
      </c>
      <c r="AY156" s="2">
        <v>-128.7177599352969</v>
      </c>
      <c r="AZ156" s="2">
        <v>-129.12812376978982</v>
      </c>
      <c r="BA156" s="2">
        <v>-130.99264910208146</v>
      </c>
      <c r="BB156" s="2">
        <v>-135.38205874237352</v>
      </c>
      <c r="BC156" s="2">
        <v>-138.85523663339012</v>
      </c>
      <c r="BD156" s="2">
        <v>-144.18516425456781</v>
      </c>
      <c r="BE156" s="2">
        <v>-141.19294527941662</v>
      </c>
      <c r="BF156" s="2">
        <v>-137.80248575933115</v>
      </c>
      <c r="BG156" s="2">
        <v>-134.2983980714196</v>
      </c>
      <c r="BH156" s="2">
        <v>-131.66253504090037</v>
      </c>
      <c r="BI156" s="2">
        <v>-130.13112454604482</v>
      </c>
      <c r="BJ156" s="2">
        <v>-131.45687779136799</v>
      </c>
      <c r="BK156" s="2">
        <v>-124.73589312403085</v>
      </c>
      <c r="BL156" s="2">
        <v>-123.15547444674273</v>
      </c>
      <c r="BM156" s="2">
        <v>-123.8996545807221</v>
      </c>
      <c r="BN156" s="2">
        <v>-126.82197109862844</v>
      </c>
      <c r="BO156" s="2">
        <v>-133.60620121299871</v>
      </c>
      <c r="BP156" s="2">
        <v>-140.34634744057817</v>
      </c>
      <c r="BQ156" s="2">
        <v>-145.89259227275321</v>
      </c>
      <c r="BR156" s="2">
        <v>-151.45108579842176</v>
      </c>
      <c r="BS156" s="2">
        <v>-162.66832910879404</v>
      </c>
      <c r="BT156" s="2">
        <v>-167.63788557789613</v>
      </c>
      <c r="BU156" s="2">
        <v>-168.63755672454542</v>
      </c>
      <c r="BV156" s="2">
        <v>-168.2083291678228</v>
      </c>
      <c r="BW156" s="2">
        <v>-165.36087396517178</v>
      </c>
      <c r="BX156" s="2">
        <v>-159.15812928265899</v>
      </c>
      <c r="BY156" s="2">
        <v>-148.12135546603358</v>
      </c>
      <c r="BZ156" s="2">
        <v>-143.88967910353284</v>
      </c>
      <c r="CA156" s="2">
        <v>-143.90924712695406</v>
      </c>
      <c r="CB156" s="2">
        <v>-143.72002277051851</v>
      </c>
      <c r="CC156" s="2">
        <v>-144.32407207971681</v>
      </c>
      <c r="CD156" s="2">
        <v>-142.8811910060719</v>
      </c>
      <c r="CE156" s="2">
        <v>-141.19787135765569</v>
      </c>
      <c r="CF156" s="2">
        <v>-136.72402317843486</v>
      </c>
      <c r="CG156" s="2">
        <v>-135.41589953348623</v>
      </c>
      <c r="CH156" s="2">
        <v>-139.92204609242262</v>
      </c>
      <c r="CI156" s="2">
        <v>-143.88408557008162</v>
      </c>
      <c r="CJ156" s="2">
        <v>-144.73434909940377</v>
      </c>
      <c r="CK156" s="2">
        <v>-146.75992038084738</v>
      </c>
      <c r="CL156" s="2">
        <v>-146.41371059117455</v>
      </c>
      <c r="CM156" s="2">
        <v>-148.36047111599004</v>
      </c>
      <c r="CN156" s="2">
        <v>-145.54229484756848</v>
      </c>
      <c r="CO156" s="2">
        <v>-149.55550993624112</v>
      </c>
      <c r="CP156" s="2">
        <v>-147.03422099681393</v>
      </c>
      <c r="CQ156" s="2">
        <v>-137.22945234721519</v>
      </c>
      <c r="CR156" s="2">
        <v>-124.04642190520759</v>
      </c>
      <c r="CS156" s="2">
        <v>-112.63510636504297</v>
      </c>
      <c r="CT156" s="2">
        <v>-103.41399282375876</v>
      </c>
      <c r="CU156" s="2">
        <v>-94.066518899308988</v>
      </c>
      <c r="CV156" s="2">
        <v>-91.346890938672601</v>
      </c>
      <c r="CW156" s="2">
        <v>-89.955162122887927</v>
      </c>
      <c r="CX156" s="2">
        <v>-95.820155773849436</v>
      </c>
      <c r="CY156" s="2">
        <v>-97.911458337498118</v>
      </c>
      <c r="CZ156" s="2">
        <v>-102.12047486083137</v>
      </c>
      <c r="DA156" s="2">
        <v>-102.80339164286852</v>
      </c>
      <c r="DB156" s="2">
        <v>-103.73330071264498</v>
      </c>
      <c r="DC156" s="2">
        <v>-106.00730692840463</v>
      </c>
      <c r="DD156" s="2">
        <v>-104.59203899721254</v>
      </c>
      <c r="DE156" s="2">
        <v>-100.98554442698497</v>
      </c>
      <c r="DF156" s="2">
        <v>-99.228138759767944</v>
      </c>
      <c r="DG156" s="2">
        <v>-99.609285317114939</v>
      </c>
      <c r="DH156" s="2">
        <v>-104.3299014912149</v>
      </c>
      <c r="DI156" s="2">
        <v>-107.3653700450874</v>
      </c>
      <c r="DJ156" s="2">
        <v>-110.4464252851952</v>
      </c>
      <c r="DK156" s="2">
        <v>-121.64448436403912</v>
      </c>
      <c r="DL156" s="2">
        <v>-136.90246544418423</v>
      </c>
      <c r="DM156" s="2">
        <v>-146.77129516358428</v>
      </c>
      <c r="DN156" s="2">
        <v>-142.95833054180198</v>
      </c>
      <c r="DO156" s="2">
        <v>-143.42027814131484</v>
      </c>
      <c r="DP156" s="2">
        <v>-142.45709616244523</v>
      </c>
      <c r="DQ156" s="2">
        <v>-141.26828609173111</v>
      </c>
      <c r="DR156" s="2">
        <v>-139.82928132626267</v>
      </c>
      <c r="DS156" s="2">
        <v>-140.23215347180715</v>
      </c>
      <c r="DT156" s="2">
        <v>-140.42137782824284</v>
      </c>
      <c r="DU156" s="2">
        <v>-146.21345227163499</v>
      </c>
      <c r="DV156" s="2">
        <v>-150.81781574298344</v>
      </c>
      <c r="DW156" s="2">
        <v>-154.18166917474974</v>
      </c>
      <c r="DX156" s="2">
        <v>-156.67100129000266</v>
      </c>
      <c r="DY156" s="2">
        <v>-157.65248281986621</v>
      </c>
      <c r="DZ156" s="2">
        <v>-157.46834585713748</v>
      </c>
      <c r="EA156" s="2">
        <v>-155.84758827426194</v>
      </c>
      <c r="EB156" s="2">
        <v>-152.76454379116515</v>
      </c>
      <c r="EC156" s="2">
        <v>-148.55868828408788</v>
      </c>
      <c r="ED156" s="2">
        <v>-143.58182911560138</v>
      </c>
      <c r="EE156" s="2">
        <v>-136.91408130512346</v>
      </c>
      <c r="EF156" s="2">
        <v>-130.09515727536814</v>
      </c>
      <c r="EG156" s="2">
        <v>-124.04912801137733</v>
      </c>
      <c r="EH156" s="2">
        <v>-124.10406850189806</v>
      </c>
      <c r="EI156" s="2">
        <v>-129.63908725474548</v>
      </c>
      <c r="EJ156" s="2">
        <v>-126.37312695518824</v>
      </c>
      <c r="EK156" s="2">
        <v>-132.97024219006897</v>
      </c>
      <c r="EL156" s="2">
        <v>-131.49994034166355</v>
      </c>
      <c r="EM156" s="2">
        <v>-135.86314466284725</v>
      </c>
      <c r="EN156" s="2">
        <v>-138.35186452888129</v>
      </c>
      <c r="EO156" s="2">
        <v>-137.88407402213238</v>
      </c>
      <c r="EP156" s="2">
        <v>-141.60272587096571</v>
      </c>
      <c r="EQ156" s="2">
        <v>-143.11169579591572</v>
      </c>
      <c r="ER156" s="2">
        <v>-138.01314449505625</v>
      </c>
      <c r="ES156" s="2">
        <v>-133.03149084624647</v>
      </c>
      <c r="ET156" s="2">
        <v>-129.51445603361108</v>
      </c>
      <c r="EU156" s="2">
        <v>-128.7177599352969</v>
      </c>
      <c r="EV156" s="2">
        <v>-126.53100017184393</v>
      </c>
      <c r="EW156" s="2">
        <v>-129.93088802553891</v>
      </c>
      <c r="EX156" s="2">
        <v>-135.99467631399233</v>
      </c>
      <c r="EY156" s="2">
        <v>-139.1300480090764</v>
      </c>
      <c r="EZ156" s="2">
        <v>-145.53456022768233</v>
      </c>
      <c r="FA156" s="2">
        <v>-147.69490488777177</v>
      </c>
      <c r="FB156" s="2">
        <v>-149.07487258794112</v>
      </c>
      <c r="FC156" s="2">
        <v>-148.84805278962642</v>
      </c>
      <c r="FD156" s="2">
        <v>-147.17288353570146</v>
      </c>
      <c r="FE156" s="2">
        <v>-145.40962337076286</v>
      </c>
      <c r="FF156" s="2">
        <v>-146.31417020126418</v>
      </c>
      <c r="FG156" s="2">
        <v>-151.44454108450853</v>
      </c>
      <c r="FH156" s="2">
        <v>-154.1171266412176</v>
      </c>
      <c r="FI156" s="2">
        <v>-155.42788126586228</v>
      </c>
      <c r="FJ156" s="2">
        <v>-158.50175649280561</v>
      </c>
      <c r="FK156" s="2">
        <v>-158.61038888327212</v>
      </c>
      <c r="FL156" s="2">
        <v>-158.52412065240611</v>
      </c>
      <c r="FM156" s="2">
        <v>-158.25932871006361</v>
      </c>
      <c r="FN156" s="2">
        <v>-155.77365255801536</v>
      </c>
      <c r="FO156" s="2">
        <v>-153.53159474167177</v>
      </c>
      <c r="FP156" s="2">
        <v>-149.15243690548485</v>
      </c>
      <c r="FQ156" s="2">
        <v>-143.8808202919206</v>
      </c>
      <c r="FR156" s="2">
        <v>-138.4242907668179</v>
      </c>
      <c r="FS156" s="2">
        <v>-131.94712377409405</v>
      </c>
      <c r="FT156" s="2">
        <v>-131.11709281502596</v>
      </c>
      <c r="FU156" s="2">
        <v>-105.58804359999358</v>
      </c>
      <c r="FV156" s="2">
        <v>-79.598344461465402</v>
      </c>
      <c r="FW156" s="2">
        <v>-53.260332944779364</v>
      </c>
      <c r="FX156" s="2">
        <v>-26.688760403765649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</row>
    <row r="157" spans="1:200">
      <c r="A157" s="2">
        <v>-1.0778643157888018E-14</v>
      </c>
      <c r="B157" s="2">
        <v>-5.5393435016764204E-13</v>
      </c>
      <c r="C157" s="2">
        <v>-2.4174205603291231E-13</v>
      </c>
      <c r="D157" s="2">
        <v>2.3177650695156415E-14</v>
      </c>
      <c r="E157" s="2">
        <v>1.8034311641699803E-14</v>
      </c>
      <c r="F157" s="2">
        <v>-6.1926005151268434E-14</v>
      </c>
      <c r="G157" s="2">
        <v>-4.5182883064309817E-14</v>
      </c>
      <c r="H157" s="2">
        <v>-8.9979472366853578E-15</v>
      </c>
      <c r="I157" s="2">
        <v>-1.8350308519395057E-13</v>
      </c>
      <c r="J157" s="2">
        <v>2.4588397433091201E-14</v>
      </c>
      <c r="K157" s="2">
        <v>2.5761101894917227E-14</v>
      </c>
      <c r="L157" s="2">
        <v>2.9515013522586469E-15</v>
      </c>
      <c r="M157" s="2">
        <v>-2.7393595136427801E-14</v>
      </c>
      <c r="N157" s="2">
        <v>1.7890019161050949E-14</v>
      </c>
      <c r="O157" s="2">
        <v>3.6526057380789848E-14</v>
      </c>
      <c r="P157" s="2">
        <v>4.4175874359043018E-15</v>
      </c>
      <c r="Q157" s="2">
        <v>-3.4325889656220454E-15</v>
      </c>
      <c r="R157" s="2">
        <v>3.8172778119531024E-16</v>
      </c>
      <c r="S157" s="2">
        <v>3.3826045271495998E-16</v>
      </c>
      <c r="T157" s="2">
        <v>-1.2512644548303053E-16</v>
      </c>
      <c r="U157" s="2">
        <v>4.2535859342251071E-17</v>
      </c>
      <c r="V157" s="2">
        <v>-26.80677064673846</v>
      </c>
      <c r="W157" s="2">
        <v>-53.495531050504233</v>
      </c>
      <c r="X157" s="2">
        <v>-79.949093348544991</v>
      </c>
      <c r="Y157" s="2">
        <v>-106.05190675950581</v>
      </c>
      <c r="Z157" s="2">
        <v>-131.69085701095415</v>
      </c>
      <c r="AA157" s="2">
        <v>-132.54865402493843</v>
      </c>
      <c r="AB157" s="2">
        <v>-139.0473256622781</v>
      </c>
      <c r="AC157" s="2">
        <v>-144.52053418085856</v>
      </c>
      <c r="AD157" s="2">
        <v>-149.80653700106592</v>
      </c>
      <c r="AE157" s="2">
        <v>-154.19037307029939</v>
      </c>
      <c r="AF157" s="2">
        <v>-156.48963998794775</v>
      </c>
      <c r="AG157" s="2">
        <v>-159.02125972946592</v>
      </c>
      <c r="AH157" s="2">
        <v>-159.90151021885265</v>
      </c>
      <c r="AI157" s="2">
        <v>-160.09357345761552</v>
      </c>
      <c r="AJ157" s="2">
        <v>-159.21492984042825</v>
      </c>
      <c r="AK157" s="2">
        <v>-156.92306596582867</v>
      </c>
      <c r="AL157" s="2">
        <v>-155.87908623722282</v>
      </c>
      <c r="AM157" s="2">
        <v>-151.87896467686122</v>
      </c>
      <c r="AN157" s="2">
        <v>-147.98037866637665</v>
      </c>
      <c r="AO157" s="2">
        <v>-146.64795181779775</v>
      </c>
      <c r="AP157" s="2">
        <v>-147.2598380450406</v>
      </c>
      <c r="AQ157" s="2">
        <v>-149.36506243591671</v>
      </c>
      <c r="AR157" s="2">
        <v>-149.52703800593784</v>
      </c>
      <c r="AS157" s="2">
        <v>-147.75342937492513</v>
      </c>
      <c r="AT157" s="2">
        <v>-145.40740381659836</v>
      </c>
      <c r="AU157" s="2">
        <v>-140.71744401553062</v>
      </c>
      <c r="AV157" s="2">
        <v>-136.06405749719485</v>
      </c>
      <c r="AW157" s="2">
        <v>-132.10560363853602</v>
      </c>
      <c r="AX157" s="2">
        <v>-129.05791759186778</v>
      </c>
      <c r="AY157" s="2">
        <v>-128.75576197981277</v>
      </c>
      <c r="AZ157" s="2">
        <v>-129.1568054246784</v>
      </c>
      <c r="BA157" s="2">
        <v>-130.99147567142577</v>
      </c>
      <c r="BB157" s="2">
        <v>-135.37240219828442</v>
      </c>
      <c r="BC157" s="2">
        <v>-138.84663725711323</v>
      </c>
      <c r="BD157" s="2">
        <v>-144.20758786759197</v>
      </c>
      <c r="BE157" s="2">
        <v>-141.20721623795274</v>
      </c>
      <c r="BF157" s="2">
        <v>-137.81249492838478</v>
      </c>
      <c r="BG157" s="2">
        <v>-134.30474807826414</v>
      </c>
      <c r="BH157" s="2">
        <v>-131.66710785658583</v>
      </c>
      <c r="BI157" s="2">
        <v>-130.13979348479725</v>
      </c>
      <c r="BJ157" s="2">
        <v>-131.47762840889501</v>
      </c>
      <c r="BK157" s="2">
        <v>-124.74715606323682</v>
      </c>
      <c r="BL157" s="2">
        <v>-123.19094910724368</v>
      </c>
      <c r="BM157" s="2">
        <v>-123.97861507142891</v>
      </c>
      <c r="BN157" s="2">
        <v>-126.96826452193135</v>
      </c>
      <c r="BO157" s="2">
        <v>-133.80982023308275</v>
      </c>
      <c r="BP157" s="2">
        <v>-140.60204888388654</v>
      </c>
      <c r="BQ157" s="2">
        <v>-146.26409734751061</v>
      </c>
      <c r="BR157" s="2">
        <v>-151.94557673639042</v>
      </c>
      <c r="BS157" s="2">
        <v>-163.27522179131674</v>
      </c>
      <c r="BT157" s="2">
        <v>-168.3272316995442</v>
      </c>
      <c r="BU157" s="2">
        <v>-169.39828678389705</v>
      </c>
      <c r="BV157" s="2">
        <v>-168.98375283663941</v>
      </c>
      <c r="BW157" s="2">
        <v>-166.1724227426372</v>
      </c>
      <c r="BX157" s="2">
        <v>-159.99995946787135</v>
      </c>
      <c r="BY157" s="2">
        <v>-148.96708159575482</v>
      </c>
      <c r="BZ157" s="2">
        <v>-144.71983497445197</v>
      </c>
      <c r="CA157" s="2">
        <v>-144.73828988683704</v>
      </c>
      <c r="CB157" s="2">
        <v>-144.54534335559367</v>
      </c>
      <c r="CC157" s="2">
        <v>-145.12256116662712</v>
      </c>
      <c r="CD157" s="2">
        <v>-143.65427059276757</v>
      </c>
      <c r="CE157" s="2">
        <v>-141.95331980448617</v>
      </c>
      <c r="CF157" s="2">
        <v>-137.44241393243888</v>
      </c>
      <c r="CG157" s="2">
        <v>-136.1182851120731</v>
      </c>
      <c r="CH157" s="2">
        <v>-140.6072448618437</v>
      </c>
      <c r="CI157" s="2">
        <v>-144.56451850355649</v>
      </c>
      <c r="CJ157" s="2">
        <v>-145.40903757119651</v>
      </c>
      <c r="CK157" s="2">
        <v>-147.44595006561229</v>
      </c>
      <c r="CL157" s="2">
        <v>-147.08997771973588</v>
      </c>
      <c r="CM157" s="2">
        <v>-149.06657028138014</v>
      </c>
      <c r="CN157" s="2">
        <v>-146.26684983273753</v>
      </c>
      <c r="CO157" s="2">
        <v>-150.29288608890266</v>
      </c>
      <c r="CP157" s="2">
        <v>-147.58100952083012</v>
      </c>
      <c r="CQ157" s="2">
        <v>-137.64238858270616</v>
      </c>
      <c r="CR157" s="2">
        <v>-124.32828112412068</v>
      </c>
      <c r="CS157" s="2">
        <v>-112.80246108017785</v>
      </c>
      <c r="CT157" s="2">
        <v>-103.5117371288856</v>
      </c>
      <c r="CU157" s="2">
        <v>-94.162811228281427</v>
      </c>
      <c r="CV157" s="2">
        <v>-91.433829188353002</v>
      </c>
      <c r="CW157" s="2">
        <v>-90.044411423662851</v>
      </c>
      <c r="CX157" s="2">
        <v>-95.904208185520972</v>
      </c>
      <c r="CY157" s="2">
        <v>-98.000128889896914</v>
      </c>
      <c r="CZ157" s="2">
        <v>-102.2728326906357</v>
      </c>
      <c r="DA157" s="2">
        <v>-102.97917841337015</v>
      </c>
      <c r="DB157" s="2">
        <v>-103.9277331158073</v>
      </c>
      <c r="DC157" s="2">
        <v>-106.22266403299919</v>
      </c>
      <c r="DD157" s="2">
        <v>-104.79376092319202</v>
      </c>
      <c r="DE157" s="2">
        <v>-101.21944150503406</v>
      </c>
      <c r="DF157" s="2">
        <v>-99.464113425717187</v>
      </c>
      <c r="DG157" s="2">
        <v>-99.846991507942718</v>
      </c>
      <c r="DH157" s="2">
        <v>-104.61722215986788</v>
      </c>
      <c r="DI157" s="2">
        <v>-107.69025170244217</v>
      </c>
      <c r="DJ157" s="2">
        <v>-110.81729796213237</v>
      </c>
      <c r="DK157" s="2">
        <v>-122.11773535351705</v>
      </c>
      <c r="DL157" s="2">
        <v>-137.50956385819907</v>
      </c>
      <c r="DM157" s="2">
        <v>-147.56336773835332</v>
      </c>
      <c r="DN157" s="2">
        <v>-143.82784918420222</v>
      </c>
      <c r="DO157" s="2">
        <v>-144.26959763668359</v>
      </c>
      <c r="DP157" s="2">
        <v>-143.28092560054014</v>
      </c>
      <c r="DQ157" s="2">
        <v>-142.07693572167253</v>
      </c>
      <c r="DR157" s="2">
        <v>-140.60826892487833</v>
      </c>
      <c r="DS157" s="2">
        <v>-141.01753000141341</v>
      </c>
      <c r="DT157" s="2">
        <v>-141.21047653265697</v>
      </c>
      <c r="DU157" s="2">
        <v>-147.03263878160527</v>
      </c>
      <c r="DV157" s="2">
        <v>-151.65424720936778</v>
      </c>
      <c r="DW157" s="2">
        <v>-155.02307845017646</v>
      </c>
      <c r="DX157" s="2">
        <v>-157.48886711379706</v>
      </c>
      <c r="DY157" s="2">
        <v>-158.46548963537464</v>
      </c>
      <c r="DZ157" s="2">
        <v>-158.20884958907567</v>
      </c>
      <c r="EA157" s="2">
        <v>-156.49445084976088</v>
      </c>
      <c r="EB157" s="2">
        <v>-153.30013176347131</v>
      </c>
      <c r="EC157" s="2">
        <v>-148.97302710069317</v>
      </c>
      <c r="ED157" s="2">
        <v>-143.87758287466411</v>
      </c>
      <c r="EE157" s="2">
        <v>-137.15178243058659</v>
      </c>
      <c r="EF157" s="2">
        <v>-130.26900108464164</v>
      </c>
      <c r="EG157" s="2">
        <v>-124.17492355484177</v>
      </c>
      <c r="EH157" s="2">
        <v>-124.18183013440982</v>
      </c>
      <c r="EI157" s="2">
        <v>-129.67260276246623</v>
      </c>
      <c r="EJ157" s="2">
        <v>-126.39249726856897</v>
      </c>
      <c r="EK157" s="2">
        <v>-132.99480326070247</v>
      </c>
      <c r="EL157" s="2">
        <v>-131.49398276434383</v>
      </c>
      <c r="EM157" s="2">
        <v>-135.88569552974107</v>
      </c>
      <c r="EN157" s="2">
        <v>-138.37655368846563</v>
      </c>
      <c r="EO157" s="2">
        <v>-137.8761741378068</v>
      </c>
      <c r="EP157" s="2">
        <v>-141.62071861270567</v>
      </c>
      <c r="EQ157" s="2">
        <v>-143.13320344610023</v>
      </c>
      <c r="ER157" s="2">
        <v>-138.00582053566211</v>
      </c>
      <c r="ES157" s="2">
        <v>-133.03480320529289</v>
      </c>
      <c r="ET157" s="2">
        <v>-129.53290682591529</v>
      </c>
      <c r="EU157" s="2">
        <v>-128.75576197981277</v>
      </c>
      <c r="EV157" s="2">
        <v>-126.57249176159951</v>
      </c>
      <c r="EW157" s="2">
        <v>-129.99299472644941</v>
      </c>
      <c r="EX157" s="2">
        <v>-136.06405749719485</v>
      </c>
      <c r="EY157" s="2">
        <v>-139.2204145314725</v>
      </c>
      <c r="EZ157" s="2">
        <v>-145.63841571819788</v>
      </c>
      <c r="FA157" s="2">
        <v>-147.75342937492513</v>
      </c>
      <c r="FB157" s="2">
        <v>-149.14326194444413</v>
      </c>
      <c r="FC157" s="2">
        <v>-148.90317946549172</v>
      </c>
      <c r="FD157" s="2">
        <v>-147.2598380450406</v>
      </c>
      <c r="FE157" s="2">
        <v>-145.57264140947871</v>
      </c>
      <c r="FF157" s="2">
        <v>-146.58383065882691</v>
      </c>
      <c r="FG157" s="2">
        <v>-151.87896467686122</v>
      </c>
      <c r="FH157" s="2">
        <v>-154.68758345477141</v>
      </c>
      <c r="FI157" s="2">
        <v>-156.054161051432</v>
      </c>
      <c r="FJ157" s="2">
        <v>-159.21492984042825</v>
      </c>
      <c r="FK157" s="2">
        <v>-159.33301168653065</v>
      </c>
      <c r="FL157" s="2">
        <v>-159.26263534337087</v>
      </c>
      <c r="FM157" s="2">
        <v>-159.02125972946592</v>
      </c>
      <c r="FN157" s="2">
        <v>-156.48963998794775</v>
      </c>
      <c r="FO157" s="2">
        <v>-154.19037307029939</v>
      </c>
      <c r="FP157" s="2">
        <v>-149.80653700106592</v>
      </c>
      <c r="FQ157" s="2">
        <v>-144.52053418085856</v>
      </c>
      <c r="FR157" s="2">
        <v>-139.0473256622781</v>
      </c>
      <c r="FS157" s="2">
        <v>-132.54865402493843</v>
      </c>
      <c r="FT157" s="2">
        <v>-131.69085701095415</v>
      </c>
      <c r="FU157" s="2">
        <v>-106.05190675950581</v>
      </c>
      <c r="FV157" s="2">
        <v>-79.949093348544991</v>
      </c>
      <c r="FW157" s="2">
        <v>-53.495531050504233</v>
      </c>
      <c r="FX157" s="2">
        <v>-26.80677064673846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</row>
    <row r="158" spans="1:200">
      <c r="A158" s="2">
        <v>-6.0333786426807715E-16</v>
      </c>
      <c r="B158" s="2">
        <v>1.5209198526305947E-14</v>
      </c>
      <c r="C158" s="2">
        <v>1.4516725881258929E-13</v>
      </c>
      <c r="D158" s="2">
        <v>-5.7661354248095126E-14</v>
      </c>
      <c r="E158" s="2">
        <v>1.978084275305865E-15</v>
      </c>
      <c r="F158" s="2">
        <v>4.4988575906125319E-15</v>
      </c>
      <c r="G158" s="2">
        <v>1.9525929303108034E-14</v>
      </c>
      <c r="H158" s="2">
        <v>-1.1697341913978791E-14</v>
      </c>
      <c r="I158" s="2">
        <v>5.3128259955592203E-15</v>
      </c>
      <c r="J158" s="2">
        <v>1.3208048669683701E-14</v>
      </c>
      <c r="K158" s="2">
        <v>1.6090626047556308E-14</v>
      </c>
      <c r="L158" s="2">
        <v>8.3636610534402639E-15</v>
      </c>
      <c r="M158" s="2">
        <v>4.0752353105526116E-15</v>
      </c>
      <c r="N158" s="2">
        <v>7.9394748888144702E-15</v>
      </c>
      <c r="O158" s="2">
        <v>7.5664435790351546E-15</v>
      </c>
      <c r="P158" s="2">
        <v>-6.6474495373024827E-15</v>
      </c>
      <c r="Q158" s="2">
        <v>-1.6806907892866977E-15</v>
      </c>
      <c r="R158" s="2">
        <v>8.1598365436011294E-17</v>
      </c>
      <c r="S158" s="2">
        <v>-1.3818069414953419E-16</v>
      </c>
      <c r="T158" s="2">
        <v>-2.5077818999267982E-17</v>
      </c>
      <c r="U158" s="2">
        <v>-4.4728666130298537E-18</v>
      </c>
      <c r="V158" s="2">
        <v>2.1269734770169415</v>
      </c>
      <c r="W158" s="2">
        <v>4.2428381099852839</v>
      </c>
      <c r="X158" s="2">
        <v>6.3365772954521384</v>
      </c>
      <c r="Y158" s="2">
        <v>8.3973579938520206</v>
      </c>
      <c r="Z158" s="2">
        <v>10.414620227813733</v>
      </c>
      <c r="AA158" s="2">
        <v>11.082707177554941</v>
      </c>
      <c r="AB158" s="2">
        <v>11.991083770292125</v>
      </c>
      <c r="AC158" s="2">
        <v>14.359113129228222</v>
      </c>
      <c r="AD158" s="2">
        <v>16.721098167607011</v>
      </c>
      <c r="AE158" s="2">
        <v>19.099028004500628</v>
      </c>
      <c r="AF158" s="2">
        <v>19.30347413132122</v>
      </c>
      <c r="AG158" s="2">
        <v>18.142493273340442</v>
      </c>
      <c r="AH158" s="2">
        <v>15.878747773157148</v>
      </c>
      <c r="AI158" s="2">
        <v>13.376158482101385</v>
      </c>
      <c r="AJ158" s="2">
        <v>10.720214740387883</v>
      </c>
      <c r="AK158" s="2">
        <v>8.0566267030295649</v>
      </c>
      <c r="AL158" s="2">
        <v>5.9047630816162009</v>
      </c>
      <c r="AM158" s="2">
        <v>6.1507427464718107</v>
      </c>
      <c r="AN158" s="2">
        <v>8.1591351661903406</v>
      </c>
      <c r="AO158" s="2">
        <v>10.838221108137491</v>
      </c>
      <c r="AP158" s="2">
        <v>14.132695266619555</v>
      </c>
      <c r="AQ158" s="2">
        <v>17.84211604493985</v>
      </c>
      <c r="AR158" s="2">
        <v>21.843533996831951</v>
      </c>
      <c r="AS158" s="2">
        <v>25.76074138360622</v>
      </c>
      <c r="AT158" s="2">
        <v>29.453277196061038</v>
      </c>
      <c r="AU158" s="2">
        <v>32.18546677784591</v>
      </c>
      <c r="AV158" s="2">
        <v>34.541377622975119</v>
      </c>
      <c r="AW158" s="2">
        <v>36.079801082683318</v>
      </c>
      <c r="AX158" s="2">
        <v>36.132408092177911</v>
      </c>
      <c r="AY158" s="2">
        <v>33.045073297765725</v>
      </c>
      <c r="AZ158" s="2">
        <v>28.577085940354387</v>
      </c>
      <c r="BA158" s="2">
        <v>23.159864018612485</v>
      </c>
      <c r="BB158" s="2">
        <v>18.032048019850308</v>
      </c>
      <c r="BC158" s="2">
        <v>13.681885398124802</v>
      </c>
      <c r="BD158" s="2">
        <v>12.955530376816897</v>
      </c>
      <c r="BE158" s="2">
        <v>13.943246572544878</v>
      </c>
      <c r="BF158" s="2">
        <v>17.052171608543578</v>
      </c>
      <c r="BG158" s="2">
        <v>21.875282210784054</v>
      </c>
      <c r="BH158" s="2">
        <v>28.011691867070336</v>
      </c>
      <c r="BI158" s="2">
        <v>34.87038190697676</v>
      </c>
      <c r="BJ158" s="2">
        <v>39.866798965197788</v>
      </c>
      <c r="BK158" s="2">
        <v>41.358606767834736</v>
      </c>
      <c r="BL158" s="2">
        <v>40.565428225385567</v>
      </c>
      <c r="BM158" s="2">
        <v>38.529859834352131</v>
      </c>
      <c r="BN158" s="2">
        <v>35.265629109332139</v>
      </c>
      <c r="BO158" s="2">
        <v>32.859691256790448</v>
      </c>
      <c r="BP158" s="2">
        <v>29.870598082908788</v>
      </c>
      <c r="BQ158" s="2">
        <v>26.031753852614422</v>
      </c>
      <c r="BR158" s="2">
        <v>22.221204600558238</v>
      </c>
      <c r="BS158" s="2">
        <v>14.300080223304315</v>
      </c>
      <c r="BT158" s="2">
        <v>8.1759743176585609</v>
      </c>
      <c r="BU158" s="2">
        <v>4.6377323103342336</v>
      </c>
      <c r="BV158" s="2">
        <v>4.1724585412216202</v>
      </c>
      <c r="BW158" s="2">
        <v>4.6974228335910855</v>
      </c>
      <c r="BX158" s="2">
        <v>7.767794101370022</v>
      </c>
      <c r="BY158" s="2">
        <v>12.689795970610422</v>
      </c>
      <c r="BZ158" s="2">
        <v>13.797100360773806</v>
      </c>
      <c r="CA158" s="2">
        <v>15.26704952067422</v>
      </c>
      <c r="CB158" s="2">
        <v>16.764982473091532</v>
      </c>
      <c r="CC158" s="2">
        <v>23.464409859639009</v>
      </c>
      <c r="CD158" s="2">
        <v>29.135665153207562</v>
      </c>
      <c r="CE158" s="2">
        <v>32.297984147725657</v>
      </c>
      <c r="CF158" s="2">
        <v>36.45876329962914</v>
      </c>
      <c r="CG158" s="2">
        <v>36.963967218260763</v>
      </c>
      <c r="CH158" s="2">
        <v>42.730794407758921</v>
      </c>
      <c r="CI158" s="2">
        <v>47.36960936040412</v>
      </c>
      <c r="CJ158" s="2">
        <v>48.570986786458413</v>
      </c>
      <c r="CK158" s="2">
        <v>47.08183195676812</v>
      </c>
      <c r="CL158" s="2">
        <v>44.015111857351449</v>
      </c>
      <c r="CM158" s="2">
        <v>38.69258258063725</v>
      </c>
      <c r="CN158" s="2">
        <v>22.298465302225331</v>
      </c>
      <c r="CO158" s="2">
        <v>9.0592772721914585</v>
      </c>
      <c r="CP158" s="2">
        <v>-15.652558901158276</v>
      </c>
      <c r="CQ158" s="2">
        <v>-35.486738832149022</v>
      </c>
      <c r="CR158" s="2">
        <v>-58.002903583343631</v>
      </c>
      <c r="CS158" s="2">
        <v>-69.854343462333844</v>
      </c>
      <c r="CT158" s="2">
        <v>-80.579000307042364</v>
      </c>
      <c r="CU158" s="2">
        <v>-90.919100311882303</v>
      </c>
      <c r="CV158" s="2">
        <v>-94.338663118292416</v>
      </c>
      <c r="CW158" s="2">
        <v>-92.885865720593756</v>
      </c>
      <c r="CX158" s="2">
        <v>-92.61487339072481</v>
      </c>
      <c r="CY158" s="2">
        <v>-97.14309228557309</v>
      </c>
      <c r="CZ158" s="2">
        <v>-99.03917964883685</v>
      </c>
      <c r="DA158" s="2">
        <v>-95.854087688540517</v>
      </c>
      <c r="DB158" s="2">
        <v>-92.612276259633916</v>
      </c>
      <c r="DC158" s="2">
        <v>-90.743666193081992</v>
      </c>
      <c r="DD158" s="2">
        <v>-85.661703150640705</v>
      </c>
      <c r="DE158" s="2">
        <v>-82.961695640352943</v>
      </c>
      <c r="DF158" s="2">
        <v>-77.987035212233494</v>
      </c>
      <c r="DG158" s="2">
        <v>-73.773077184943602</v>
      </c>
      <c r="DH158" s="2">
        <v>-68.969518668326529</v>
      </c>
      <c r="DI158" s="2">
        <v>-62.107083366336731</v>
      </c>
      <c r="DJ158" s="2">
        <v>-55.385417555978854</v>
      </c>
      <c r="DK158" s="2">
        <v>-40.06420937741678</v>
      </c>
      <c r="DL158" s="2">
        <v>-25.508519647391669</v>
      </c>
      <c r="DM158" s="2">
        <v>-4.2760247287158739</v>
      </c>
      <c r="DN158" s="2">
        <v>11.386263114724667</v>
      </c>
      <c r="DO158" s="2">
        <v>25.216097781776142</v>
      </c>
      <c r="DP158" s="2">
        <v>27.48309831262004</v>
      </c>
      <c r="DQ158" s="2">
        <v>27.369774580309542</v>
      </c>
      <c r="DR158" s="2">
        <v>30.181229057061032</v>
      </c>
      <c r="DS158" s="2">
        <v>28.713368891442709</v>
      </c>
      <c r="DT158" s="2">
        <v>27.215435939025504</v>
      </c>
      <c r="DU158" s="2">
        <v>23.376701225723757</v>
      </c>
      <c r="DV158" s="2">
        <v>19.554650990035189</v>
      </c>
      <c r="DW158" s="2">
        <v>11.813379575162948</v>
      </c>
      <c r="DX158" s="2">
        <v>11.607963190976006</v>
      </c>
      <c r="DY158" s="2">
        <v>11.863061973823907</v>
      </c>
      <c r="DZ158" s="2">
        <v>14.043052062799767</v>
      </c>
      <c r="EA158" s="2">
        <v>17.064999867005607</v>
      </c>
      <c r="EB158" s="2">
        <v>20.785477200610597</v>
      </c>
      <c r="EC158" s="2">
        <v>24.681075507733979</v>
      </c>
      <c r="ED158" s="2">
        <v>28.656308295468371</v>
      </c>
      <c r="EE158" s="2">
        <v>31.771762537006353</v>
      </c>
      <c r="EF158" s="2">
        <v>34.461258215462209</v>
      </c>
      <c r="EG158" s="2">
        <v>36.441084952739772</v>
      </c>
      <c r="EH158" s="2">
        <v>39.683240212729963</v>
      </c>
      <c r="EI158" s="2">
        <v>42.887701322072388</v>
      </c>
      <c r="EJ158" s="2">
        <v>41.308779354576643</v>
      </c>
      <c r="EK158" s="2">
        <v>38.961270649045524</v>
      </c>
      <c r="EL158" s="2">
        <v>29.835996315666364</v>
      </c>
      <c r="EM158" s="2">
        <v>26.317627571909544</v>
      </c>
      <c r="EN158" s="2">
        <v>21.093080343615746</v>
      </c>
      <c r="EO158" s="2">
        <v>14.386059996305754</v>
      </c>
      <c r="EP158" s="2">
        <v>14.736282981837167</v>
      </c>
      <c r="EQ158" s="2">
        <v>14.970199504199305</v>
      </c>
      <c r="ER158" s="2">
        <v>17.863196801186689</v>
      </c>
      <c r="ES158" s="2">
        <v>23.772587934465527</v>
      </c>
      <c r="ET158" s="2">
        <v>29.410988462754293</v>
      </c>
      <c r="EU158" s="2">
        <v>33.045073297765725</v>
      </c>
      <c r="EV158" s="2">
        <v>37.290217715370602</v>
      </c>
      <c r="EW158" s="2">
        <v>37.542360523469348</v>
      </c>
      <c r="EX158" s="2">
        <v>34.541377622975119</v>
      </c>
      <c r="EY158" s="2">
        <v>33.982159876172446</v>
      </c>
      <c r="EZ158" s="2">
        <v>31.35920814306203</v>
      </c>
      <c r="FA158" s="2">
        <v>25.76074138360622</v>
      </c>
      <c r="FB158" s="2">
        <v>23.981298541162879</v>
      </c>
      <c r="FC158" s="2">
        <v>20.103988666450402</v>
      </c>
      <c r="FD158" s="2">
        <v>14.132695266619555</v>
      </c>
      <c r="FE158" s="2">
        <v>12.95260884561613</v>
      </c>
      <c r="FF158" s="2">
        <v>10.056496251354133</v>
      </c>
      <c r="FG158" s="2">
        <v>6.1507427464718107</v>
      </c>
      <c r="FH158" s="2">
        <v>6.1643437841418445</v>
      </c>
      <c r="FI158" s="2">
        <v>7.5139697587405125</v>
      </c>
      <c r="FJ158" s="2">
        <v>10.720214740387883</v>
      </c>
      <c r="FK158" s="2">
        <v>12.748223850409525</v>
      </c>
      <c r="FL158" s="2">
        <v>15.241363510288995</v>
      </c>
      <c r="FM158" s="2">
        <v>18.142493273340442</v>
      </c>
      <c r="FN158" s="2">
        <v>19.30347413132122</v>
      </c>
      <c r="FO158" s="2">
        <v>19.099028004500628</v>
      </c>
      <c r="FP158" s="2">
        <v>16.721098167607011</v>
      </c>
      <c r="FQ158" s="2">
        <v>14.359113129228222</v>
      </c>
      <c r="FR158" s="2">
        <v>11.991083770292125</v>
      </c>
      <c r="FS158" s="2">
        <v>11.082707177554941</v>
      </c>
      <c r="FT158" s="2">
        <v>10.414620227813733</v>
      </c>
      <c r="FU158" s="2">
        <v>8.3973579938520206</v>
      </c>
      <c r="FV158" s="2">
        <v>6.3365772954521384</v>
      </c>
      <c r="FW158" s="2">
        <v>4.2428381099852839</v>
      </c>
      <c r="FX158" s="2">
        <v>2.1269734770169415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</row>
    <row r="159" spans="1:200">
      <c r="A159" s="2">
        <v>-6.0333786426807715E-16</v>
      </c>
      <c r="B159" s="2">
        <v>1.5209198526305947E-14</v>
      </c>
      <c r="C159" s="2">
        <v>1.4516725881258929E-13</v>
      </c>
      <c r="D159" s="2">
        <v>-5.7661354248095126E-14</v>
      </c>
      <c r="E159" s="2">
        <v>1.978084275305865E-15</v>
      </c>
      <c r="F159" s="2">
        <v>4.4988575906125319E-15</v>
      </c>
      <c r="G159" s="2">
        <v>1.9525929303108034E-14</v>
      </c>
      <c r="H159" s="2">
        <v>-1.1697341913978791E-14</v>
      </c>
      <c r="I159" s="2">
        <v>5.3128259955592203E-15</v>
      </c>
      <c r="J159" s="2">
        <v>1.3208048669683701E-14</v>
      </c>
      <c r="K159" s="2">
        <v>1.6090626047556308E-14</v>
      </c>
      <c r="L159" s="2">
        <v>8.3636610534402639E-15</v>
      </c>
      <c r="M159" s="2">
        <v>4.0752353105526116E-15</v>
      </c>
      <c r="N159" s="2">
        <v>7.9394748888144702E-15</v>
      </c>
      <c r="O159" s="2">
        <v>7.5664435790351546E-15</v>
      </c>
      <c r="P159" s="2">
        <v>-6.6474495373024827E-15</v>
      </c>
      <c r="Q159" s="2">
        <v>-1.6806907892866977E-15</v>
      </c>
      <c r="R159" s="2">
        <v>8.1598365436011294E-17</v>
      </c>
      <c r="S159" s="2">
        <v>-1.3818069414953419E-16</v>
      </c>
      <c r="T159" s="2">
        <v>-2.5077818999267982E-17</v>
      </c>
      <c r="U159" s="2">
        <v>-4.4728666130298537E-18</v>
      </c>
      <c r="V159" s="2">
        <v>2.1269734770169415</v>
      </c>
      <c r="W159" s="2">
        <v>4.2428381099852839</v>
      </c>
      <c r="X159" s="2">
        <v>6.3365772954521384</v>
      </c>
      <c r="Y159" s="2">
        <v>8.3973579938520206</v>
      </c>
      <c r="Z159" s="2">
        <v>10.414620227813733</v>
      </c>
      <c r="AA159" s="2">
        <v>11.082707177554941</v>
      </c>
      <c r="AB159" s="2">
        <v>11.991083770292125</v>
      </c>
      <c r="AC159" s="2">
        <v>14.359113129228222</v>
      </c>
      <c r="AD159" s="2">
        <v>16.721098167607011</v>
      </c>
      <c r="AE159" s="2">
        <v>19.099028004500628</v>
      </c>
      <c r="AF159" s="2">
        <v>19.30347413132122</v>
      </c>
      <c r="AG159" s="2">
        <v>18.142493273340442</v>
      </c>
      <c r="AH159" s="2">
        <v>15.878747773157148</v>
      </c>
      <c r="AI159" s="2">
        <v>13.376158482101385</v>
      </c>
      <c r="AJ159" s="2">
        <v>10.720214740387883</v>
      </c>
      <c r="AK159" s="2">
        <v>8.0566267030295649</v>
      </c>
      <c r="AL159" s="2">
        <v>5.9047630816162009</v>
      </c>
      <c r="AM159" s="2">
        <v>6.1507427464718107</v>
      </c>
      <c r="AN159" s="2">
        <v>8.1591351661903406</v>
      </c>
      <c r="AO159" s="2">
        <v>10.838221108137491</v>
      </c>
      <c r="AP159" s="2">
        <v>14.132695266619555</v>
      </c>
      <c r="AQ159" s="2">
        <v>17.84211604493985</v>
      </c>
      <c r="AR159" s="2">
        <v>21.843533996831951</v>
      </c>
      <c r="AS159" s="2">
        <v>25.76074138360622</v>
      </c>
      <c r="AT159" s="2">
        <v>29.453277196061038</v>
      </c>
      <c r="AU159" s="2">
        <v>32.18546677784591</v>
      </c>
      <c r="AV159" s="2">
        <v>34.541377622975119</v>
      </c>
      <c r="AW159" s="2">
        <v>36.079801082683318</v>
      </c>
      <c r="AX159" s="2">
        <v>36.132408092177911</v>
      </c>
      <c r="AY159" s="2">
        <v>33.045073297765725</v>
      </c>
      <c r="AZ159" s="2">
        <v>28.577085940354387</v>
      </c>
      <c r="BA159" s="2">
        <v>23.159864018612485</v>
      </c>
      <c r="BB159" s="2">
        <v>18.032048019850308</v>
      </c>
      <c r="BC159" s="2">
        <v>13.681885398124802</v>
      </c>
      <c r="BD159" s="2">
        <v>12.955530376816897</v>
      </c>
      <c r="BE159" s="2">
        <v>13.943246572544878</v>
      </c>
      <c r="BF159" s="2">
        <v>17.052171608543578</v>
      </c>
      <c r="BG159" s="2">
        <v>21.875282210784054</v>
      </c>
      <c r="BH159" s="2">
        <v>28.011691867070336</v>
      </c>
      <c r="BI159" s="2">
        <v>34.87038190697676</v>
      </c>
      <c r="BJ159" s="2">
        <v>39.866798965197788</v>
      </c>
      <c r="BK159" s="2">
        <v>41.358606767834736</v>
      </c>
      <c r="BL159" s="2">
        <v>40.565428225385567</v>
      </c>
      <c r="BM159" s="2">
        <v>38.529859834352131</v>
      </c>
      <c r="BN159" s="2">
        <v>35.265629109332139</v>
      </c>
      <c r="BO159" s="2">
        <v>32.859691256790448</v>
      </c>
      <c r="BP159" s="2">
        <v>29.870598082908788</v>
      </c>
      <c r="BQ159" s="2">
        <v>26.031753852614422</v>
      </c>
      <c r="BR159" s="2">
        <v>22.221204600558238</v>
      </c>
      <c r="BS159" s="2">
        <v>14.300080223304315</v>
      </c>
      <c r="BT159" s="2">
        <v>8.1759743176585609</v>
      </c>
      <c r="BU159" s="2">
        <v>4.6377323103342336</v>
      </c>
      <c r="BV159" s="2">
        <v>4.1724585412216202</v>
      </c>
      <c r="BW159" s="2">
        <v>4.6974228335910855</v>
      </c>
      <c r="BX159" s="2">
        <v>7.767794101370022</v>
      </c>
      <c r="BY159" s="2">
        <v>12.689795970610422</v>
      </c>
      <c r="BZ159" s="2">
        <v>13.797100360773806</v>
      </c>
      <c r="CA159" s="2">
        <v>15.26704952067422</v>
      </c>
      <c r="CB159" s="2">
        <v>16.764982473091532</v>
      </c>
      <c r="CC159" s="2">
        <v>23.464409859639009</v>
      </c>
      <c r="CD159" s="2">
        <v>29.135665153207562</v>
      </c>
      <c r="CE159" s="2">
        <v>32.297984147725657</v>
      </c>
      <c r="CF159" s="2">
        <v>36.45876329962914</v>
      </c>
      <c r="CG159" s="2">
        <v>36.963967218260763</v>
      </c>
      <c r="CH159" s="2">
        <v>42.730794407758921</v>
      </c>
      <c r="CI159" s="2">
        <v>47.36960936040412</v>
      </c>
      <c r="CJ159" s="2">
        <v>48.570986786458413</v>
      </c>
      <c r="CK159" s="2">
        <v>47.08183195676812</v>
      </c>
      <c r="CL159" s="2">
        <v>44.015111857351449</v>
      </c>
      <c r="CM159" s="2">
        <v>38.69258258063725</v>
      </c>
      <c r="CN159" s="2">
        <v>22.298465302225331</v>
      </c>
      <c r="CO159" s="2">
        <v>9.0592772721914585</v>
      </c>
      <c r="CP159" s="2">
        <v>-15.652558901158276</v>
      </c>
      <c r="CQ159" s="2">
        <v>-35.486738832149022</v>
      </c>
      <c r="CR159" s="2">
        <v>-58.002903583343631</v>
      </c>
      <c r="CS159" s="2">
        <v>-69.854343462333844</v>
      </c>
      <c r="CT159" s="2">
        <v>-80.579000307042364</v>
      </c>
      <c r="CU159" s="2">
        <v>-90.919100311882303</v>
      </c>
      <c r="CV159" s="2">
        <v>-94.338663118292416</v>
      </c>
      <c r="CW159" s="2">
        <v>-92.885865720593756</v>
      </c>
      <c r="CX159" s="2">
        <v>-92.61487339072481</v>
      </c>
      <c r="CY159" s="2">
        <v>-97.14309228557309</v>
      </c>
      <c r="CZ159" s="2">
        <v>-99.03917964883685</v>
      </c>
      <c r="DA159" s="2">
        <v>-95.854087688540517</v>
      </c>
      <c r="DB159" s="2">
        <v>-92.612276259633916</v>
      </c>
      <c r="DC159" s="2">
        <v>-90.743666193081992</v>
      </c>
      <c r="DD159" s="2">
        <v>-85.661703150640705</v>
      </c>
      <c r="DE159" s="2">
        <v>-82.961695640352943</v>
      </c>
      <c r="DF159" s="2">
        <v>-77.987035212233494</v>
      </c>
      <c r="DG159" s="2">
        <v>-73.773077184943602</v>
      </c>
      <c r="DH159" s="2">
        <v>-68.969518668326529</v>
      </c>
      <c r="DI159" s="2">
        <v>-62.107083366336731</v>
      </c>
      <c r="DJ159" s="2">
        <v>-55.385417555978854</v>
      </c>
      <c r="DK159" s="2">
        <v>-40.06420937741678</v>
      </c>
      <c r="DL159" s="2">
        <v>-25.508519647391669</v>
      </c>
      <c r="DM159" s="2">
        <v>-4.2760247287158739</v>
      </c>
      <c r="DN159" s="2">
        <v>11.386263114724667</v>
      </c>
      <c r="DO159" s="2">
        <v>25.216097781776142</v>
      </c>
      <c r="DP159" s="2">
        <v>27.48309831262004</v>
      </c>
      <c r="DQ159" s="2">
        <v>27.369774580309542</v>
      </c>
      <c r="DR159" s="2">
        <v>30.181229057061032</v>
      </c>
      <c r="DS159" s="2">
        <v>28.713368891442709</v>
      </c>
      <c r="DT159" s="2">
        <v>27.215435939025504</v>
      </c>
      <c r="DU159" s="2">
        <v>23.376701225723757</v>
      </c>
      <c r="DV159" s="2">
        <v>19.554650990035189</v>
      </c>
      <c r="DW159" s="2">
        <v>11.813379575162948</v>
      </c>
      <c r="DX159" s="2">
        <v>11.607963190976006</v>
      </c>
      <c r="DY159" s="2">
        <v>11.863061973823907</v>
      </c>
      <c r="DZ159" s="2">
        <v>14.043052062799767</v>
      </c>
      <c r="EA159" s="2">
        <v>17.064999867005607</v>
      </c>
      <c r="EB159" s="2">
        <v>20.785477200610597</v>
      </c>
      <c r="EC159" s="2">
        <v>24.681075507733979</v>
      </c>
      <c r="ED159" s="2">
        <v>28.656308295468371</v>
      </c>
      <c r="EE159" s="2">
        <v>31.771762537006353</v>
      </c>
      <c r="EF159" s="2">
        <v>34.461258215462209</v>
      </c>
      <c r="EG159" s="2">
        <v>36.441084952739772</v>
      </c>
      <c r="EH159" s="2">
        <v>39.683240212729963</v>
      </c>
      <c r="EI159" s="2">
        <v>42.887701322072388</v>
      </c>
      <c r="EJ159" s="2">
        <v>41.308779354576643</v>
      </c>
      <c r="EK159" s="2">
        <v>38.961270649045524</v>
      </c>
      <c r="EL159" s="2">
        <v>29.835996315666364</v>
      </c>
      <c r="EM159" s="2">
        <v>26.317627571909544</v>
      </c>
      <c r="EN159" s="2">
        <v>21.093080343615746</v>
      </c>
      <c r="EO159" s="2">
        <v>14.386059996305754</v>
      </c>
      <c r="EP159" s="2">
        <v>14.736282981837167</v>
      </c>
      <c r="EQ159" s="2">
        <v>14.970199504199305</v>
      </c>
      <c r="ER159" s="2">
        <v>17.863196801186689</v>
      </c>
      <c r="ES159" s="2">
        <v>23.772587934465527</v>
      </c>
      <c r="ET159" s="2">
        <v>29.410988462754293</v>
      </c>
      <c r="EU159" s="2">
        <v>33.045073297765725</v>
      </c>
      <c r="EV159" s="2">
        <v>37.290217715370602</v>
      </c>
      <c r="EW159" s="2">
        <v>37.542360523469348</v>
      </c>
      <c r="EX159" s="2">
        <v>34.541377622975119</v>
      </c>
      <c r="EY159" s="2">
        <v>33.982159876172446</v>
      </c>
      <c r="EZ159" s="2">
        <v>31.35920814306203</v>
      </c>
      <c r="FA159" s="2">
        <v>25.76074138360622</v>
      </c>
      <c r="FB159" s="2">
        <v>23.981298541162879</v>
      </c>
      <c r="FC159" s="2">
        <v>20.103988666450402</v>
      </c>
      <c r="FD159" s="2">
        <v>14.132695266619555</v>
      </c>
      <c r="FE159" s="2">
        <v>12.95260884561613</v>
      </c>
      <c r="FF159" s="2">
        <v>10.056496251354133</v>
      </c>
      <c r="FG159" s="2">
        <v>6.1507427464718107</v>
      </c>
      <c r="FH159" s="2">
        <v>6.1643437841418445</v>
      </c>
      <c r="FI159" s="2">
        <v>7.5139697587405125</v>
      </c>
      <c r="FJ159" s="2">
        <v>10.720214740387883</v>
      </c>
      <c r="FK159" s="2">
        <v>12.748223850409525</v>
      </c>
      <c r="FL159" s="2">
        <v>15.241363510288995</v>
      </c>
      <c r="FM159" s="2">
        <v>18.142493273340442</v>
      </c>
      <c r="FN159" s="2">
        <v>19.30347413132122</v>
      </c>
      <c r="FO159" s="2">
        <v>19.099028004500628</v>
      </c>
      <c r="FP159" s="2">
        <v>16.721098167607011</v>
      </c>
      <c r="FQ159" s="2">
        <v>14.359113129228222</v>
      </c>
      <c r="FR159" s="2">
        <v>11.991083770292125</v>
      </c>
      <c r="FS159" s="2">
        <v>11.082707177554941</v>
      </c>
      <c r="FT159" s="2">
        <v>10.414620227813733</v>
      </c>
      <c r="FU159" s="2">
        <v>8.3973579938520206</v>
      </c>
      <c r="FV159" s="2">
        <v>6.3365772954521384</v>
      </c>
      <c r="FW159" s="2">
        <v>4.2428381099852839</v>
      </c>
      <c r="FX159" s="2">
        <v>2.1269734770169415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</row>
    <row r="160" spans="1:200">
      <c r="A160" s="2">
        <v>-8.6187778883328697E-16</v>
      </c>
      <c r="B160" s="2">
        <v>1.487924410350635E-14</v>
      </c>
      <c r="C160" s="2">
        <v>1.6270402103654913E-13</v>
      </c>
      <c r="D160" s="2">
        <v>-5.4380231638256536E-14</v>
      </c>
      <c r="E160" s="2">
        <v>-5.333354023805135E-17</v>
      </c>
      <c r="F160" s="2">
        <v>5.736146525648292E-15</v>
      </c>
      <c r="G160" s="2">
        <v>2.6828438613278193E-14</v>
      </c>
      <c r="H160" s="2">
        <v>-1.0095423477708475E-14</v>
      </c>
      <c r="I160" s="2">
        <v>-2.2041785227309222E-15</v>
      </c>
      <c r="J160" s="2">
        <v>1.1850703382953487E-14</v>
      </c>
      <c r="K160" s="2">
        <v>2.3562832821687096E-14</v>
      </c>
      <c r="L160" s="2">
        <v>9.1783185516937205E-15</v>
      </c>
      <c r="M160" s="2">
        <v>4.2426788476876909E-15</v>
      </c>
      <c r="N160" s="2">
        <v>2.9924790563168067E-15</v>
      </c>
      <c r="O160" s="2">
        <v>5.3764604624253881E-15</v>
      </c>
      <c r="P160" s="2">
        <v>-7.3327109646194525E-15</v>
      </c>
      <c r="Q160" s="2">
        <v>-2.5592870351674203E-15</v>
      </c>
      <c r="R160" s="2">
        <v>-2.4954708897572586E-17</v>
      </c>
      <c r="S160" s="2">
        <v>-2.0717160008495542E-16</v>
      </c>
      <c r="T160" s="2">
        <v>7.7112516673431698E-18</v>
      </c>
      <c r="U160" s="2">
        <v>9.7935186546234356E-18</v>
      </c>
      <c r="V160" s="2">
        <v>1.9860438675603498</v>
      </c>
      <c r="W160" s="2">
        <v>3.9602435650156944</v>
      </c>
      <c r="X160" s="2">
        <v>5.9108703692793814</v>
      </c>
      <c r="Y160" s="2">
        <v>7.8264251334730117</v>
      </c>
      <c r="Z160" s="2">
        <v>9.6957497961917536</v>
      </c>
      <c r="AA160" s="2">
        <v>10.491470033633231</v>
      </c>
      <c r="AB160" s="2">
        <v>11.590879782493429</v>
      </c>
      <c r="AC160" s="2">
        <v>14.195377021223702</v>
      </c>
      <c r="AD160" s="2">
        <v>16.828319707943475</v>
      </c>
      <c r="AE160" s="2">
        <v>19.491668841779173</v>
      </c>
      <c r="AF160" s="2">
        <v>20.164192157366177</v>
      </c>
      <c r="AG160" s="2">
        <v>19.41874214481642</v>
      </c>
      <c r="AH160" s="2">
        <v>17.429492320948448</v>
      </c>
      <c r="AI160" s="2">
        <v>15.128802379772745</v>
      </c>
      <c r="AJ160" s="2">
        <v>12.543250979445348</v>
      </c>
      <c r="AK160" s="2">
        <v>9.7829046623243823</v>
      </c>
      <c r="AL160" s="2">
        <v>7.4428641046332222</v>
      </c>
      <c r="AM160" s="2">
        <v>7.1309768732928021</v>
      </c>
      <c r="AN160" s="2">
        <v>8.5266953030097685</v>
      </c>
      <c r="AO160" s="2">
        <v>10.535752623670826</v>
      </c>
      <c r="AP160" s="2">
        <v>13.161911393610934</v>
      </c>
      <c r="AQ160" s="2">
        <v>16.32404145417059</v>
      </c>
      <c r="AR160" s="2">
        <v>19.768442324558691</v>
      </c>
      <c r="AS160" s="2">
        <v>23.39498274613609</v>
      </c>
      <c r="AT160" s="2">
        <v>27.062710824202718</v>
      </c>
      <c r="AU160" s="2">
        <v>30.042943539594354</v>
      </c>
      <c r="AV160" s="2">
        <v>32.790593601733264</v>
      </c>
      <c r="AW160" s="2">
        <v>34.877797063740637</v>
      </c>
      <c r="AX160" s="2">
        <v>35.644970712221131</v>
      </c>
      <c r="AY160" s="2">
        <v>33.509125212032053</v>
      </c>
      <c r="AZ160" s="2">
        <v>29.76021365879588</v>
      </c>
      <c r="BA160" s="2">
        <v>25.049539659861615</v>
      </c>
      <c r="BB160" s="2">
        <v>20.351295299691856</v>
      </c>
      <c r="BC160" s="2">
        <v>16.312700015411981</v>
      </c>
      <c r="BD160" s="2">
        <v>15.747016921206308</v>
      </c>
      <c r="BE160" s="2">
        <v>16.542919173314079</v>
      </c>
      <c r="BF160" s="2">
        <v>19.369214005197012</v>
      </c>
      <c r="BG160" s="2">
        <v>23.837905941255634</v>
      </c>
      <c r="BH160" s="2">
        <v>29.552217676061066</v>
      </c>
      <c r="BI160" s="2">
        <v>36.144942938386727</v>
      </c>
      <c r="BJ160" s="2">
        <v>40.713253820034843</v>
      </c>
      <c r="BK160" s="2">
        <v>41.734917653493184</v>
      </c>
      <c r="BL160" s="2">
        <v>40.332267887849653</v>
      </c>
      <c r="BM160" s="2">
        <v>37.694143168211319</v>
      </c>
      <c r="BN160" s="2">
        <v>33.940846565314139</v>
      </c>
      <c r="BO160" s="2">
        <v>31.290383592547819</v>
      </c>
      <c r="BP160" s="2">
        <v>27.878508018071958</v>
      </c>
      <c r="BQ160" s="2">
        <v>23.873929492820356</v>
      </c>
      <c r="BR160" s="2">
        <v>20.085201912032218</v>
      </c>
      <c r="BS160" s="2">
        <v>11.317231925464517</v>
      </c>
      <c r="BT160" s="2">
        <v>4.9912102045546618</v>
      </c>
      <c r="BU160" s="2">
        <v>1.6693065404886294</v>
      </c>
      <c r="BV160" s="2">
        <v>1.7517806357272931</v>
      </c>
      <c r="BW160" s="2">
        <v>3.0327641580150813</v>
      </c>
      <c r="BX160" s="2">
        <v>7.2555958842654142</v>
      </c>
      <c r="BY160" s="2">
        <v>13.745968575113864</v>
      </c>
      <c r="BZ160" s="2">
        <v>14.842875038586019</v>
      </c>
      <c r="CA160" s="2">
        <v>16.390357893632416</v>
      </c>
      <c r="CB160" s="2">
        <v>17.92019586623249</v>
      </c>
      <c r="CC160" s="2">
        <v>23.813409705056657</v>
      </c>
      <c r="CD160" s="2">
        <v>28.783456574497308</v>
      </c>
      <c r="CE160" s="2">
        <v>31.688801809617683</v>
      </c>
      <c r="CF160" s="2">
        <v>35.396011429709723</v>
      </c>
      <c r="CG160" s="2">
        <v>35.602450903043028</v>
      </c>
      <c r="CH160" s="2">
        <v>39.029740921830914</v>
      </c>
      <c r="CI160" s="2">
        <v>41.429354874773523</v>
      </c>
      <c r="CJ160" s="2">
        <v>41.433015611508502</v>
      </c>
      <c r="CK160" s="2">
        <v>39.075396848200704</v>
      </c>
      <c r="CL160" s="2">
        <v>35.900471410055445</v>
      </c>
      <c r="CM160" s="2">
        <v>30.73487735499592</v>
      </c>
      <c r="CN160" s="2">
        <v>14.465039039467186</v>
      </c>
      <c r="CO160" s="2">
        <v>-0.44241610952987198</v>
      </c>
      <c r="CP160" s="2">
        <v>-29.320017711442105</v>
      </c>
      <c r="CQ160" s="2">
        <v>-50.661083108727993</v>
      </c>
      <c r="CR160" s="2">
        <v>-73.652437021948529</v>
      </c>
      <c r="CS160" s="2">
        <v>-85.38786589471637</v>
      </c>
      <c r="CT160" s="2">
        <v>-94.180390214739546</v>
      </c>
      <c r="CU160" s="2">
        <v>-101.2571067920595</v>
      </c>
      <c r="CV160" s="2">
        <v>-104.27306626110746</v>
      </c>
      <c r="CW160" s="2">
        <v>-102.50781757548245</v>
      </c>
      <c r="CX160" s="2">
        <v>-102.17883821354145</v>
      </c>
      <c r="CY160" s="2">
        <v>-105.60594411200503</v>
      </c>
      <c r="CZ160" s="2">
        <v>-104.53933660098595</v>
      </c>
      <c r="DA160" s="2">
        <v>-99.841343616576765</v>
      </c>
      <c r="DB160" s="2">
        <v>-95.972091797336944</v>
      </c>
      <c r="DC160" s="2">
        <v>-94.082064484625064</v>
      </c>
      <c r="DD160" s="2">
        <v>-88.646978204016008</v>
      </c>
      <c r="DE160" s="2">
        <v>-85.814203564047943</v>
      </c>
      <c r="DF160" s="2">
        <v>-80.34354550592542</v>
      </c>
      <c r="DG160" s="2">
        <v>-76.108168418955827</v>
      </c>
      <c r="DH160" s="2">
        <v>-71.12461287554045</v>
      </c>
      <c r="DI160" s="2">
        <v>-64.160753428918298</v>
      </c>
      <c r="DJ160" s="2">
        <v>-57.258016052676098</v>
      </c>
      <c r="DK160" s="2">
        <v>-41.198155685657632</v>
      </c>
      <c r="DL160" s="2">
        <v>-25.831792814841112</v>
      </c>
      <c r="DM160" s="2">
        <v>-2.1273940685059523</v>
      </c>
      <c r="DN160" s="2">
        <v>17.049952888021203</v>
      </c>
      <c r="DO160" s="2">
        <v>32.459844742210564</v>
      </c>
      <c r="DP160" s="2">
        <v>34.37023058508516</v>
      </c>
      <c r="DQ160" s="2">
        <v>33.756127159295353</v>
      </c>
      <c r="DR160" s="2">
        <v>32.289519433099102</v>
      </c>
      <c r="DS160" s="2">
        <v>30.853545236809346</v>
      </c>
      <c r="DT160" s="2">
        <v>29.323707264209386</v>
      </c>
      <c r="DU160" s="2">
        <v>25.417190246575188</v>
      </c>
      <c r="DV160" s="2">
        <v>21.381452598902566</v>
      </c>
      <c r="DW160" s="2">
        <v>12.79455342874842</v>
      </c>
      <c r="DX160" s="2">
        <v>12.182198371284318</v>
      </c>
      <c r="DY160" s="2">
        <v>11.933049796551115</v>
      </c>
      <c r="DZ160" s="2">
        <v>13.574924150382254</v>
      </c>
      <c r="EA160" s="2">
        <v>16.039043235403078</v>
      </c>
      <c r="EB160" s="2">
        <v>19.207769844954182</v>
      </c>
      <c r="EC160" s="2">
        <v>22.78325531506739</v>
      </c>
      <c r="ED160" s="2">
        <v>26.800103898930477</v>
      </c>
      <c r="EE160" s="2">
        <v>30.277333737666076</v>
      </c>
      <c r="EF160" s="2">
        <v>33.156376916469895</v>
      </c>
      <c r="EG160" s="2">
        <v>35.361061118132682</v>
      </c>
      <c r="EH160" s="2">
        <v>38.890771366996233</v>
      </c>
      <c r="EI160" s="2">
        <v>42.729424097748705</v>
      </c>
      <c r="EJ160" s="2">
        <v>41.580233845307596</v>
      </c>
      <c r="EK160" s="2">
        <v>39.693937018761957</v>
      </c>
      <c r="EL160" s="2">
        <v>30.883765745692344</v>
      </c>
      <c r="EM160" s="2">
        <v>27.799112923871327</v>
      </c>
      <c r="EN160" s="2">
        <v>23.102700507931889</v>
      </c>
      <c r="EO160" s="2">
        <v>16.972034469447536</v>
      </c>
      <c r="EP160" s="2">
        <v>17.631225151165122</v>
      </c>
      <c r="EQ160" s="2">
        <v>18.006068580832075</v>
      </c>
      <c r="ER160" s="2">
        <v>20.411262976650061</v>
      </c>
      <c r="ES160" s="2">
        <v>26.153958013511307</v>
      </c>
      <c r="ET160" s="2">
        <v>31.158792920606512</v>
      </c>
      <c r="EU160" s="2">
        <v>33.509125212032053</v>
      </c>
      <c r="EV160" s="2">
        <v>37.246745526868331</v>
      </c>
      <c r="EW160" s="2">
        <v>36.749075645320993</v>
      </c>
      <c r="EX160" s="2">
        <v>32.790593601733264</v>
      </c>
      <c r="EY160" s="2">
        <v>32.204610259674475</v>
      </c>
      <c r="EZ160" s="2">
        <v>29.307171501715803</v>
      </c>
      <c r="FA160" s="2">
        <v>23.39498274613609</v>
      </c>
      <c r="FB160" s="2">
        <v>22.06045843264306</v>
      </c>
      <c r="FC160" s="2">
        <v>18.639530645064074</v>
      </c>
      <c r="FD160" s="2">
        <v>13.161911393610934</v>
      </c>
      <c r="FE160" s="2">
        <v>12.541268238958528</v>
      </c>
      <c r="FF160" s="2">
        <v>10.267179780142024</v>
      </c>
      <c r="FG160" s="2">
        <v>7.1309768732928021</v>
      </c>
      <c r="FH160" s="2">
        <v>7.4708577449191109</v>
      </c>
      <c r="FI160" s="2">
        <v>9.0411807103608535</v>
      </c>
      <c r="FJ160" s="2">
        <v>12.543250979445348</v>
      </c>
      <c r="FK160" s="2">
        <v>14.350069326393092</v>
      </c>
      <c r="FL160" s="2">
        <v>16.659061934029292</v>
      </c>
      <c r="FM160" s="2">
        <v>19.41874214481642</v>
      </c>
      <c r="FN160" s="2">
        <v>20.164192157366177</v>
      </c>
      <c r="FO160" s="2">
        <v>19.491668841779173</v>
      </c>
      <c r="FP160" s="2">
        <v>16.828319707943479</v>
      </c>
      <c r="FQ160" s="2">
        <v>14.195377021223702</v>
      </c>
      <c r="FR160" s="2">
        <v>11.590879782493429</v>
      </c>
      <c r="FS160" s="2">
        <v>10.491470033633231</v>
      </c>
      <c r="FT160" s="2">
        <v>9.6957497961917536</v>
      </c>
      <c r="FU160" s="2">
        <v>7.8264251334730117</v>
      </c>
      <c r="FV160" s="2">
        <v>5.9108703692793814</v>
      </c>
      <c r="FW160" s="2">
        <v>3.9602435650156944</v>
      </c>
      <c r="FX160" s="2">
        <v>1.9860438675603498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</row>
    <row r="161" spans="1:200">
      <c r="A161" s="2">
        <v>-8.6187778883328697E-16</v>
      </c>
      <c r="B161" s="2">
        <v>1.487924410350635E-14</v>
      </c>
      <c r="C161" s="2">
        <v>1.6270402103654913E-13</v>
      </c>
      <c r="D161" s="2">
        <v>-5.4380231638256536E-14</v>
      </c>
      <c r="E161" s="2">
        <v>-5.333354023805135E-17</v>
      </c>
      <c r="F161" s="2">
        <v>5.736146525648292E-15</v>
      </c>
      <c r="G161" s="2">
        <v>2.6828438613278193E-14</v>
      </c>
      <c r="H161" s="2">
        <v>-1.0095423477708475E-14</v>
      </c>
      <c r="I161" s="2">
        <v>-2.2041785227309222E-15</v>
      </c>
      <c r="J161" s="2">
        <v>1.1850703382953487E-14</v>
      </c>
      <c r="K161" s="2">
        <v>2.3562832821687096E-14</v>
      </c>
      <c r="L161" s="2">
        <v>9.1783185516937205E-15</v>
      </c>
      <c r="M161" s="2">
        <v>4.2426788476876909E-15</v>
      </c>
      <c r="N161" s="2">
        <v>2.9924790563168067E-15</v>
      </c>
      <c r="O161" s="2">
        <v>5.3764604624253881E-15</v>
      </c>
      <c r="P161" s="2">
        <v>-7.3327109646194525E-15</v>
      </c>
      <c r="Q161" s="2">
        <v>-2.5592870351674203E-15</v>
      </c>
      <c r="R161" s="2">
        <v>-2.4954708897572586E-17</v>
      </c>
      <c r="S161" s="2">
        <v>-2.0717160008495542E-16</v>
      </c>
      <c r="T161" s="2">
        <v>7.7112516673431698E-18</v>
      </c>
      <c r="U161" s="2">
        <v>9.7935186546234356E-18</v>
      </c>
      <c r="V161" s="2">
        <v>1.9860438675603498</v>
      </c>
      <c r="W161" s="2">
        <v>3.9602435650156944</v>
      </c>
      <c r="X161" s="2">
        <v>5.9108703692793814</v>
      </c>
      <c r="Y161" s="2">
        <v>7.8264251334730117</v>
      </c>
      <c r="Z161" s="2">
        <v>9.6957497961917536</v>
      </c>
      <c r="AA161" s="2">
        <v>10.491470033633231</v>
      </c>
      <c r="AB161" s="2">
        <v>11.590879782493429</v>
      </c>
      <c r="AC161" s="2">
        <v>14.195377021223702</v>
      </c>
      <c r="AD161" s="2">
        <v>16.828319707943475</v>
      </c>
      <c r="AE161" s="2">
        <v>19.491668841779173</v>
      </c>
      <c r="AF161" s="2">
        <v>20.164192157366177</v>
      </c>
      <c r="AG161" s="2">
        <v>19.41874214481642</v>
      </c>
      <c r="AH161" s="2">
        <v>17.429492320948448</v>
      </c>
      <c r="AI161" s="2">
        <v>15.128802379772745</v>
      </c>
      <c r="AJ161" s="2">
        <v>12.543250979445348</v>
      </c>
      <c r="AK161" s="2">
        <v>9.7829046623243823</v>
      </c>
      <c r="AL161" s="2">
        <v>7.4428641046332222</v>
      </c>
      <c r="AM161" s="2">
        <v>7.1309768732928021</v>
      </c>
      <c r="AN161" s="2">
        <v>8.5266953030097685</v>
      </c>
      <c r="AO161" s="2">
        <v>10.535752623670826</v>
      </c>
      <c r="AP161" s="2">
        <v>13.161911393610934</v>
      </c>
      <c r="AQ161" s="2">
        <v>16.32404145417059</v>
      </c>
      <c r="AR161" s="2">
        <v>19.768442324558691</v>
      </c>
      <c r="AS161" s="2">
        <v>23.39498274613609</v>
      </c>
      <c r="AT161" s="2">
        <v>27.062710824202718</v>
      </c>
      <c r="AU161" s="2">
        <v>30.042943539594354</v>
      </c>
      <c r="AV161" s="2">
        <v>32.790593601733264</v>
      </c>
      <c r="AW161" s="2">
        <v>34.877797063740637</v>
      </c>
      <c r="AX161" s="2">
        <v>35.644970712221131</v>
      </c>
      <c r="AY161" s="2">
        <v>33.509125212032053</v>
      </c>
      <c r="AZ161" s="2">
        <v>29.76021365879588</v>
      </c>
      <c r="BA161" s="2">
        <v>25.049539659861615</v>
      </c>
      <c r="BB161" s="2">
        <v>20.351295299691856</v>
      </c>
      <c r="BC161" s="2">
        <v>16.312700015411981</v>
      </c>
      <c r="BD161" s="2">
        <v>15.747016921206308</v>
      </c>
      <c r="BE161" s="2">
        <v>16.542919173314079</v>
      </c>
      <c r="BF161" s="2">
        <v>19.369214005197012</v>
      </c>
      <c r="BG161" s="2">
        <v>23.837905941255634</v>
      </c>
      <c r="BH161" s="2">
        <v>29.552217676061066</v>
      </c>
      <c r="BI161" s="2">
        <v>36.144942938386727</v>
      </c>
      <c r="BJ161" s="2">
        <v>40.713253820034843</v>
      </c>
      <c r="BK161" s="2">
        <v>41.734917653493184</v>
      </c>
      <c r="BL161" s="2">
        <v>40.332267887849653</v>
      </c>
      <c r="BM161" s="2">
        <v>37.694143168211319</v>
      </c>
      <c r="BN161" s="2">
        <v>33.940846565314139</v>
      </c>
      <c r="BO161" s="2">
        <v>31.290383592547819</v>
      </c>
      <c r="BP161" s="2">
        <v>27.878508018071958</v>
      </c>
      <c r="BQ161" s="2">
        <v>23.873929492820356</v>
      </c>
      <c r="BR161" s="2">
        <v>20.085201912032218</v>
      </c>
      <c r="BS161" s="2">
        <v>11.317231925464517</v>
      </c>
      <c r="BT161" s="2">
        <v>4.9912102045546618</v>
      </c>
      <c r="BU161" s="2">
        <v>1.6693065404886294</v>
      </c>
      <c r="BV161" s="2">
        <v>1.7517806357272931</v>
      </c>
      <c r="BW161" s="2">
        <v>3.0327641580150813</v>
      </c>
      <c r="BX161" s="2">
        <v>7.2555958842654142</v>
      </c>
      <c r="BY161" s="2">
        <v>13.745968575113864</v>
      </c>
      <c r="BZ161" s="2">
        <v>14.842875038586019</v>
      </c>
      <c r="CA161" s="2">
        <v>16.390357893632416</v>
      </c>
      <c r="CB161" s="2">
        <v>17.92019586623249</v>
      </c>
      <c r="CC161" s="2">
        <v>23.813409705056657</v>
      </c>
      <c r="CD161" s="2">
        <v>28.783456574497308</v>
      </c>
      <c r="CE161" s="2">
        <v>31.688801809617683</v>
      </c>
      <c r="CF161" s="2">
        <v>35.396011429709723</v>
      </c>
      <c r="CG161" s="2">
        <v>35.602450903043028</v>
      </c>
      <c r="CH161" s="2">
        <v>39.029740921830914</v>
      </c>
      <c r="CI161" s="2">
        <v>41.429354874773523</v>
      </c>
      <c r="CJ161" s="2">
        <v>41.433015611508502</v>
      </c>
      <c r="CK161" s="2">
        <v>39.075396848200704</v>
      </c>
      <c r="CL161" s="2">
        <v>35.900471410055445</v>
      </c>
      <c r="CM161" s="2">
        <v>30.73487735499592</v>
      </c>
      <c r="CN161" s="2">
        <v>14.465039039467186</v>
      </c>
      <c r="CO161" s="2">
        <v>-0.44241610952987198</v>
      </c>
      <c r="CP161" s="2">
        <v>-29.320017711442105</v>
      </c>
      <c r="CQ161" s="2">
        <v>-50.661083108727993</v>
      </c>
      <c r="CR161" s="2">
        <v>-73.652437021948529</v>
      </c>
      <c r="CS161" s="2">
        <v>-85.38786589471637</v>
      </c>
      <c r="CT161" s="2">
        <v>-94.180390214739546</v>
      </c>
      <c r="CU161" s="2">
        <v>-101.2571067920595</v>
      </c>
      <c r="CV161" s="2">
        <v>-104.27306626110746</v>
      </c>
      <c r="CW161" s="2">
        <v>-102.50781757548245</v>
      </c>
      <c r="CX161" s="2">
        <v>-102.17883821354145</v>
      </c>
      <c r="CY161" s="2">
        <v>-105.60594411200503</v>
      </c>
      <c r="CZ161" s="2">
        <v>-104.53933660098595</v>
      </c>
      <c r="DA161" s="2">
        <v>-99.841343616576765</v>
      </c>
      <c r="DB161" s="2">
        <v>-95.972091797336944</v>
      </c>
      <c r="DC161" s="2">
        <v>-94.082064484625064</v>
      </c>
      <c r="DD161" s="2">
        <v>-88.646978204016008</v>
      </c>
      <c r="DE161" s="2">
        <v>-85.814203564047943</v>
      </c>
      <c r="DF161" s="2">
        <v>-80.34354550592542</v>
      </c>
      <c r="DG161" s="2">
        <v>-76.108168418955827</v>
      </c>
      <c r="DH161" s="2">
        <v>-71.12461287554045</v>
      </c>
      <c r="DI161" s="2">
        <v>-64.160753428918298</v>
      </c>
      <c r="DJ161" s="2">
        <v>-57.258016052676098</v>
      </c>
      <c r="DK161" s="2">
        <v>-41.198155685657632</v>
      </c>
      <c r="DL161" s="2">
        <v>-25.831792814841112</v>
      </c>
      <c r="DM161" s="2">
        <v>-2.1273940685059523</v>
      </c>
      <c r="DN161" s="2">
        <v>17.049952888021203</v>
      </c>
      <c r="DO161" s="2">
        <v>32.459844742210564</v>
      </c>
      <c r="DP161" s="2">
        <v>34.37023058508516</v>
      </c>
      <c r="DQ161" s="2">
        <v>33.756127159295353</v>
      </c>
      <c r="DR161" s="2">
        <v>32.289519433099102</v>
      </c>
      <c r="DS161" s="2">
        <v>30.853545236809346</v>
      </c>
      <c r="DT161" s="2">
        <v>29.323707264209386</v>
      </c>
      <c r="DU161" s="2">
        <v>25.417190246575188</v>
      </c>
      <c r="DV161" s="2">
        <v>21.381452598902566</v>
      </c>
      <c r="DW161" s="2">
        <v>12.79455342874842</v>
      </c>
      <c r="DX161" s="2">
        <v>12.182198371284318</v>
      </c>
      <c r="DY161" s="2">
        <v>11.933049796551115</v>
      </c>
      <c r="DZ161" s="2">
        <v>13.574924150382254</v>
      </c>
      <c r="EA161" s="2">
        <v>16.039043235403078</v>
      </c>
      <c r="EB161" s="2">
        <v>19.207769844954182</v>
      </c>
      <c r="EC161" s="2">
        <v>22.78325531506739</v>
      </c>
      <c r="ED161" s="2">
        <v>26.800103898930477</v>
      </c>
      <c r="EE161" s="2">
        <v>30.277333737666076</v>
      </c>
      <c r="EF161" s="2">
        <v>33.156376916469895</v>
      </c>
      <c r="EG161" s="2">
        <v>35.361061118132682</v>
      </c>
      <c r="EH161" s="2">
        <v>38.890771366996233</v>
      </c>
      <c r="EI161" s="2">
        <v>42.729424097748705</v>
      </c>
      <c r="EJ161" s="2">
        <v>41.580233845307596</v>
      </c>
      <c r="EK161" s="2">
        <v>39.693937018761957</v>
      </c>
      <c r="EL161" s="2">
        <v>30.883765745692344</v>
      </c>
      <c r="EM161" s="2">
        <v>27.799112923871327</v>
      </c>
      <c r="EN161" s="2">
        <v>23.102700507931889</v>
      </c>
      <c r="EO161" s="2">
        <v>16.972034469447536</v>
      </c>
      <c r="EP161" s="2">
        <v>17.631225151165122</v>
      </c>
      <c r="EQ161" s="2">
        <v>18.006068580832075</v>
      </c>
      <c r="ER161" s="2">
        <v>20.411262976650061</v>
      </c>
      <c r="ES161" s="2">
        <v>26.153958013511307</v>
      </c>
      <c r="ET161" s="2">
        <v>31.158792920606512</v>
      </c>
      <c r="EU161" s="2">
        <v>33.509125212032053</v>
      </c>
      <c r="EV161" s="2">
        <v>37.246745526868331</v>
      </c>
      <c r="EW161" s="2">
        <v>36.749075645320993</v>
      </c>
      <c r="EX161" s="2">
        <v>32.790593601733264</v>
      </c>
      <c r="EY161" s="2">
        <v>32.204610259674475</v>
      </c>
      <c r="EZ161" s="2">
        <v>29.307171501715803</v>
      </c>
      <c r="FA161" s="2">
        <v>23.39498274613609</v>
      </c>
      <c r="FB161" s="2">
        <v>22.06045843264306</v>
      </c>
      <c r="FC161" s="2">
        <v>18.639530645064074</v>
      </c>
      <c r="FD161" s="2">
        <v>13.161911393610934</v>
      </c>
      <c r="FE161" s="2">
        <v>12.541268238958528</v>
      </c>
      <c r="FF161" s="2">
        <v>10.267179780142024</v>
      </c>
      <c r="FG161" s="2">
        <v>7.1309768732928021</v>
      </c>
      <c r="FH161" s="2">
        <v>7.4708577449191109</v>
      </c>
      <c r="FI161" s="2">
        <v>9.0411807103608535</v>
      </c>
      <c r="FJ161" s="2">
        <v>12.543250979445348</v>
      </c>
      <c r="FK161" s="2">
        <v>14.350069326393092</v>
      </c>
      <c r="FL161" s="2">
        <v>16.659061934029292</v>
      </c>
      <c r="FM161" s="2">
        <v>19.41874214481642</v>
      </c>
      <c r="FN161" s="2">
        <v>20.164192157366177</v>
      </c>
      <c r="FO161" s="2">
        <v>19.491668841779173</v>
      </c>
      <c r="FP161" s="2">
        <v>16.828319707943479</v>
      </c>
      <c r="FQ161" s="2">
        <v>14.195377021223702</v>
      </c>
      <c r="FR161" s="2">
        <v>11.590879782493429</v>
      </c>
      <c r="FS161" s="2">
        <v>10.491470033633231</v>
      </c>
      <c r="FT161" s="2">
        <v>9.6957497961917536</v>
      </c>
      <c r="FU161" s="2">
        <v>7.8264251334730117</v>
      </c>
      <c r="FV161" s="2">
        <v>5.9108703692793814</v>
      </c>
      <c r="FW161" s="2">
        <v>3.9602435650156944</v>
      </c>
      <c r="FX161" s="2">
        <v>1.9860438675603498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</row>
    <row r="162" spans="1:200">
      <c r="A162" s="2">
        <v>-1.1375081164841374E-15</v>
      </c>
      <c r="B162" s="2">
        <v>3.9683076392912807E-15</v>
      </c>
      <c r="C162" s="2">
        <v>1.8157776188461243E-13</v>
      </c>
      <c r="D162" s="2">
        <v>-5.8190391599126127E-14</v>
      </c>
      <c r="E162" s="2">
        <v>4.0497452079319449E-16</v>
      </c>
      <c r="F162" s="2">
        <v>5.5062833887958947E-15</v>
      </c>
      <c r="G162" s="2">
        <v>2.0459711296965678E-14</v>
      </c>
      <c r="H162" s="2">
        <v>-8.1107742301133474E-15</v>
      </c>
      <c r="I162" s="2">
        <v>4.1307728855505186E-15</v>
      </c>
      <c r="J162" s="2">
        <v>8.2984214437831168E-15</v>
      </c>
      <c r="K162" s="2">
        <v>1.3612805999516616E-14</v>
      </c>
      <c r="L162" s="2">
        <v>6.47034743784931E-15</v>
      </c>
      <c r="M162" s="2">
        <v>3.2720825904136803E-15</v>
      </c>
      <c r="N162" s="2">
        <v>4.9478277373761983E-15</v>
      </c>
      <c r="O162" s="2">
        <v>5.3904601115230975E-15</v>
      </c>
      <c r="P162" s="2">
        <v>-5.0126422140651065E-15</v>
      </c>
      <c r="Q162" s="2">
        <v>-1.1316225330339034E-15</v>
      </c>
      <c r="R162" s="2">
        <v>-1.04819106293218E-18</v>
      </c>
      <c r="S162" s="2">
        <v>-1.3445676684915352E-16</v>
      </c>
      <c r="T162" s="2">
        <v>-5.8847840548830529E-19</v>
      </c>
      <c r="U162" s="2">
        <v>-4.707261910996681E-18</v>
      </c>
      <c r="V162" s="2">
        <v>1.7494183728212744</v>
      </c>
      <c r="W162" s="2">
        <v>3.4889244147463705</v>
      </c>
      <c r="X162" s="2">
        <v>5.2086981299210215</v>
      </c>
      <c r="Y162" s="2">
        <v>6.8991031661083575</v>
      </c>
      <c r="Z162" s="2">
        <v>8.5507760825306285</v>
      </c>
      <c r="AA162" s="2">
        <v>9.4635408823412241</v>
      </c>
      <c r="AB162" s="2">
        <v>11.127328722395387</v>
      </c>
      <c r="AC162" s="2">
        <v>14.185303996091694</v>
      </c>
      <c r="AD162" s="2">
        <v>17.245801624510413</v>
      </c>
      <c r="AE162" s="2">
        <v>20.273058285394317</v>
      </c>
      <c r="AF162" s="2">
        <v>21.180417303053616</v>
      </c>
      <c r="AG162" s="2">
        <v>20.70468587327597</v>
      </c>
      <c r="AH162" s="2">
        <v>18.783109753848525</v>
      </c>
      <c r="AI162" s="2">
        <v>16.488906234229891</v>
      </c>
      <c r="AJ162" s="2">
        <v>13.863329014185721</v>
      </c>
      <c r="AK162" s="2">
        <v>11.033669176801759</v>
      </c>
      <c r="AL162" s="2">
        <v>8.5444776248029353</v>
      </c>
      <c r="AM162" s="2">
        <v>8.085285148291371</v>
      </c>
      <c r="AN162" s="2">
        <v>9.2940573361202308</v>
      </c>
      <c r="AO162" s="2">
        <v>11.27589948824923</v>
      </c>
      <c r="AP162" s="2">
        <v>14.001134061793479</v>
      </c>
      <c r="AQ162" s="2">
        <v>17.315984417184268</v>
      </c>
      <c r="AR162" s="2">
        <v>20.810148968439314</v>
      </c>
      <c r="AS162" s="2">
        <v>24.160663167252537</v>
      </c>
      <c r="AT162" s="2">
        <v>27.24976025612423</v>
      </c>
      <c r="AU162" s="2">
        <v>29.530069847474845</v>
      </c>
      <c r="AV162" s="2">
        <v>31.516285194645906</v>
      </c>
      <c r="AW162" s="2">
        <v>32.834201837414319</v>
      </c>
      <c r="AX162" s="2">
        <v>33.016166324366225</v>
      </c>
      <c r="AY162" s="2">
        <v>30.560503251875168</v>
      </c>
      <c r="AZ162" s="2">
        <v>27.195306293854781</v>
      </c>
      <c r="BA162" s="2">
        <v>23.712765742887459</v>
      </c>
      <c r="BB162" s="2">
        <v>20.589082285346642</v>
      </c>
      <c r="BC162" s="2">
        <v>18.096257063291361</v>
      </c>
      <c r="BD162" s="2">
        <v>18.442688246490711</v>
      </c>
      <c r="BE162" s="2">
        <v>19.803906458844899</v>
      </c>
      <c r="BF162" s="2">
        <v>22.549000157179442</v>
      </c>
      <c r="BG162" s="2">
        <v>26.367907377986178</v>
      </c>
      <c r="BH162" s="2">
        <v>30.934582322248687</v>
      </c>
      <c r="BI162" s="2">
        <v>35.990770694447789</v>
      </c>
      <c r="BJ162" s="2">
        <v>39.326408639446846</v>
      </c>
      <c r="BK162" s="2">
        <v>39.448645761094276</v>
      </c>
      <c r="BL162" s="2">
        <v>37.545699497398139</v>
      </c>
      <c r="BM162" s="2">
        <v>34.892488071930735</v>
      </c>
      <c r="BN162" s="2">
        <v>31.62432702894267</v>
      </c>
      <c r="BO162" s="2">
        <v>30.071294307908261</v>
      </c>
      <c r="BP162" s="2">
        <v>27.866129129130872</v>
      </c>
      <c r="BQ162" s="2">
        <v>24.781015249842575</v>
      </c>
      <c r="BR162" s="2">
        <v>21.714500270614096</v>
      </c>
      <c r="BS162" s="2">
        <v>13.415274522642239</v>
      </c>
      <c r="BT162" s="2">
        <v>7.1897179941696718</v>
      </c>
      <c r="BU162" s="2">
        <v>3.6169824678813205</v>
      </c>
      <c r="BV162" s="2">
        <v>3.5226581181560297</v>
      </c>
      <c r="BW162" s="2">
        <v>4.5348327420406305</v>
      </c>
      <c r="BX162" s="2">
        <v>8.2083132116614479</v>
      </c>
      <c r="BY162" s="2">
        <v>13.873158964867072</v>
      </c>
      <c r="BZ162" s="2">
        <v>14.323510145268424</v>
      </c>
      <c r="CA162" s="2">
        <v>15.457649984638506</v>
      </c>
      <c r="CB162" s="2">
        <v>16.553330329063755</v>
      </c>
      <c r="CC162" s="2">
        <v>23.440935549535268</v>
      </c>
      <c r="CD162" s="2">
        <v>28.5364767024709</v>
      </c>
      <c r="CE162" s="2">
        <v>31.047015739829927</v>
      </c>
      <c r="CF162" s="2">
        <v>34.484414268342739</v>
      </c>
      <c r="CG162" s="2">
        <v>34.425962175704719</v>
      </c>
      <c r="CH162" s="2">
        <v>37.597632890658787</v>
      </c>
      <c r="CI162" s="2">
        <v>40.136332958845856</v>
      </c>
      <c r="CJ162" s="2">
        <v>40.451687632797722</v>
      </c>
      <c r="CK162" s="2">
        <v>38.60903264488784</v>
      </c>
      <c r="CL162" s="2">
        <v>35.581510386523362</v>
      </c>
      <c r="CM162" s="2">
        <v>30.781484134889531</v>
      </c>
      <c r="CN162" s="2">
        <v>12.426450298653446</v>
      </c>
      <c r="CO162" s="2">
        <v>-2.8552567161352913</v>
      </c>
      <c r="CP162" s="2">
        <v>-32.074410268853057</v>
      </c>
      <c r="CQ162" s="2">
        <v>-52.91236499122116</v>
      </c>
      <c r="CR162" s="2">
        <v>-74.78638333018958</v>
      </c>
      <c r="CS162" s="2">
        <v>-85.785338389498222</v>
      </c>
      <c r="CT162" s="2">
        <v>-94.083189587378257</v>
      </c>
      <c r="CU162" s="2">
        <v>-100.77212730320642</v>
      </c>
      <c r="CV162" s="2">
        <v>-103.07553248061917</v>
      </c>
      <c r="CW162" s="2">
        <v>-101.39820549144909</v>
      </c>
      <c r="CX162" s="2">
        <v>-100.63327627500274</v>
      </c>
      <c r="CY162" s="2">
        <v>-104.80242272137436</v>
      </c>
      <c r="CZ162" s="2">
        <v>-106.57750829530471</v>
      </c>
      <c r="DA162" s="2">
        <v>-104.75518113676976</v>
      </c>
      <c r="DB162" s="2">
        <v>-102.61788013459365</v>
      </c>
      <c r="DC162" s="2">
        <v>-101.22403564955337</v>
      </c>
      <c r="DD162" s="2">
        <v>-97.590924210398583</v>
      </c>
      <c r="DE162" s="2">
        <v>-95.825256677681651</v>
      </c>
      <c r="DF162" s="2">
        <v>-91.597992194533703</v>
      </c>
      <c r="DG162" s="2">
        <v>-88.023001504554003</v>
      </c>
      <c r="DH162" s="2">
        <v>-83.855710676110377</v>
      </c>
      <c r="DI162" s="2">
        <v>-77.779950197918666</v>
      </c>
      <c r="DJ162" s="2">
        <v>-71.552189727805342</v>
      </c>
      <c r="DK162" s="2">
        <v>-56.228367572885588</v>
      </c>
      <c r="DL162" s="2">
        <v>-40.468325520935501</v>
      </c>
      <c r="DM162" s="2">
        <v>-16.239474060022534</v>
      </c>
      <c r="DN162" s="2">
        <v>4.7900223216008246</v>
      </c>
      <c r="DO162" s="2">
        <v>21.776761011475383</v>
      </c>
      <c r="DP162" s="2">
        <v>26.580638271259957</v>
      </c>
      <c r="DQ162" s="2">
        <v>27.648557788244975</v>
      </c>
      <c r="DR162" s="2">
        <v>30.31500506666378</v>
      </c>
      <c r="DS162" s="2">
        <v>29.317577952340109</v>
      </c>
      <c r="DT162" s="2">
        <v>28.221897607914926</v>
      </c>
      <c r="DU162" s="2">
        <v>25.02898921242355</v>
      </c>
      <c r="DV162" s="2">
        <v>21.699419934489022</v>
      </c>
      <c r="DW162" s="2">
        <v>13.856836014743658</v>
      </c>
      <c r="DX162" s="2">
        <v>13.74422731227059</v>
      </c>
      <c r="DY162" s="2">
        <v>13.761859785364305</v>
      </c>
      <c r="DZ162" s="2">
        <v>15.694446050967384</v>
      </c>
      <c r="EA162" s="2">
        <v>18.189412685263658</v>
      </c>
      <c r="EB162" s="2">
        <v>21.157804454620177</v>
      </c>
      <c r="EC162" s="2">
        <v>24.07823580657946</v>
      </c>
      <c r="ED162" s="2">
        <v>27.160673354385128</v>
      </c>
      <c r="EE162" s="2">
        <v>29.355985118943003</v>
      </c>
      <c r="EF162" s="2">
        <v>31.007564125142135</v>
      </c>
      <c r="EG162" s="2">
        <v>32.334973220985127</v>
      </c>
      <c r="EH162" s="2">
        <v>35.634744711727492</v>
      </c>
      <c r="EI162" s="2">
        <v>40.096291803570828</v>
      </c>
      <c r="EJ162" s="2">
        <v>39.65835287486636</v>
      </c>
      <c r="EK162" s="2">
        <v>39.025112348948227</v>
      </c>
      <c r="EL162" s="2">
        <v>32.186269353361567</v>
      </c>
      <c r="EM162" s="2">
        <v>29.976140137092621</v>
      </c>
      <c r="EN162" s="2">
        <v>26.106498074145005</v>
      </c>
      <c r="EO162" s="2">
        <v>20.409112127164843</v>
      </c>
      <c r="EP162" s="2">
        <v>20.649679614503061</v>
      </c>
      <c r="EQ162" s="2">
        <v>20.17288534954654</v>
      </c>
      <c r="ER162" s="2">
        <v>20.965036691801817</v>
      </c>
      <c r="ES162" s="2">
        <v>25.297831314909693</v>
      </c>
      <c r="ET162" s="2">
        <v>28.958296018504733</v>
      </c>
      <c r="EU162" s="2">
        <v>30.560503251875168</v>
      </c>
      <c r="EV162" s="2">
        <v>34.577762692555375</v>
      </c>
      <c r="EW162" s="2">
        <v>34.631509809592181</v>
      </c>
      <c r="EX162" s="2">
        <v>31.516285194645906</v>
      </c>
      <c r="EY162" s="2">
        <v>31.649613283623459</v>
      </c>
      <c r="EZ162" s="2">
        <v>29.484928913305687</v>
      </c>
      <c r="FA162" s="2">
        <v>24.160663167252537</v>
      </c>
      <c r="FB162" s="2">
        <v>23.148216000306086</v>
      </c>
      <c r="FC162" s="2">
        <v>19.639149322304686</v>
      </c>
      <c r="FD162" s="2">
        <v>14.001134061793479</v>
      </c>
      <c r="FE162" s="2">
        <v>13.210492650756855</v>
      </c>
      <c r="FF162" s="2">
        <v>10.925523566324225</v>
      </c>
      <c r="FG162" s="2">
        <v>8.085285148291371</v>
      </c>
      <c r="FH162" s="2">
        <v>8.4470986044673388</v>
      </c>
      <c r="FI162" s="2">
        <v>10.165888950715118</v>
      </c>
      <c r="FJ162" s="2">
        <v>13.863329014185721</v>
      </c>
      <c r="FK162" s="2">
        <v>15.575616117242742</v>
      </c>
      <c r="FL162" s="2">
        <v>17.884251130240788</v>
      </c>
      <c r="FM162" s="2">
        <v>20.70468587327597</v>
      </c>
      <c r="FN162" s="2">
        <v>21.180417303053616</v>
      </c>
      <c r="FO162" s="2">
        <v>20.273058285394317</v>
      </c>
      <c r="FP162" s="2">
        <v>17.245801624510413</v>
      </c>
      <c r="FQ162" s="2">
        <v>14.185303996091694</v>
      </c>
      <c r="FR162" s="2">
        <v>11.127328722395387</v>
      </c>
      <c r="FS162" s="2">
        <v>9.4635408823412241</v>
      </c>
      <c r="FT162" s="2">
        <v>8.5507760825306285</v>
      </c>
      <c r="FU162" s="2">
        <v>6.8991031661083575</v>
      </c>
      <c r="FV162" s="2">
        <v>5.2086981299210215</v>
      </c>
      <c r="FW162" s="2">
        <v>3.4889244147463705</v>
      </c>
      <c r="FX162" s="2">
        <v>1.7494183728212744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</row>
    <row r="163" spans="1:200">
      <c r="A163" s="2">
        <v>-1.1375081164841374E-15</v>
      </c>
      <c r="B163" s="2">
        <v>3.9683076392912807E-15</v>
      </c>
      <c r="C163" s="2">
        <v>1.8157776188461243E-13</v>
      </c>
      <c r="D163" s="2">
        <v>-5.8190391599126127E-14</v>
      </c>
      <c r="E163" s="2">
        <v>4.0497452079319449E-16</v>
      </c>
      <c r="F163" s="2">
        <v>5.5062833887958947E-15</v>
      </c>
      <c r="G163" s="2">
        <v>2.0459711296965678E-14</v>
      </c>
      <c r="H163" s="2">
        <v>-8.1107742301133474E-15</v>
      </c>
      <c r="I163" s="2">
        <v>4.1307728855505186E-15</v>
      </c>
      <c r="J163" s="2">
        <v>8.2984214437831168E-15</v>
      </c>
      <c r="K163" s="2">
        <v>1.3612805999516616E-14</v>
      </c>
      <c r="L163" s="2">
        <v>6.47034743784931E-15</v>
      </c>
      <c r="M163" s="2">
        <v>3.2720825904136803E-15</v>
      </c>
      <c r="N163" s="2">
        <v>4.9478277373761983E-15</v>
      </c>
      <c r="O163" s="2">
        <v>5.3904601115230975E-15</v>
      </c>
      <c r="P163" s="2">
        <v>-5.0126422140651065E-15</v>
      </c>
      <c r="Q163" s="2">
        <v>-1.1316225330339034E-15</v>
      </c>
      <c r="R163" s="2">
        <v>-1.04819106293218E-18</v>
      </c>
      <c r="S163" s="2">
        <v>-1.3445676684915352E-16</v>
      </c>
      <c r="T163" s="2">
        <v>-5.8847840548830529E-19</v>
      </c>
      <c r="U163" s="2">
        <v>-4.707261910996681E-18</v>
      </c>
      <c r="V163" s="2">
        <v>1.7494183728212744</v>
      </c>
      <c r="W163" s="2">
        <v>3.4889244147463705</v>
      </c>
      <c r="X163" s="2">
        <v>5.2086981299210215</v>
      </c>
      <c r="Y163" s="2">
        <v>6.8991031661083575</v>
      </c>
      <c r="Z163" s="2">
        <v>8.5507760825306285</v>
      </c>
      <c r="AA163" s="2">
        <v>9.4635408823412241</v>
      </c>
      <c r="AB163" s="2">
        <v>11.127328722395387</v>
      </c>
      <c r="AC163" s="2">
        <v>14.185303996091694</v>
      </c>
      <c r="AD163" s="2">
        <v>17.245801624510413</v>
      </c>
      <c r="AE163" s="2">
        <v>20.273058285394317</v>
      </c>
      <c r="AF163" s="2">
        <v>21.180417303053616</v>
      </c>
      <c r="AG163" s="2">
        <v>20.70468587327597</v>
      </c>
      <c r="AH163" s="2">
        <v>18.783109753848525</v>
      </c>
      <c r="AI163" s="2">
        <v>16.488906234229891</v>
      </c>
      <c r="AJ163" s="2">
        <v>13.863329014185721</v>
      </c>
      <c r="AK163" s="2">
        <v>11.033669176801759</v>
      </c>
      <c r="AL163" s="2">
        <v>8.5444776248029353</v>
      </c>
      <c r="AM163" s="2">
        <v>8.085285148291371</v>
      </c>
      <c r="AN163" s="2">
        <v>9.2940573361202308</v>
      </c>
      <c r="AO163" s="2">
        <v>11.27589948824923</v>
      </c>
      <c r="AP163" s="2">
        <v>14.001134061793479</v>
      </c>
      <c r="AQ163" s="2">
        <v>17.315984417184268</v>
      </c>
      <c r="AR163" s="2">
        <v>20.810148968439314</v>
      </c>
      <c r="AS163" s="2">
        <v>24.160663167252537</v>
      </c>
      <c r="AT163" s="2">
        <v>27.24976025612423</v>
      </c>
      <c r="AU163" s="2">
        <v>29.530069847474845</v>
      </c>
      <c r="AV163" s="2">
        <v>31.516285194645906</v>
      </c>
      <c r="AW163" s="2">
        <v>32.834201837414319</v>
      </c>
      <c r="AX163" s="2">
        <v>33.016166324366225</v>
      </c>
      <c r="AY163" s="2">
        <v>30.560503251875168</v>
      </c>
      <c r="AZ163" s="2">
        <v>27.195306293854781</v>
      </c>
      <c r="BA163" s="2">
        <v>23.712765742887459</v>
      </c>
      <c r="BB163" s="2">
        <v>20.589082285346642</v>
      </c>
      <c r="BC163" s="2">
        <v>18.096257063291361</v>
      </c>
      <c r="BD163" s="2">
        <v>18.442688246490711</v>
      </c>
      <c r="BE163" s="2">
        <v>19.803906458844899</v>
      </c>
      <c r="BF163" s="2">
        <v>22.549000157179442</v>
      </c>
      <c r="BG163" s="2">
        <v>26.367907377986178</v>
      </c>
      <c r="BH163" s="2">
        <v>30.934582322248687</v>
      </c>
      <c r="BI163" s="2">
        <v>35.990770694447789</v>
      </c>
      <c r="BJ163" s="2">
        <v>39.326408639446846</v>
      </c>
      <c r="BK163" s="2">
        <v>39.448645761094276</v>
      </c>
      <c r="BL163" s="2">
        <v>37.545699497398139</v>
      </c>
      <c r="BM163" s="2">
        <v>34.892488071930735</v>
      </c>
      <c r="BN163" s="2">
        <v>31.62432702894267</v>
      </c>
      <c r="BO163" s="2">
        <v>30.071294307908261</v>
      </c>
      <c r="BP163" s="2">
        <v>27.866129129130872</v>
      </c>
      <c r="BQ163" s="2">
        <v>24.781015249842575</v>
      </c>
      <c r="BR163" s="2">
        <v>21.714500270614096</v>
      </c>
      <c r="BS163" s="2">
        <v>13.415274522642239</v>
      </c>
      <c r="BT163" s="2">
        <v>7.1897179941696718</v>
      </c>
      <c r="BU163" s="2">
        <v>3.6169824678813205</v>
      </c>
      <c r="BV163" s="2">
        <v>3.5226581181560297</v>
      </c>
      <c r="BW163" s="2">
        <v>4.5348327420406305</v>
      </c>
      <c r="BX163" s="2">
        <v>8.2083132116614479</v>
      </c>
      <c r="BY163" s="2">
        <v>13.873158964867072</v>
      </c>
      <c r="BZ163" s="2">
        <v>14.323510145268424</v>
      </c>
      <c r="CA163" s="2">
        <v>15.457649984638506</v>
      </c>
      <c r="CB163" s="2">
        <v>16.553330329063755</v>
      </c>
      <c r="CC163" s="2">
        <v>23.440935549535268</v>
      </c>
      <c r="CD163" s="2">
        <v>28.5364767024709</v>
      </c>
      <c r="CE163" s="2">
        <v>31.047015739829927</v>
      </c>
      <c r="CF163" s="2">
        <v>34.484414268342739</v>
      </c>
      <c r="CG163" s="2">
        <v>34.425962175704719</v>
      </c>
      <c r="CH163" s="2">
        <v>37.597632890658787</v>
      </c>
      <c r="CI163" s="2">
        <v>40.136332958845856</v>
      </c>
      <c r="CJ163" s="2">
        <v>40.451687632797722</v>
      </c>
      <c r="CK163" s="2">
        <v>38.60903264488784</v>
      </c>
      <c r="CL163" s="2">
        <v>35.581510386523362</v>
      </c>
      <c r="CM163" s="2">
        <v>30.781484134889531</v>
      </c>
      <c r="CN163" s="2">
        <v>12.426450298653446</v>
      </c>
      <c r="CO163" s="2">
        <v>-2.8552567161352913</v>
      </c>
      <c r="CP163" s="2">
        <v>-32.074410268853057</v>
      </c>
      <c r="CQ163" s="2">
        <v>-52.91236499122116</v>
      </c>
      <c r="CR163" s="2">
        <v>-74.78638333018958</v>
      </c>
      <c r="CS163" s="2">
        <v>-85.785338389498222</v>
      </c>
      <c r="CT163" s="2">
        <v>-94.083189587378257</v>
      </c>
      <c r="CU163" s="2">
        <v>-100.77212730320642</v>
      </c>
      <c r="CV163" s="2">
        <v>-103.07553248061917</v>
      </c>
      <c r="CW163" s="2">
        <v>-101.39820549144909</v>
      </c>
      <c r="CX163" s="2">
        <v>-100.63327627500274</v>
      </c>
      <c r="CY163" s="2">
        <v>-104.80242272137436</v>
      </c>
      <c r="CZ163" s="2">
        <v>-106.57750829530471</v>
      </c>
      <c r="DA163" s="2">
        <v>-104.75518113676976</v>
      </c>
      <c r="DB163" s="2">
        <v>-102.61788013459365</v>
      </c>
      <c r="DC163" s="2">
        <v>-101.22403564955337</v>
      </c>
      <c r="DD163" s="2">
        <v>-97.590924210398583</v>
      </c>
      <c r="DE163" s="2">
        <v>-95.825256677681651</v>
      </c>
      <c r="DF163" s="2">
        <v>-91.597992194533703</v>
      </c>
      <c r="DG163" s="2">
        <v>-88.023001504554003</v>
      </c>
      <c r="DH163" s="2">
        <v>-83.855710676110377</v>
      </c>
      <c r="DI163" s="2">
        <v>-77.779950197918666</v>
      </c>
      <c r="DJ163" s="2">
        <v>-71.552189727805342</v>
      </c>
      <c r="DK163" s="2">
        <v>-56.228367572885588</v>
      </c>
      <c r="DL163" s="2">
        <v>-40.468325520935501</v>
      </c>
      <c r="DM163" s="2">
        <v>-16.239474060022534</v>
      </c>
      <c r="DN163" s="2">
        <v>4.7900223216008246</v>
      </c>
      <c r="DO163" s="2">
        <v>21.776761011475383</v>
      </c>
      <c r="DP163" s="2">
        <v>26.580638271259957</v>
      </c>
      <c r="DQ163" s="2">
        <v>27.648557788244975</v>
      </c>
      <c r="DR163" s="2">
        <v>30.31500506666378</v>
      </c>
      <c r="DS163" s="2">
        <v>29.317577952340109</v>
      </c>
      <c r="DT163" s="2">
        <v>28.221897607914926</v>
      </c>
      <c r="DU163" s="2">
        <v>25.02898921242355</v>
      </c>
      <c r="DV163" s="2">
        <v>21.699419934489022</v>
      </c>
      <c r="DW163" s="2">
        <v>13.856836014743658</v>
      </c>
      <c r="DX163" s="2">
        <v>13.74422731227059</v>
      </c>
      <c r="DY163" s="2">
        <v>13.761859785364305</v>
      </c>
      <c r="DZ163" s="2">
        <v>15.694446050967384</v>
      </c>
      <c r="EA163" s="2">
        <v>18.189412685263658</v>
      </c>
      <c r="EB163" s="2">
        <v>21.157804454620177</v>
      </c>
      <c r="EC163" s="2">
        <v>24.07823580657946</v>
      </c>
      <c r="ED163" s="2">
        <v>27.160673354385128</v>
      </c>
      <c r="EE163" s="2">
        <v>29.355985118943003</v>
      </c>
      <c r="EF163" s="2">
        <v>31.007564125142135</v>
      </c>
      <c r="EG163" s="2">
        <v>32.334973220985127</v>
      </c>
      <c r="EH163" s="2">
        <v>35.634744711727492</v>
      </c>
      <c r="EI163" s="2">
        <v>40.096291803570828</v>
      </c>
      <c r="EJ163" s="2">
        <v>39.65835287486636</v>
      </c>
      <c r="EK163" s="2">
        <v>39.025112348948227</v>
      </c>
      <c r="EL163" s="2">
        <v>32.186269353361567</v>
      </c>
      <c r="EM163" s="2">
        <v>29.976140137092621</v>
      </c>
      <c r="EN163" s="2">
        <v>26.106498074145005</v>
      </c>
      <c r="EO163" s="2">
        <v>20.409112127164843</v>
      </c>
      <c r="EP163" s="2">
        <v>20.649679614503061</v>
      </c>
      <c r="EQ163" s="2">
        <v>20.17288534954654</v>
      </c>
      <c r="ER163" s="2">
        <v>20.965036691801817</v>
      </c>
      <c r="ES163" s="2">
        <v>25.297831314909693</v>
      </c>
      <c r="ET163" s="2">
        <v>28.958296018504733</v>
      </c>
      <c r="EU163" s="2">
        <v>30.560503251875168</v>
      </c>
      <c r="EV163" s="2">
        <v>34.577762692555375</v>
      </c>
      <c r="EW163" s="2">
        <v>34.631509809592181</v>
      </c>
      <c r="EX163" s="2">
        <v>31.516285194645906</v>
      </c>
      <c r="EY163" s="2">
        <v>31.649613283623459</v>
      </c>
      <c r="EZ163" s="2">
        <v>29.484928913305687</v>
      </c>
      <c r="FA163" s="2">
        <v>24.160663167252537</v>
      </c>
      <c r="FB163" s="2">
        <v>23.148216000306086</v>
      </c>
      <c r="FC163" s="2">
        <v>19.639149322304686</v>
      </c>
      <c r="FD163" s="2">
        <v>14.001134061793479</v>
      </c>
      <c r="FE163" s="2">
        <v>13.210492650756855</v>
      </c>
      <c r="FF163" s="2">
        <v>10.925523566324225</v>
      </c>
      <c r="FG163" s="2">
        <v>8.085285148291371</v>
      </c>
      <c r="FH163" s="2">
        <v>8.4470986044673388</v>
      </c>
      <c r="FI163" s="2">
        <v>10.165888950715118</v>
      </c>
      <c r="FJ163" s="2">
        <v>13.863329014185721</v>
      </c>
      <c r="FK163" s="2">
        <v>15.575616117242742</v>
      </c>
      <c r="FL163" s="2">
        <v>17.884251130240788</v>
      </c>
      <c r="FM163" s="2">
        <v>20.70468587327597</v>
      </c>
      <c r="FN163" s="2">
        <v>21.180417303053616</v>
      </c>
      <c r="FO163" s="2">
        <v>20.273058285394317</v>
      </c>
      <c r="FP163" s="2">
        <v>17.245801624510413</v>
      </c>
      <c r="FQ163" s="2">
        <v>14.185303996091694</v>
      </c>
      <c r="FR163" s="2">
        <v>11.127328722395387</v>
      </c>
      <c r="FS163" s="2">
        <v>9.4635408823412241</v>
      </c>
      <c r="FT163" s="2">
        <v>8.5507760825306285</v>
      </c>
      <c r="FU163" s="2">
        <v>6.8991031661083575</v>
      </c>
      <c r="FV163" s="2">
        <v>5.2086981299210215</v>
      </c>
      <c r="FW163" s="2">
        <v>3.4889244147463705</v>
      </c>
      <c r="FX163" s="2">
        <v>1.7494183728212744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</row>
    <row r="164" spans="1:200">
      <c r="A164" s="2">
        <v>-1.1375081164841374E-15</v>
      </c>
      <c r="B164" s="2">
        <v>3.9683076392912807E-15</v>
      </c>
      <c r="C164" s="2">
        <v>1.8157776188461243E-13</v>
      </c>
      <c r="D164" s="2">
        <v>-5.8190391599126127E-14</v>
      </c>
      <c r="E164" s="2">
        <v>4.0497452079319449E-16</v>
      </c>
      <c r="F164" s="2">
        <v>5.5062833887958947E-15</v>
      </c>
      <c r="G164" s="2">
        <v>2.0459711296965678E-14</v>
      </c>
      <c r="H164" s="2">
        <v>-8.1107742301133474E-15</v>
      </c>
      <c r="I164" s="2">
        <v>4.1307728855505186E-15</v>
      </c>
      <c r="J164" s="2">
        <v>8.2984214437831168E-15</v>
      </c>
      <c r="K164" s="2">
        <v>1.3612805999516616E-14</v>
      </c>
      <c r="L164" s="2">
        <v>6.47034743784931E-15</v>
      </c>
      <c r="M164" s="2">
        <v>3.2720825904136803E-15</v>
      </c>
      <c r="N164" s="2">
        <v>4.9478277373761983E-15</v>
      </c>
      <c r="O164" s="2">
        <v>5.3904601115230975E-15</v>
      </c>
      <c r="P164" s="2">
        <v>-5.0126422140651065E-15</v>
      </c>
      <c r="Q164" s="2">
        <v>-1.1316225330339034E-15</v>
      </c>
      <c r="R164" s="2">
        <v>-1.04819106293218E-18</v>
      </c>
      <c r="S164" s="2">
        <v>-1.3445676684915352E-16</v>
      </c>
      <c r="T164" s="2">
        <v>-5.8847840548830529E-19</v>
      </c>
      <c r="U164" s="2">
        <v>-4.707261910996681E-18</v>
      </c>
      <c r="V164" s="2">
        <v>1.7494183728212744</v>
      </c>
      <c r="W164" s="2">
        <v>3.4889244147463705</v>
      </c>
      <c r="X164" s="2">
        <v>5.2086981299210215</v>
      </c>
      <c r="Y164" s="2">
        <v>6.8991031661083575</v>
      </c>
      <c r="Z164" s="2">
        <v>8.5507760825306285</v>
      </c>
      <c r="AA164" s="2">
        <v>9.4635408823412241</v>
      </c>
      <c r="AB164" s="2">
        <v>11.127328722395387</v>
      </c>
      <c r="AC164" s="2">
        <v>14.185303996091694</v>
      </c>
      <c r="AD164" s="2">
        <v>17.245801624510413</v>
      </c>
      <c r="AE164" s="2">
        <v>20.273058285394317</v>
      </c>
      <c r="AF164" s="2">
        <v>21.180417303053616</v>
      </c>
      <c r="AG164" s="2">
        <v>20.70468587327597</v>
      </c>
      <c r="AH164" s="2">
        <v>18.783109753848525</v>
      </c>
      <c r="AI164" s="2">
        <v>16.488906234229891</v>
      </c>
      <c r="AJ164" s="2">
        <v>13.863329014185721</v>
      </c>
      <c r="AK164" s="2">
        <v>11.033669176801759</v>
      </c>
      <c r="AL164" s="2">
        <v>8.5444776248029353</v>
      </c>
      <c r="AM164" s="2">
        <v>8.085285148291371</v>
      </c>
      <c r="AN164" s="2">
        <v>9.2940573361202308</v>
      </c>
      <c r="AO164" s="2">
        <v>11.27589948824923</v>
      </c>
      <c r="AP164" s="2">
        <v>14.001134061793479</v>
      </c>
      <c r="AQ164" s="2">
        <v>17.315984417184268</v>
      </c>
      <c r="AR164" s="2">
        <v>20.810148968439314</v>
      </c>
      <c r="AS164" s="2">
        <v>24.160663167252537</v>
      </c>
      <c r="AT164" s="2">
        <v>27.24976025612423</v>
      </c>
      <c r="AU164" s="2">
        <v>29.530069847474845</v>
      </c>
      <c r="AV164" s="2">
        <v>31.516285194645906</v>
      </c>
      <c r="AW164" s="2">
        <v>32.834201837414319</v>
      </c>
      <c r="AX164" s="2">
        <v>33.016166324366225</v>
      </c>
      <c r="AY164" s="2">
        <v>30.560503251875168</v>
      </c>
      <c r="AZ164" s="2">
        <v>27.195306293854781</v>
      </c>
      <c r="BA164" s="2">
        <v>23.712765742887459</v>
      </c>
      <c r="BB164" s="2">
        <v>20.589082285346642</v>
      </c>
      <c r="BC164" s="2">
        <v>18.096257063291361</v>
      </c>
      <c r="BD164" s="2">
        <v>18.442688246490711</v>
      </c>
      <c r="BE164" s="2">
        <v>19.803906458844899</v>
      </c>
      <c r="BF164" s="2">
        <v>22.549000157179442</v>
      </c>
      <c r="BG164" s="2">
        <v>26.367907377986178</v>
      </c>
      <c r="BH164" s="2">
        <v>30.934582322248687</v>
      </c>
      <c r="BI164" s="2">
        <v>35.990770694447789</v>
      </c>
      <c r="BJ164" s="2">
        <v>39.326408639446846</v>
      </c>
      <c r="BK164" s="2">
        <v>39.448645761094276</v>
      </c>
      <c r="BL164" s="2">
        <v>37.545699497398139</v>
      </c>
      <c r="BM164" s="2">
        <v>34.892488071930735</v>
      </c>
      <c r="BN164" s="2">
        <v>31.62432702894267</v>
      </c>
      <c r="BO164" s="2">
        <v>30.071294307908261</v>
      </c>
      <c r="BP164" s="2">
        <v>27.866129129130872</v>
      </c>
      <c r="BQ164" s="2">
        <v>24.781015249842575</v>
      </c>
      <c r="BR164" s="2">
        <v>21.714500270614096</v>
      </c>
      <c r="BS164" s="2">
        <v>13.415274522642239</v>
      </c>
      <c r="BT164" s="2">
        <v>7.1897179941696718</v>
      </c>
      <c r="BU164" s="2">
        <v>3.6169824678813205</v>
      </c>
      <c r="BV164" s="2">
        <v>3.5226581181560297</v>
      </c>
      <c r="BW164" s="2">
        <v>4.5348327420406305</v>
      </c>
      <c r="BX164" s="2">
        <v>8.2083132116614479</v>
      </c>
      <c r="BY164" s="2">
        <v>13.873158964867072</v>
      </c>
      <c r="BZ164" s="2">
        <v>14.323510145268424</v>
      </c>
      <c r="CA164" s="2">
        <v>15.457649984638506</v>
      </c>
      <c r="CB164" s="2">
        <v>16.553330329063755</v>
      </c>
      <c r="CC164" s="2">
        <v>23.440935549535268</v>
      </c>
      <c r="CD164" s="2">
        <v>28.5364767024709</v>
      </c>
      <c r="CE164" s="2">
        <v>31.047015739829927</v>
      </c>
      <c r="CF164" s="2">
        <v>34.484414268342739</v>
      </c>
      <c r="CG164" s="2">
        <v>34.425962175704719</v>
      </c>
      <c r="CH164" s="2">
        <v>37.597632890658787</v>
      </c>
      <c r="CI164" s="2">
        <v>40.136332958845856</v>
      </c>
      <c r="CJ164" s="2">
        <v>40.451687632797722</v>
      </c>
      <c r="CK164" s="2">
        <v>38.60903264488784</v>
      </c>
      <c r="CL164" s="2">
        <v>35.581510386523362</v>
      </c>
      <c r="CM164" s="2">
        <v>30.781484134889531</v>
      </c>
      <c r="CN164" s="2">
        <v>12.426450298653446</v>
      </c>
      <c r="CO164" s="2">
        <v>-2.8552567161352913</v>
      </c>
      <c r="CP164" s="2">
        <v>-32.074410268853057</v>
      </c>
      <c r="CQ164" s="2">
        <v>-52.91236499122116</v>
      </c>
      <c r="CR164" s="2">
        <v>-74.78638333018958</v>
      </c>
      <c r="CS164" s="2">
        <v>-85.785338389498222</v>
      </c>
      <c r="CT164" s="2">
        <v>-94.083189587378257</v>
      </c>
      <c r="CU164" s="2">
        <v>-100.77212730320642</v>
      </c>
      <c r="CV164" s="2">
        <v>-103.07553248061917</v>
      </c>
      <c r="CW164" s="2">
        <v>-101.39820549144909</v>
      </c>
      <c r="CX164" s="2">
        <v>-100.63327627500274</v>
      </c>
      <c r="CY164" s="2">
        <v>-104.80242272137436</v>
      </c>
      <c r="CZ164" s="2">
        <v>-106.57750829530471</v>
      </c>
      <c r="DA164" s="2">
        <v>-104.75518113676976</v>
      </c>
      <c r="DB164" s="2">
        <v>-102.61788013459365</v>
      </c>
      <c r="DC164" s="2">
        <v>-101.22403564955337</v>
      </c>
      <c r="DD164" s="2">
        <v>-97.590924210398583</v>
      </c>
      <c r="DE164" s="2">
        <v>-95.825256677681651</v>
      </c>
      <c r="DF164" s="2">
        <v>-91.597992194533703</v>
      </c>
      <c r="DG164" s="2">
        <v>-88.023001504554003</v>
      </c>
      <c r="DH164" s="2">
        <v>-83.855710676110377</v>
      </c>
      <c r="DI164" s="2">
        <v>-77.779950197918666</v>
      </c>
      <c r="DJ164" s="2">
        <v>-71.552189727805342</v>
      </c>
      <c r="DK164" s="2">
        <v>-56.228367572885588</v>
      </c>
      <c r="DL164" s="2">
        <v>-40.468325520935501</v>
      </c>
      <c r="DM164" s="2">
        <v>-16.239474060022534</v>
      </c>
      <c r="DN164" s="2">
        <v>4.7900223216008246</v>
      </c>
      <c r="DO164" s="2">
        <v>21.776761011475383</v>
      </c>
      <c r="DP164" s="2">
        <v>26.580638271259957</v>
      </c>
      <c r="DQ164" s="2">
        <v>27.648557788244975</v>
      </c>
      <c r="DR164" s="2">
        <v>30.31500506666378</v>
      </c>
      <c r="DS164" s="2">
        <v>29.317577952340109</v>
      </c>
      <c r="DT164" s="2">
        <v>28.221897607914926</v>
      </c>
      <c r="DU164" s="2">
        <v>25.02898921242355</v>
      </c>
      <c r="DV164" s="2">
        <v>21.699419934489022</v>
      </c>
      <c r="DW164" s="2">
        <v>13.856836014743658</v>
      </c>
      <c r="DX164" s="2">
        <v>13.74422731227059</v>
      </c>
      <c r="DY164" s="2">
        <v>13.761859785364305</v>
      </c>
      <c r="DZ164" s="2">
        <v>15.694446050967384</v>
      </c>
      <c r="EA164" s="2">
        <v>18.189412685263658</v>
      </c>
      <c r="EB164" s="2">
        <v>21.157804454620177</v>
      </c>
      <c r="EC164" s="2">
        <v>24.07823580657946</v>
      </c>
      <c r="ED164" s="2">
        <v>27.160673354385128</v>
      </c>
      <c r="EE164" s="2">
        <v>29.355985118943003</v>
      </c>
      <c r="EF164" s="2">
        <v>31.007564125142135</v>
      </c>
      <c r="EG164" s="2">
        <v>32.334973220985127</v>
      </c>
      <c r="EH164" s="2">
        <v>35.634744711727492</v>
      </c>
      <c r="EI164" s="2">
        <v>40.096291803570828</v>
      </c>
      <c r="EJ164" s="2">
        <v>39.65835287486636</v>
      </c>
      <c r="EK164" s="2">
        <v>39.025112348948227</v>
      </c>
      <c r="EL164" s="2">
        <v>32.186269353361567</v>
      </c>
      <c r="EM164" s="2">
        <v>29.976140137092621</v>
      </c>
      <c r="EN164" s="2">
        <v>26.106498074145005</v>
      </c>
      <c r="EO164" s="2">
        <v>20.409112127164843</v>
      </c>
      <c r="EP164" s="2">
        <v>20.649679614503061</v>
      </c>
      <c r="EQ164" s="2">
        <v>20.17288534954654</v>
      </c>
      <c r="ER164" s="2">
        <v>20.965036691801817</v>
      </c>
      <c r="ES164" s="2">
        <v>25.297831314909693</v>
      </c>
      <c r="ET164" s="2">
        <v>28.958296018504733</v>
      </c>
      <c r="EU164" s="2">
        <v>30.560503251875168</v>
      </c>
      <c r="EV164" s="2">
        <v>34.577762692555375</v>
      </c>
      <c r="EW164" s="2">
        <v>34.631509809592181</v>
      </c>
      <c r="EX164" s="2">
        <v>31.516285194645906</v>
      </c>
      <c r="EY164" s="2">
        <v>31.649613283623459</v>
      </c>
      <c r="EZ164" s="2">
        <v>29.484928913305687</v>
      </c>
      <c r="FA164" s="2">
        <v>24.160663167252537</v>
      </c>
      <c r="FB164" s="2">
        <v>23.148216000306086</v>
      </c>
      <c r="FC164" s="2">
        <v>19.639149322304686</v>
      </c>
      <c r="FD164" s="2">
        <v>14.001134061793479</v>
      </c>
      <c r="FE164" s="2">
        <v>13.210492650756855</v>
      </c>
      <c r="FF164" s="2">
        <v>10.925523566324225</v>
      </c>
      <c r="FG164" s="2">
        <v>8.085285148291371</v>
      </c>
      <c r="FH164" s="2">
        <v>8.4470986044673388</v>
      </c>
      <c r="FI164" s="2">
        <v>10.165888950715118</v>
      </c>
      <c r="FJ164" s="2">
        <v>13.863329014185721</v>
      </c>
      <c r="FK164" s="2">
        <v>15.575616117242742</v>
      </c>
      <c r="FL164" s="2">
        <v>17.884251130240788</v>
      </c>
      <c r="FM164" s="2">
        <v>20.70468587327597</v>
      </c>
      <c r="FN164" s="2">
        <v>21.180417303053616</v>
      </c>
      <c r="FO164" s="2">
        <v>20.273058285394317</v>
      </c>
      <c r="FP164" s="2">
        <v>17.245801624510413</v>
      </c>
      <c r="FQ164" s="2">
        <v>14.185303996091694</v>
      </c>
      <c r="FR164" s="2">
        <v>11.127328722395387</v>
      </c>
      <c r="FS164" s="2">
        <v>9.4635408823412241</v>
      </c>
      <c r="FT164" s="2">
        <v>8.5507760825306285</v>
      </c>
      <c r="FU164" s="2">
        <v>6.8991031661083575</v>
      </c>
      <c r="FV164" s="2">
        <v>5.2086981299210215</v>
      </c>
      <c r="FW164" s="2">
        <v>3.4889244147463705</v>
      </c>
      <c r="FX164" s="2">
        <v>1.7494183728212744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</row>
    <row r="165" spans="1:200">
      <c r="A165" s="2">
        <v>-1.4031990939179147E-15</v>
      </c>
      <c r="B165" s="2">
        <v>2.3143180288546233E-15</v>
      </c>
      <c r="C165" s="2">
        <v>2.0040566195318542E-13</v>
      </c>
      <c r="D165" s="2">
        <v>-5.2714961495111312E-14</v>
      </c>
      <c r="E165" s="2">
        <v>-1.5320018912997599E-15</v>
      </c>
      <c r="F165" s="2">
        <v>6.3330122968492622E-15</v>
      </c>
      <c r="G165" s="2">
        <v>2.701761404693419E-14</v>
      </c>
      <c r="H165" s="2">
        <v>-5.1598343843678835E-15</v>
      </c>
      <c r="I165" s="2">
        <v>-4.5439950112434726E-15</v>
      </c>
      <c r="J165" s="2">
        <v>5.2721298891252447E-15</v>
      </c>
      <c r="K165" s="2">
        <v>1.8953931349913605E-14</v>
      </c>
      <c r="L165" s="2">
        <v>6.2318353438963299E-15</v>
      </c>
      <c r="M165" s="2">
        <v>1.9643181268436585E-15</v>
      </c>
      <c r="N165" s="2">
        <v>-8.2822060551179359E-16</v>
      </c>
      <c r="O165" s="2">
        <v>4.1361441096580835E-15</v>
      </c>
      <c r="P165" s="2">
        <v>-4.8316787001523108E-15</v>
      </c>
      <c r="Q165" s="2">
        <v>-2.5806531854463518E-15</v>
      </c>
      <c r="R165" s="2">
        <v>-1.1700357519582227E-16</v>
      </c>
      <c r="S165" s="2">
        <v>-1.8442267501820756E-16</v>
      </c>
      <c r="T165" s="2">
        <v>3.4652106327788726E-17</v>
      </c>
      <c r="U165" s="2">
        <v>2.1486534708945991E-17</v>
      </c>
      <c r="V165" s="2">
        <v>1.5429502550756971</v>
      </c>
      <c r="W165" s="2">
        <v>3.0760157072487098</v>
      </c>
      <c r="X165" s="2">
        <v>4.5894171693767847</v>
      </c>
      <c r="Y165" s="2">
        <v>6.0735854023641735</v>
      </c>
      <c r="Z165" s="2">
        <v>7.5192628965212682</v>
      </c>
      <c r="AA165" s="2">
        <v>8.4700166437032145</v>
      </c>
      <c r="AB165" s="2">
        <v>10.250412345786645</v>
      </c>
      <c r="AC165" s="2">
        <v>13.386599598504407</v>
      </c>
      <c r="AD165" s="2">
        <v>16.56302413432083</v>
      </c>
      <c r="AE165" s="2">
        <v>19.740809142658392</v>
      </c>
      <c r="AF165" s="2">
        <v>21.025135464278701</v>
      </c>
      <c r="AG165" s="2">
        <v>20.990624119143845</v>
      </c>
      <c r="AH165" s="2">
        <v>19.534513244981802</v>
      </c>
      <c r="AI165" s="2">
        <v>17.716147312115357</v>
      </c>
      <c r="AJ165" s="2">
        <v>15.513350607040991</v>
      </c>
      <c r="AK165" s="2">
        <v>12.961174048538075</v>
      </c>
      <c r="AL165" s="2">
        <v>10.632386149421238</v>
      </c>
      <c r="AM165" s="2">
        <v>10.025281981365946</v>
      </c>
      <c r="AN165" s="2">
        <v>10.846127597755459</v>
      </c>
      <c r="AO165" s="2">
        <v>12.208166177356745</v>
      </c>
      <c r="AP165" s="2">
        <v>14.125711167960462</v>
      </c>
      <c r="AQ165" s="2">
        <v>16.59003912013879</v>
      </c>
      <c r="AR165" s="2">
        <v>18.953879856790891</v>
      </c>
      <c r="AS165" s="2">
        <v>21.394273802091408</v>
      </c>
      <c r="AT165" s="2">
        <v>23.866489841440959</v>
      </c>
      <c r="AU165" s="2">
        <v>25.985174580070961</v>
      </c>
      <c r="AV165" s="2">
        <v>28.219268623662543</v>
      </c>
      <c r="AW165" s="2">
        <v>30.185916527158476</v>
      </c>
      <c r="AX165" s="2">
        <v>31.444392507133806</v>
      </c>
      <c r="AY165" s="2">
        <v>30.63726258821098</v>
      </c>
      <c r="AZ165" s="2">
        <v>28.790164224876158</v>
      </c>
      <c r="BA165" s="2">
        <v>26.944761070094295</v>
      </c>
      <c r="BB165" s="2">
        <v>24.922668432100387</v>
      </c>
      <c r="BC165" s="2">
        <v>23.035119555284933</v>
      </c>
      <c r="BD165" s="2">
        <v>23.401048404075869</v>
      </c>
      <c r="BE165" s="2">
        <v>23.999580481973133</v>
      </c>
      <c r="BF165" s="2">
        <v>25.616943130746478</v>
      </c>
      <c r="BG165" s="2">
        <v>28.115730628804322</v>
      </c>
      <c r="BH165" s="2">
        <v>31.362763974697213</v>
      </c>
      <c r="BI165" s="2">
        <v>35.490731295601897</v>
      </c>
      <c r="BJ165" s="2">
        <v>38.105048611656201</v>
      </c>
      <c r="BK165" s="2">
        <v>37.839181502225948</v>
      </c>
      <c r="BL165" s="2">
        <v>35.772842634809727</v>
      </c>
      <c r="BM165" s="2">
        <v>33.150159417616528</v>
      </c>
      <c r="BN165" s="2">
        <v>30.130959667242795</v>
      </c>
      <c r="BO165" s="2">
        <v>28.982205965212756</v>
      </c>
      <c r="BP165" s="2">
        <v>26.758729387499642</v>
      </c>
      <c r="BQ165" s="2">
        <v>23.635849521356693</v>
      </c>
      <c r="BR165" s="2">
        <v>20.559206508465721</v>
      </c>
      <c r="BS165" s="2">
        <v>11.136443260049447</v>
      </c>
      <c r="BT165" s="2">
        <v>4.4689763580045785</v>
      </c>
      <c r="BU165" s="2">
        <v>0.79560179647741225</v>
      </c>
      <c r="BV165" s="2">
        <v>1.0887734272743967</v>
      </c>
      <c r="BW165" s="2">
        <v>2.7772862666712417</v>
      </c>
      <c r="BX165" s="2">
        <v>7.5106652373392198</v>
      </c>
      <c r="BY165" s="2">
        <v>14.77914499251766</v>
      </c>
      <c r="BZ165" s="2">
        <v>15.106095118786387</v>
      </c>
      <c r="CA165" s="2">
        <v>16.260465943294861</v>
      </c>
      <c r="CB165" s="2">
        <v>17.322348867563758</v>
      </c>
      <c r="CC165" s="2">
        <v>23.622441586883895</v>
      </c>
      <c r="CD165" s="2">
        <v>27.750266309895753</v>
      </c>
      <c r="CE165" s="2">
        <v>29.902105822128384</v>
      </c>
      <c r="CF165" s="2">
        <v>32.579086918224846</v>
      </c>
      <c r="CG165" s="2">
        <v>32.120247364479823</v>
      </c>
      <c r="CH165" s="2">
        <v>32.811109758303033</v>
      </c>
      <c r="CI165" s="2">
        <v>32.810874696369368</v>
      </c>
      <c r="CJ165" s="2">
        <v>31.69994518700895</v>
      </c>
      <c r="CK165" s="2">
        <v>28.806464396458864</v>
      </c>
      <c r="CL165" s="2">
        <v>25.865207785019209</v>
      </c>
      <c r="CM165" s="2">
        <v>21.431492111120043</v>
      </c>
      <c r="CN165" s="2">
        <v>2.7841564725041024</v>
      </c>
      <c r="CO165" s="2">
        <v>-14.089322715759637</v>
      </c>
      <c r="CP165" s="2">
        <v>-47.391217251091014</v>
      </c>
      <c r="CQ165" s="2">
        <v>-68.924135214408011</v>
      </c>
      <c r="CR165" s="2">
        <v>-89.960727606768486</v>
      </c>
      <c r="CS165" s="2">
        <v>-100.14252534983895</v>
      </c>
      <c r="CT165" s="2">
        <v>-105.72308853076072</v>
      </c>
      <c r="CU165" s="2">
        <v>-108.84141321805828</v>
      </c>
      <c r="CV165" s="2">
        <v>-110.54310988636169</v>
      </c>
      <c r="CW165" s="2">
        <v>-108.57281949165964</v>
      </c>
      <c r="CX165" s="2">
        <v>-107.73193634590352</v>
      </c>
      <c r="CY165" s="2">
        <v>-110.61016882826769</v>
      </c>
      <c r="CZ165" s="2">
        <v>-109.58968740484445</v>
      </c>
      <c r="DA165" s="2">
        <v>-106.75266455354898</v>
      </c>
      <c r="DB165" s="2">
        <v>-104.36054708037361</v>
      </c>
      <c r="DC165" s="2">
        <v>-103.09907500069006</v>
      </c>
      <c r="DD165" s="2">
        <v>-99.471124212271235</v>
      </c>
      <c r="DE165" s="2">
        <v>-97.765360544869552</v>
      </c>
      <c r="DF165" s="2">
        <v>-93.309512532674802</v>
      </c>
      <c r="DG165" s="2">
        <v>-89.878782177651459</v>
      </c>
      <c r="DH165" s="2">
        <v>-85.737549961992329</v>
      </c>
      <c r="DI165" s="2">
        <v>-79.88286997652267</v>
      </c>
      <c r="DJ165" s="2">
        <v>-73.857661866374571</v>
      </c>
      <c r="DK165" s="2">
        <v>-58.47964945537862</v>
      </c>
      <c r="DL165" s="2">
        <v>-42.419053498337121</v>
      </c>
      <c r="DM165" s="2">
        <v>-16.417653974672969</v>
      </c>
      <c r="DN165" s="2">
        <v>8.8087380096461203</v>
      </c>
      <c r="DO165" s="2">
        <v>27.589191346675008</v>
      </c>
      <c r="DP165" s="2">
        <v>32.567883809134166</v>
      </c>
      <c r="DQ165" s="2">
        <v>33.449648686280142</v>
      </c>
      <c r="DR165" s="2">
        <v>31.857184652446641</v>
      </c>
      <c r="DS165" s="2">
        <v>30.968491808183373</v>
      </c>
      <c r="DT165" s="2">
        <v>29.906608883914561</v>
      </c>
      <c r="DU165" s="2">
        <v>26.768445237818824</v>
      </c>
      <c r="DV165" s="2">
        <v>23.380128552930621</v>
      </c>
      <c r="DW165" s="2">
        <v>14.945510161206183</v>
      </c>
      <c r="DX165" s="2">
        <v>14.595187852117766</v>
      </c>
      <c r="DY165" s="2">
        <v>14.251642046739025</v>
      </c>
      <c r="DZ165" s="2">
        <v>15.878305872778258</v>
      </c>
      <c r="EA165" s="2">
        <v>18.029991592116684</v>
      </c>
      <c r="EB165" s="2">
        <v>20.601903225631172</v>
      </c>
      <c r="EC165" s="2">
        <v>23.260618772137281</v>
      </c>
      <c r="ED165" s="2">
        <v>26.325351392581961</v>
      </c>
      <c r="EE165" s="2">
        <v>28.547453949073848</v>
      </c>
      <c r="EF165" s="2">
        <v>29.784002056236368</v>
      </c>
      <c r="EG165" s="2">
        <v>30.641687925555026</v>
      </c>
      <c r="EH165" s="2">
        <v>33.489543388704412</v>
      </c>
      <c r="EI165" s="2">
        <v>37.983068831391193</v>
      </c>
      <c r="EJ165" s="2">
        <v>37.766633184318451</v>
      </c>
      <c r="EK165" s="2">
        <v>37.738810479468619</v>
      </c>
      <c r="EL165" s="2">
        <v>31.938849807092129</v>
      </c>
      <c r="EM165" s="2">
        <v>30.808809193870264</v>
      </c>
      <c r="EN165" s="2">
        <v>28.431336486028364</v>
      </c>
      <c r="EO165" s="2">
        <v>24.475225298161284</v>
      </c>
      <c r="EP165" s="2">
        <v>25.522791400169172</v>
      </c>
      <c r="EQ165" s="2">
        <v>25.543035585912801</v>
      </c>
      <c r="ER165" s="2">
        <v>25.646376265120004</v>
      </c>
      <c r="ES165" s="2">
        <v>29.238065938716982</v>
      </c>
      <c r="ET165" s="2">
        <v>31.382109417286372</v>
      </c>
      <c r="EU165" s="2">
        <v>30.63726258821098</v>
      </c>
      <c r="EV165" s="2">
        <v>33.542335408311857</v>
      </c>
      <c r="EW165" s="2">
        <v>32.435528886256776</v>
      </c>
      <c r="EX165" s="2">
        <v>28.219268623662543</v>
      </c>
      <c r="EY165" s="2">
        <v>28.425207039561649</v>
      </c>
      <c r="EZ165" s="2">
        <v>26.340607175586314</v>
      </c>
      <c r="FA165" s="2">
        <v>21.394273802091408</v>
      </c>
      <c r="FB165" s="2">
        <v>21.29689681994121</v>
      </c>
      <c r="FC165" s="2">
        <v>18.802126921074777</v>
      </c>
      <c r="FD165" s="2">
        <v>14.125711167960462</v>
      </c>
      <c r="FE165" s="2">
        <v>13.911359476666348</v>
      </c>
      <c r="FF165" s="2">
        <v>12.240144780802854</v>
      </c>
      <c r="FG165" s="2">
        <v>10.025281981365946</v>
      </c>
      <c r="FH165" s="2">
        <v>10.339399026214421</v>
      </c>
      <c r="FI165" s="2">
        <v>11.976468160253697</v>
      </c>
      <c r="FJ165" s="2">
        <v>15.513350607040991</v>
      </c>
      <c r="FK165" s="2">
        <v>16.749809327792818</v>
      </c>
      <c r="FL165" s="2">
        <v>18.595000688654579</v>
      </c>
      <c r="FM165" s="2">
        <v>20.990624119143845</v>
      </c>
      <c r="FN165" s="2">
        <v>21.025135464278701</v>
      </c>
      <c r="FO165" s="2">
        <v>19.740809142658392</v>
      </c>
      <c r="FP165" s="2">
        <v>16.563024134320834</v>
      </c>
      <c r="FQ165" s="2">
        <v>13.386599598504407</v>
      </c>
      <c r="FR165" s="2">
        <v>10.250412345786645</v>
      </c>
      <c r="FS165" s="2">
        <v>8.4700166437032145</v>
      </c>
      <c r="FT165" s="2">
        <v>7.5192628965212682</v>
      </c>
      <c r="FU165" s="2">
        <v>6.0735854023641735</v>
      </c>
      <c r="FV165" s="2">
        <v>4.5894171693767847</v>
      </c>
      <c r="FW165" s="2">
        <v>3.0760157072487102</v>
      </c>
      <c r="FX165" s="2">
        <v>1.5429502550756971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</row>
    <row r="166" spans="1:200">
      <c r="A166" s="2">
        <v>-1.4031990939179147E-15</v>
      </c>
      <c r="B166" s="2">
        <v>2.3143180288546233E-15</v>
      </c>
      <c r="C166" s="2">
        <v>2.0040566195318542E-13</v>
      </c>
      <c r="D166" s="2">
        <v>-5.2714961495111312E-14</v>
      </c>
      <c r="E166" s="2">
        <v>-1.5320018912997599E-15</v>
      </c>
      <c r="F166" s="2">
        <v>6.3330122968492622E-15</v>
      </c>
      <c r="G166" s="2">
        <v>2.701761404693419E-14</v>
      </c>
      <c r="H166" s="2">
        <v>-5.1598343843678835E-15</v>
      </c>
      <c r="I166" s="2">
        <v>-4.5439950112434726E-15</v>
      </c>
      <c r="J166" s="2">
        <v>5.2721298891252447E-15</v>
      </c>
      <c r="K166" s="2">
        <v>1.8953931349913605E-14</v>
      </c>
      <c r="L166" s="2">
        <v>6.2318353438963299E-15</v>
      </c>
      <c r="M166" s="2">
        <v>1.9643181268436585E-15</v>
      </c>
      <c r="N166" s="2">
        <v>-8.2822060551179359E-16</v>
      </c>
      <c r="O166" s="2">
        <v>4.1361441096580835E-15</v>
      </c>
      <c r="P166" s="2">
        <v>-4.8316787001523108E-15</v>
      </c>
      <c r="Q166" s="2">
        <v>-2.5806531854463518E-15</v>
      </c>
      <c r="R166" s="2">
        <v>-1.1700357519582227E-16</v>
      </c>
      <c r="S166" s="2">
        <v>-1.8442267501820756E-16</v>
      </c>
      <c r="T166" s="2">
        <v>3.4652106327788726E-17</v>
      </c>
      <c r="U166" s="2">
        <v>2.1486534708945991E-17</v>
      </c>
      <c r="V166" s="2">
        <v>1.5429502550756971</v>
      </c>
      <c r="W166" s="2">
        <v>3.0760157072487098</v>
      </c>
      <c r="X166" s="2">
        <v>4.5894171693767847</v>
      </c>
      <c r="Y166" s="2">
        <v>6.0735854023641735</v>
      </c>
      <c r="Z166" s="2">
        <v>7.5192628965212682</v>
      </c>
      <c r="AA166" s="2">
        <v>8.4700166437032145</v>
      </c>
      <c r="AB166" s="2">
        <v>10.250412345786645</v>
      </c>
      <c r="AC166" s="2">
        <v>13.386599598504407</v>
      </c>
      <c r="AD166" s="2">
        <v>16.56302413432083</v>
      </c>
      <c r="AE166" s="2">
        <v>19.740809142658392</v>
      </c>
      <c r="AF166" s="2">
        <v>21.025135464278701</v>
      </c>
      <c r="AG166" s="2">
        <v>20.990624119143845</v>
      </c>
      <c r="AH166" s="2">
        <v>19.534513244981802</v>
      </c>
      <c r="AI166" s="2">
        <v>17.716147312115357</v>
      </c>
      <c r="AJ166" s="2">
        <v>15.513350607040991</v>
      </c>
      <c r="AK166" s="2">
        <v>12.961174048538075</v>
      </c>
      <c r="AL166" s="2">
        <v>10.632386149421238</v>
      </c>
      <c r="AM166" s="2">
        <v>10.025281981365946</v>
      </c>
      <c r="AN166" s="2">
        <v>10.846127597755459</v>
      </c>
      <c r="AO166" s="2">
        <v>12.208166177356745</v>
      </c>
      <c r="AP166" s="2">
        <v>14.125711167960462</v>
      </c>
      <c r="AQ166" s="2">
        <v>16.59003912013879</v>
      </c>
      <c r="AR166" s="2">
        <v>18.953879856790891</v>
      </c>
      <c r="AS166" s="2">
        <v>21.394273802091408</v>
      </c>
      <c r="AT166" s="2">
        <v>23.866489841440959</v>
      </c>
      <c r="AU166" s="2">
        <v>25.985174580070961</v>
      </c>
      <c r="AV166" s="2">
        <v>28.219268623662543</v>
      </c>
      <c r="AW166" s="2">
        <v>30.185916527158476</v>
      </c>
      <c r="AX166" s="2">
        <v>31.444392507133806</v>
      </c>
      <c r="AY166" s="2">
        <v>30.63726258821098</v>
      </c>
      <c r="AZ166" s="2">
        <v>28.790164224876158</v>
      </c>
      <c r="BA166" s="2">
        <v>26.944761070094295</v>
      </c>
      <c r="BB166" s="2">
        <v>24.922668432100387</v>
      </c>
      <c r="BC166" s="2">
        <v>23.035119555284933</v>
      </c>
      <c r="BD166" s="2">
        <v>23.401048404075869</v>
      </c>
      <c r="BE166" s="2">
        <v>23.999580481973133</v>
      </c>
      <c r="BF166" s="2">
        <v>25.616943130746478</v>
      </c>
      <c r="BG166" s="2">
        <v>28.115730628804322</v>
      </c>
      <c r="BH166" s="2">
        <v>31.362763974697213</v>
      </c>
      <c r="BI166" s="2">
        <v>35.490731295601897</v>
      </c>
      <c r="BJ166" s="2">
        <v>38.105048611656201</v>
      </c>
      <c r="BK166" s="2">
        <v>37.839181502225948</v>
      </c>
      <c r="BL166" s="2">
        <v>35.772842634809727</v>
      </c>
      <c r="BM166" s="2">
        <v>33.150159417616528</v>
      </c>
      <c r="BN166" s="2">
        <v>30.130959667242795</v>
      </c>
      <c r="BO166" s="2">
        <v>28.982205965212756</v>
      </c>
      <c r="BP166" s="2">
        <v>26.758729387499642</v>
      </c>
      <c r="BQ166" s="2">
        <v>23.635849521356693</v>
      </c>
      <c r="BR166" s="2">
        <v>20.559206508465721</v>
      </c>
      <c r="BS166" s="2">
        <v>11.136443260049447</v>
      </c>
      <c r="BT166" s="2">
        <v>4.4689763580045785</v>
      </c>
      <c r="BU166" s="2">
        <v>0.79560179647741225</v>
      </c>
      <c r="BV166" s="2">
        <v>1.0887734272743967</v>
      </c>
      <c r="BW166" s="2">
        <v>2.7772862666712417</v>
      </c>
      <c r="BX166" s="2">
        <v>7.5106652373392198</v>
      </c>
      <c r="BY166" s="2">
        <v>14.77914499251766</v>
      </c>
      <c r="BZ166" s="2">
        <v>15.106095118786387</v>
      </c>
      <c r="CA166" s="2">
        <v>16.260465943294861</v>
      </c>
      <c r="CB166" s="2">
        <v>17.322348867563758</v>
      </c>
      <c r="CC166" s="2">
        <v>23.622441586883895</v>
      </c>
      <c r="CD166" s="2">
        <v>27.750266309895753</v>
      </c>
      <c r="CE166" s="2">
        <v>29.902105822128384</v>
      </c>
      <c r="CF166" s="2">
        <v>32.579086918224846</v>
      </c>
      <c r="CG166" s="2">
        <v>32.120247364479823</v>
      </c>
      <c r="CH166" s="2">
        <v>32.811109758303033</v>
      </c>
      <c r="CI166" s="2">
        <v>32.810874696369368</v>
      </c>
      <c r="CJ166" s="2">
        <v>31.69994518700895</v>
      </c>
      <c r="CK166" s="2">
        <v>28.806464396458864</v>
      </c>
      <c r="CL166" s="2">
        <v>25.865207785019209</v>
      </c>
      <c r="CM166" s="2">
        <v>21.431492111120043</v>
      </c>
      <c r="CN166" s="2">
        <v>2.7841564725041024</v>
      </c>
      <c r="CO166" s="2">
        <v>-14.089322715759637</v>
      </c>
      <c r="CP166" s="2">
        <v>-47.391217251091014</v>
      </c>
      <c r="CQ166" s="2">
        <v>-68.924135214408011</v>
      </c>
      <c r="CR166" s="2">
        <v>-89.960727606768486</v>
      </c>
      <c r="CS166" s="2">
        <v>-100.14252534983895</v>
      </c>
      <c r="CT166" s="2">
        <v>-105.72308853076072</v>
      </c>
      <c r="CU166" s="2">
        <v>-108.84141321805828</v>
      </c>
      <c r="CV166" s="2">
        <v>-110.54310988636169</v>
      </c>
      <c r="CW166" s="2">
        <v>-108.57281949165964</v>
      </c>
      <c r="CX166" s="2">
        <v>-107.73193634590352</v>
      </c>
      <c r="CY166" s="2">
        <v>-110.61016882826769</v>
      </c>
      <c r="CZ166" s="2">
        <v>-109.58968740484445</v>
      </c>
      <c r="DA166" s="2">
        <v>-106.75266455354898</v>
      </c>
      <c r="DB166" s="2">
        <v>-104.36054708037361</v>
      </c>
      <c r="DC166" s="2">
        <v>-103.09907500069006</v>
      </c>
      <c r="DD166" s="2">
        <v>-99.471124212271235</v>
      </c>
      <c r="DE166" s="2">
        <v>-97.765360544869552</v>
      </c>
      <c r="DF166" s="2">
        <v>-93.309512532674802</v>
      </c>
      <c r="DG166" s="2">
        <v>-89.878782177651459</v>
      </c>
      <c r="DH166" s="2">
        <v>-85.737549961992329</v>
      </c>
      <c r="DI166" s="2">
        <v>-79.88286997652267</v>
      </c>
      <c r="DJ166" s="2">
        <v>-73.857661866374571</v>
      </c>
      <c r="DK166" s="2">
        <v>-58.47964945537862</v>
      </c>
      <c r="DL166" s="2">
        <v>-42.419053498337121</v>
      </c>
      <c r="DM166" s="2">
        <v>-16.417653974672969</v>
      </c>
      <c r="DN166" s="2">
        <v>8.8087380096461203</v>
      </c>
      <c r="DO166" s="2">
        <v>27.589191346675008</v>
      </c>
      <c r="DP166" s="2">
        <v>32.567883809134166</v>
      </c>
      <c r="DQ166" s="2">
        <v>33.449648686280142</v>
      </c>
      <c r="DR166" s="2">
        <v>31.857184652446641</v>
      </c>
      <c r="DS166" s="2">
        <v>30.968491808183373</v>
      </c>
      <c r="DT166" s="2">
        <v>29.906608883914561</v>
      </c>
      <c r="DU166" s="2">
        <v>26.768445237818824</v>
      </c>
      <c r="DV166" s="2">
        <v>23.380128552930621</v>
      </c>
      <c r="DW166" s="2">
        <v>14.945510161206183</v>
      </c>
      <c r="DX166" s="2">
        <v>14.595187852117766</v>
      </c>
      <c r="DY166" s="2">
        <v>14.251642046739025</v>
      </c>
      <c r="DZ166" s="2">
        <v>15.878305872778258</v>
      </c>
      <c r="EA166" s="2">
        <v>18.029991592116684</v>
      </c>
      <c r="EB166" s="2">
        <v>20.601903225631172</v>
      </c>
      <c r="EC166" s="2">
        <v>23.260618772137281</v>
      </c>
      <c r="ED166" s="2">
        <v>26.325351392581961</v>
      </c>
      <c r="EE166" s="2">
        <v>28.547453949073848</v>
      </c>
      <c r="EF166" s="2">
        <v>29.784002056236368</v>
      </c>
      <c r="EG166" s="2">
        <v>30.641687925555026</v>
      </c>
      <c r="EH166" s="2">
        <v>33.489543388704412</v>
      </c>
      <c r="EI166" s="2">
        <v>37.983068831391193</v>
      </c>
      <c r="EJ166" s="2">
        <v>37.766633184318451</v>
      </c>
      <c r="EK166" s="2">
        <v>37.738810479468619</v>
      </c>
      <c r="EL166" s="2">
        <v>31.938849807092129</v>
      </c>
      <c r="EM166" s="2">
        <v>30.808809193870264</v>
      </c>
      <c r="EN166" s="2">
        <v>28.431336486028364</v>
      </c>
      <c r="EO166" s="2">
        <v>24.475225298161284</v>
      </c>
      <c r="EP166" s="2">
        <v>25.522791400169172</v>
      </c>
      <c r="EQ166" s="2">
        <v>25.543035585912801</v>
      </c>
      <c r="ER166" s="2">
        <v>25.646376265120004</v>
      </c>
      <c r="ES166" s="2">
        <v>29.238065938716982</v>
      </c>
      <c r="ET166" s="2">
        <v>31.382109417286372</v>
      </c>
      <c r="EU166" s="2">
        <v>30.63726258821098</v>
      </c>
      <c r="EV166" s="2">
        <v>33.542335408311857</v>
      </c>
      <c r="EW166" s="2">
        <v>32.435528886256776</v>
      </c>
      <c r="EX166" s="2">
        <v>28.219268623662543</v>
      </c>
      <c r="EY166" s="2">
        <v>28.425207039561649</v>
      </c>
      <c r="EZ166" s="2">
        <v>26.340607175586314</v>
      </c>
      <c r="FA166" s="2">
        <v>21.394273802091408</v>
      </c>
      <c r="FB166" s="2">
        <v>21.29689681994121</v>
      </c>
      <c r="FC166" s="2">
        <v>18.802126921074777</v>
      </c>
      <c r="FD166" s="2">
        <v>14.125711167960462</v>
      </c>
      <c r="FE166" s="2">
        <v>13.911359476666348</v>
      </c>
      <c r="FF166" s="2">
        <v>12.240144780802854</v>
      </c>
      <c r="FG166" s="2">
        <v>10.025281981365946</v>
      </c>
      <c r="FH166" s="2">
        <v>10.339399026214421</v>
      </c>
      <c r="FI166" s="2">
        <v>11.976468160253697</v>
      </c>
      <c r="FJ166" s="2">
        <v>15.513350607040991</v>
      </c>
      <c r="FK166" s="2">
        <v>16.749809327792818</v>
      </c>
      <c r="FL166" s="2">
        <v>18.595000688654579</v>
      </c>
      <c r="FM166" s="2">
        <v>20.990624119143845</v>
      </c>
      <c r="FN166" s="2">
        <v>21.025135464278701</v>
      </c>
      <c r="FO166" s="2">
        <v>19.740809142658392</v>
      </c>
      <c r="FP166" s="2">
        <v>16.563024134320834</v>
      </c>
      <c r="FQ166" s="2">
        <v>13.386599598504407</v>
      </c>
      <c r="FR166" s="2">
        <v>10.250412345786645</v>
      </c>
      <c r="FS166" s="2">
        <v>8.4700166437032145</v>
      </c>
      <c r="FT166" s="2">
        <v>7.5192628965212682</v>
      </c>
      <c r="FU166" s="2">
        <v>6.0735854023641735</v>
      </c>
      <c r="FV166" s="2">
        <v>4.5894171693767847</v>
      </c>
      <c r="FW166" s="2">
        <v>3.0760157072487102</v>
      </c>
      <c r="FX166" s="2">
        <v>1.5429502550756971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</row>
    <row r="167" spans="1:200">
      <c r="A167" s="2">
        <v>-1.6698181393961464E-15</v>
      </c>
      <c r="B167" s="2">
        <v>-9.8301918752770134E-15</v>
      </c>
      <c r="C167" s="2">
        <v>2.1853346792641681E-13</v>
      </c>
      <c r="D167" s="2">
        <v>-5.5684065252289988E-14</v>
      </c>
      <c r="E167" s="2">
        <v>-1.0578886348133265E-15</v>
      </c>
      <c r="F167" s="2">
        <v>5.0457763251729187E-15</v>
      </c>
      <c r="G167" s="2">
        <v>1.9632575016895291E-14</v>
      </c>
      <c r="H167" s="2">
        <v>-2.9811222235624412E-15</v>
      </c>
      <c r="I167" s="2">
        <v>9.6185824487200942E-16</v>
      </c>
      <c r="J167" s="2">
        <v>1.9716438524880479E-15</v>
      </c>
      <c r="K167" s="2">
        <v>9.1360819440562861E-15</v>
      </c>
      <c r="L167" s="2">
        <v>3.0150219508915385E-15</v>
      </c>
      <c r="M167" s="2">
        <v>4.2655085658322968E-16</v>
      </c>
      <c r="N167" s="2">
        <v>6.434077726815267E-16</v>
      </c>
      <c r="O167" s="2">
        <v>4.8767997817399202E-15</v>
      </c>
      <c r="P167" s="2">
        <v>-2.3549084332249692E-15</v>
      </c>
      <c r="Q167" s="2">
        <v>-1.6757751321920556E-15</v>
      </c>
      <c r="R167" s="2">
        <v>-1.0710514567530486E-16</v>
      </c>
      <c r="S167" s="2">
        <v>-1.1497633955441336E-16</v>
      </c>
      <c r="T167" s="2">
        <v>2.8749748274285308E-17</v>
      </c>
      <c r="U167" s="2">
        <v>1.4801277047973761E-17</v>
      </c>
      <c r="V167" s="2">
        <v>1.2394010480681348</v>
      </c>
      <c r="W167" s="2">
        <v>2.471537672771456</v>
      </c>
      <c r="X167" s="2">
        <v>3.6892202294437597</v>
      </c>
      <c r="Y167" s="2">
        <v>4.8854077347374254</v>
      </c>
      <c r="Z167" s="2">
        <v>6.0532799682132694</v>
      </c>
      <c r="AA167" s="2">
        <v>7.0701438446543499</v>
      </c>
      <c r="AB167" s="2">
        <v>9.3569893947355176</v>
      </c>
      <c r="AC167" s="2">
        <v>12.883592330654126</v>
      </c>
      <c r="AD167" s="2">
        <v>16.442077341246431</v>
      </c>
      <c r="AE167" s="2">
        <v>19.966536415659103</v>
      </c>
      <c r="AF167" s="2">
        <v>21.473065994128866</v>
      </c>
      <c r="AG167" s="2">
        <v>21.756439543856491</v>
      </c>
      <c r="AH167" s="2">
        <v>20.513890663902483</v>
      </c>
      <c r="AI167" s="2">
        <v>18.893118313623397</v>
      </c>
      <c r="AJ167" s="2">
        <v>16.879043719118581</v>
      </c>
      <c r="AK167" s="2">
        <v>14.48487099856559</v>
      </c>
      <c r="AL167" s="2">
        <v>12.189118281707159</v>
      </c>
      <c r="AM167" s="2">
        <v>11.64658430180317</v>
      </c>
      <c r="AN167" s="2">
        <v>12.374560238504539</v>
      </c>
      <c r="AO167" s="2">
        <v>13.670930367457535</v>
      </c>
      <c r="AP167" s="2">
        <v>15.527903292062371</v>
      </c>
      <c r="AQ167" s="2">
        <v>17.894254516952422</v>
      </c>
      <c r="AR167" s="2">
        <v>19.927041692797378</v>
      </c>
      <c r="AS167" s="2">
        <v>21.791776291552921</v>
      </c>
      <c r="AT167" s="2">
        <v>23.484726971038199</v>
      </c>
      <c r="AU167" s="2">
        <v>24.86239601801346</v>
      </c>
      <c r="AV167" s="2">
        <v>26.435473310605541</v>
      </c>
      <c r="AW167" s="2">
        <v>27.830864917169304</v>
      </c>
      <c r="AX167" s="2">
        <v>28.761467079478884</v>
      </c>
      <c r="AY167" s="2">
        <v>27.958323887677331</v>
      </c>
      <c r="AZ167" s="2">
        <v>26.733574356439277</v>
      </c>
      <c r="BA167" s="2">
        <v>26.285697558548669</v>
      </c>
      <c r="BB167" s="2">
        <v>25.78129806953044</v>
      </c>
      <c r="BC167" s="2">
        <v>25.215774207462747</v>
      </c>
      <c r="BD167" s="2">
        <v>26.20413041678853</v>
      </c>
      <c r="BE167" s="2">
        <v>26.989394792471195</v>
      </c>
      <c r="BF167" s="2">
        <v>28.183916146549297</v>
      </c>
      <c r="BG167" s="2">
        <v>29.799929683068772</v>
      </c>
      <c r="BH167" s="2">
        <v>31.837355413031265</v>
      </c>
      <c r="BI167" s="2">
        <v>34.569977271151039</v>
      </c>
      <c r="BJ167" s="2">
        <v>36.2112988432919</v>
      </c>
      <c r="BK167" s="2">
        <v>35.372901330712715</v>
      </c>
      <c r="BL167" s="2">
        <v>33.227490484714032</v>
      </c>
      <c r="BM167" s="2">
        <v>30.968508770150315</v>
      </c>
      <c r="BN167" s="2">
        <v>28.699399583841512</v>
      </c>
      <c r="BO167" s="2">
        <v>28.784644640352461</v>
      </c>
      <c r="BP167" s="2">
        <v>27.716648892169758</v>
      </c>
      <c r="BQ167" s="2">
        <v>25.309289893206376</v>
      </c>
      <c r="BR167" s="2">
        <v>22.673502028772862</v>
      </c>
      <c r="BS167" s="2">
        <v>13.293335803857039</v>
      </c>
      <c r="BT167" s="2">
        <v>6.4003115590354698</v>
      </c>
      <c r="BU167" s="2">
        <v>2.1926352469757835</v>
      </c>
      <c r="BV167" s="2">
        <v>2.1439752006345225</v>
      </c>
      <c r="BW167" s="2">
        <v>3.4459351817027919</v>
      </c>
      <c r="BX167" s="2">
        <v>7.572683900219932</v>
      </c>
      <c r="BY167" s="2">
        <v>14.105305195991907</v>
      </c>
      <c r="BZ167" s="2">
        <v>13.774646718688963</v>
      </c>
      <c r="CA167" s="2">
        <v>14.504145450109471</v>
      </c>
      <c r="CB167" s="2">
        <v>15.129722195410947</v>
      </c>
      <c r="CC167" s="2">
        <v>22.201841305477135</v>
      </c>
      <c r="CD167" s="2">
        <v>26.252658820971781</v>
      </c>
      <c r="CE167" s="2">
        <v>28.035421675293794</v>
      </c>
      <c r="CF167" s="2">
        <v>30.386160906887962</v>
      </c>
      <c r="CG167" s="2">
        <v>29.702000029216492</v>
      </c>
      <c r="CH167" s="2">
        <v>30.415737334693638</v>
      </c>
      <c r="CI167" s="2">
        <v>30.662480416113862</v>
      </c>
      <c r="CJ167" s="2">
        <v>29.850898208223462</v>
      </c>
      <c r="CK167" s="2">
        <v>27.40371569481869</v>
      </c>
      <c r="CL167" s="2">
        <v>24.74240631504702</v>
      </c>
      <c r="CM167" s="2">
        <v>20.768452547447758</v>
      </c>
      <c r="CN167" s="2">
        <v>0.35104461052654157</v>
      </c>
      <c r="CO167" s="2">
        <v>-16.813412140904031</v>
      </c>
      <c r="CP167" s="2">
        <v>-50.260696020773807</v>
      </c>
      <c r="CQ167" s="2">
        <v>-70.87486319180978</v>
      </c>
      <c r="CR167" s="2">
        <v>-90.284000774218114</v>
      </c>
      <c r="CS167" s="2">
        <v>-99.454354245149233</v>
      </c>
      <c r="CT167" s="2">
        <v>-104.37028853827086</v>
      </c>
      <c r="CU167" s="2">
        <v>-107.33981701402055</v>
      </c>
      <c r="CV167" s="2">
        <v>-108.32284398154299</v>
      </c>
      <c r="CW167" s="2">
        <v>-106.44735088671173</v>
      </c>
      <c r="CX167" s="2">
        <v>-105.17907115512983</v>
      </c>
      <c r="CY167" s="2">
        <v>-108.8418703660422</v>
      </c>
      <c r="CZ167" s="2">
        <v>-110.71000955969042</v>
      </c>
      <c r="DA167" s="2">
        <v>-110.69127991215075</v>
      </c>
      <c r="DB167" s="2">
        <v>-109.98653256155347</v>
      </c>
      <c r="DC167" s="2">
        <v>-109.23530845119126</v>
      </c>
      <c r="DD167" s="2">
        <v>-107.36096285134244</v>
      </c>
      <c r="DE167" s="2">
        <v>-106.73526766709543</v>
      </c>
      <c r="DF167" s="2">
        <v>-103.46778828377703</v>
      </c>
      <c r="DG167" s="2">
        <v>-100.75662371213605</v>
      </c>
      <c r="DH167" s="2">
        <v>-97.445772238396586</v>
      </c>
      <c r="DI167" s="2">
        <v>-92.581207400337917</v>
      </c>
      <c r="DJ167" s="2">
        <v>-87.407404392899849</v>
      </c>
      <c r="DK167" s="2">
        <v>-73.116182161473077</v>
      </c>
      <c r="DL167" s="2">
        <v>-57.129394841302457</v>
      </c>
      <c r="DM167" s="2">
        <v>-31.205133524493171</v>
      </c>
      <c r="DN167" s="2">
        <v>-4.1152749238733346</v>
      </c>
      <c r="DO167" s="2">
        <v>15.894731095244689</v>
      </c>
      <c r="DP167" s="2">
        <v>23.608072667428836</v>
      </c>
      <c r="DQ167" s="2">
        <v>26.140764631007922</v>
      </c>
      <c r="DR167" s="2">
        <v>28.762687121757939</v>
      </c>
      <c r="DS167" s="2">
        <v>28.307377672943169</v>
      </c>
      <c r="DT167" s="2">
        <v>27.681800927641724</v>
      </c>
      <c r="DU167" s="2">
        <v>25.253590856097663</v>
      </c>
      <c r="DV167" s="2">
        <v>22.648901586669623</v>
      </c>
      <c r="DW167" s="2">
        <v>15.28711257410745</v>
      </c>
      <c r="DX167" s="2">
        <v>15.553744919282058</v>
      </c>
      <c r="DY167" s="2">
        <v>15.61154692961278</v>
      </c>
      <c r="DZ167" s="2">
        <v>17.772316332002895</v>
      </c>
      <c r="EA167" s="2">
        <v>20.24363723393143</v>
      </c>
      <c r="EB167" s="2">
        <v>22.920611963434176</v>
      </c>
      <c r="EC167" s="2">
        <v>25.230219530753281</v>
      </c>
      <c r="ED167" s="2">
        <v>27.614763744479269</v>
      </c>
      <c r="EE167" s="2">
        <v>28.670901409210135</v>
      </c>
      <c r="EF167" s="2">
        <v>28.6064522603873</v>
      </c>
      <c r="EG167" s="2">
        <v>28.355661124210879</v>
      </c>
      <c r="EH167" s="2">
        <v>30.615125307197772</v>
      </c>
      <c r="EI167" s="2">
        <v>35.299379049932263</v>
      </c>
      <c r="EJ167" s="2">
        <v>35.391937467214888</v>
      </c>
      <c r="EK167" s="2">
        <v>36.346383755786164</v>
      </c>
      <c r="EL167" s="2">
        <v>32.317757693516086</v>
      </c>
      <c r="EM167" s="2">
        <v>32.044470755141141</v>
      </c>
      <c r="EN167" s="2">
        <v>30.674607722701577</v>
      </c>
      <c r="EO167" s="2">
        <v>27.574156519242706</v>
      </c>
      <c r="EP167" s="2">
        <v>28.504281823134495</v>
      </c>
      <c r="EQ167" s="2">
        <v>28.03875060511232</v>
      </c>
      <c r="ER167" s="2">
        <v>26.834827755387025</v>
      </c>
      <c r="ES167" s="2">
        <v>29.092050902107019</v>
      </c>
      <c r="ET167" s="2">
        <v>29.779743000495881</v>
      </c>
      <c r="EU167" s="2">
        <v>27.958323887677331</v>
      </c>
      <c r="EV167" s="2">
        <v>30.877611115597411</v>
      </c>
      <c r="EW167" s="2">
        <v>30.050526500769354</v>
      </c>
      <c r="EX167" s="2">
        <v>26.435473310605541</v>
      </c>
      <c r="EY167" s="2">
        <v>27.251404706211627</v>
      </c>
      <c r="EZ167" s="2">
        <v>25.888310884264811</v>
      </c>
      <c r="FA167" s="2">
        <v>21.791776291552921</v>
      </c>
      <c r="FB167" s="2">
        <v>22.214976744728123</v>
      </c>
      <c r="FC167" s="2">
        <v>20.004517454594748</v>
      </c>
      <c r="FD167" s="2">
        <v>15.527903292062371</v>
      </c>
      <c r="FE167" s="2">
        <v>15.221605410572206</v>
      </c>
      <c r="FF167" s="2">
        <v>13.60476516144694</v>
      </c>
      <c r="FG167" s="2">
        <v>11.64658430180317</v>
      </c>
      <c r="FH167" s="2">
        <v>11.777430271156462</v>
      </c>
      <c r="FI167" s="2">
        <v>13.40179755178413</v>
      </c>
      <c r="FJ167" s="2">
        <v>16.879043719118581</v>
      </c>
      <c r="FK167" s="2">
        <v>17.839255839946425</v>
      </c>
      <c r="FL167" s="2">
        <v>19.495324845403267</v>
      </c>
      <c r="FM167" s="2">
        <v>21.756439543856491</v>
      </c>
      <c r="FN167" s="2">
        <v>21.473065994128866</v>
      </c>
      <c r="FO167" s="2">
        <v>19.966536415659103</v>
      </c>
      <c r="FP167" s="2">
        <v>16.442077341246435</v>
      </c>
      <c r="FQ167" s="2">
        <v>12.883592330654126</v>
      </c>
      <c r="FR167" s="2">
        <v>9.3569893947355176</v>
      </c>
      <c r="FS167" s="2">
        <v>7.0701438446543499</v>
      </c>
      <c r="FT167" s="2">
        <v>6.0532799682132694</v>
      </c>
      <c r="FU167" s="2">
        <v>4.8854077347374254</v>
      </c>
      <c r="FV167" s="2">
        <v>3.6892202294437597</v>
      </c>
      <c r="FW167" s="2">
        <v>2.471537672771456</v>
      </c>
      <c r="FX167" s="2">
        <v>1.2394010480681348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</row>
    <row r="168" spans="1:200">
      <c r="A168" s="2">
        <v>-1.6698181393961464E-15</v>
      </c>
      <c r="B168" s="2">
        <v>-9.8301918752770134E-15</v>
      </c>
      <c r="C168" s="2">
        <v>2.1853346792641681E-13</v>
      </c>
      <c r="D168" s="2">
        <v>-5.5684065252289988E-14</v>
      </c>
      <c r="E168" s="2">
        <v>-1.0578886348133265E-15</v>
      </c>
      <c r="F168" s="2">
        <v>5.0457763251729187E-15</v>
      </c>
      <c r="G168" s="2">
        <v>1.9632575016895291E-14</v>
      </c>
      <c r="H168" s="2">
        <v>-2.9811222235624412E-15</v>
      </c>
      <c r="I168" s="2">
        <v>9.6185824487200942E-16</v>
      </c>
      <c r="J168" s="2">
        <v>1.9716438524880479E-15</v>
      </c>
      <c r="K168" s="2">
        <v>9.1360819440562861E-15</v>
      </c>
      <c r="L168" s="2">
        <v>3.0150219508915385E-15</v>
      </c>
      <c r="M168" s="2">
        <v>4.2655085658322968E-16</v>
      </c>
      <c r="N168" s="2">
        <v>6.434077726815267E-16</v>
      </c>
      <c r="O168" s="2">
        <v>4.8767997817399202E-15</v>
      </c>
      <c r="P168" s="2">
        <v>-2.3549084332249692E-15</v>
      </c>
      <c r="Q168" s="2">
        <v>-1.6757751321920556E-15</v>
      </c>
      <c r="R168" s="2">
        <v>-1.0710514567530486E-16</v>
      </c>
      <c r="S168" s="2">
        <v>-1.1497633955441336E-16</v>
      </c>
      <c r="T168" s="2">
        <v>2.8749748274285308E-17</v>
      </c>
      <c r="U168" s="2">
        <v>1.4801277047973761E-17</v>
      </c>
      <c r="V168" s="2">
        <v>1.2394010480681348</v>
      </c>
      <c r="W168" s="2">
        <v>2.471537672771456</v>
      </c>
      <c r="X168" s="2">
        <v>3.6892202294437597</v>
      </c>
      <c r="Y168" s="2">
        <v>4.8854077347374254</v>
      </c>
      <c r="Z168" s="2">
        <v>6.0532799682132694</v>
      </c>
      <c r="AA168" s="2">
        <v>7.0701438446543499</v>
      </c>
      <c r="AB168" s="2">
        <v>9.3569893947355176</v>
      </c>
      <c r="AC168" s="2">
        <v>12.883592330654126</v>
      </c>
      <c r="AD168" s="2">
        <v>16.442077341246431</v>
      </c>
      <c r="AE168" s="2">
        <v>19.966536415659103</v>
      </c>
      <c r="AF168" s="2">
        <v>21.473065994128866</v>
      </c>
      <c r="AG168" s="2">
        <v>21.756439543856491</v>
      </c>
      <c r="AH168" s="2">
        <v>20.513890663902483</v>
      </c>
      <c r="AI168" s="2">
        <v>18.893118313623397</v>
      </c>
      <c r="AJ168" s="2">
        <v>16.879043719118581</v>
      </c>
      <c r="AK168" s="2">
        <v>14.48487099856559</v>
      </c>
      <c r="AL168" s="2">
        <v>12.189118281707159</v>
      </c>
      <c r="AM168" s="2">
        <v>11.64658430180317</v>
      </c>
      <c r="AN168" s="2">
        <v>12.374560238504539</v>
      </c>
      <c r="AO168" s="2">
        <v>13.670930367457535</v>
      </c>
      <c r="AP168" s="2">
        <v>15.527903292062371</v>
      </c>
      <c r="AQ168" s="2">
        <v>17.894254516952422</v>
      </c>
      <c r="AR168" s="2">
        <v>19.927041692797378</v>
      </c>
      <c r="AS168" s="2">
        <v>21.791776291552921</v>
      </c>
      <c r="AT168" s="2">
        <v>23.484726971038199</v>
      </c>
      <c r="AU168" s="2">
        <v>24.86239601801346</v>
      </c>
      <c r="AV168" s="2">
        <v>26.435473310605541</v>
      </c>
      <c r="AW168" s="2">
        <v>27.830864917169304</v>
      </c>
      <c r="AX168" s="2">
        <v>28.761467079478884</v>
      </c>
      <c r="AY168" s="2">
        <v>27.958323887677331</v>
      </c>
      <c r="AZ168" s="2">
        <v>26.733574356439277</v>
      </c>
      <c r="BA168" s="2">
        <v>26.285697558548669</v>
      </c>
      <c r="BB168" s="2">
        <v>25.78129806953044</v>
      </c>
      <c r="BC168" s="2">
        <v>25.215774207462747</v>
      </c>
      <c r="BD168" s="2">
        <v>26.20413041678853</v>
      </c>
      <c r="BE168" s="2">
        <v>26.989394792471195</v>
      </c>
      <c r="BF168" s="2">
        <v>28.183916146549297</v>
      </c>
      <c r="BG168" s="2">
        <v>29.799929683068772</v>
      </c>
      <c r="BH168" s="2">
        <v>31.837355413031265</v>
      </c>
      <c r="BI168" s="2">
        <v>34.569977271151039</v>
      </c>
      <c r="BJ168" s="2">
        <v>36.2112988432919</v>
      </c>
      <c r="BK168" s="2">
        <v>35.372901330712715</v>
      </c>
      <c r="BL168" s="2">
        <v>33.227490484714032</v>
      </c>
      <c r="BM168" s="2">
        <v>30.968508770150315</v>
      </c>
      <c r="BN168" s="2">
        <v>28.699399583841512</v>
      </c>
      <c r="BO168" s="2">
        <v>28.784644640352461</v>
      </c>
      <c r="BP168" s="2">
        <v>27.716648892169758</v>
      </c>
      <c r="BQ168" s="2">
        <v>25.309289893206376</v>
      </c>
      <c r="BR168" s="2">
        <v>22.673502028772862</v>
      </c>
      <c r="BS168" s="2">
        <v>13.293335803857039</v>
      </c>
      <c r="BT168" s="2">
        <v>6.4003115590354698</v>
      </c>
      <c r="BU168" s="2">
        <v>2.1926352469757835</v>
      </c>
      <c r="BV168" s="2">
        <v>2.1439752006345225</v>
      </c>
      <c r="BW168" s="2">
        <v>3.4459351817027919</v>
      </c>
      <c r="BX168" s="2">
        <v>7.572683900219932</v>
      </c>
      <c r="BY168" s="2">
        <v>14.105305195991907</v>
      </c>
      <c r="BZ168" s="2">
        <v>13.774646718688963</v>
      </c>
      <c r="CA168" s="2">
        <v>14.504145450109471</v>
      </c>
      <c r="CB168" s="2">
        <v>15.129722195410947</v>
      </c>
      <c r="CC168" s="2">
        <v>22.201841305477135</v>
      </c>
      <c r="CD168" s="2">
        <v>26.252658820971781</v>
      </c>
      <c r="CE168" s="2">
        <v>28.035421675293794</v>
      </c>
      <c r="CF168" s="2">
        <v>30.386160906887962</v>
      </c>
      <c r="CG168" s="2">
        <v>29.702000029216492</v>
      </c>
      <c r="CH168" s="2">
        <v>30.415737334693638</v>
      </c>
      <c r="CI168" s="2">
        <v>30.662480416113862</v>
      </c>
      <c r="CJ168" s="2">
        <v>29.850898208223462</v>
      </c>
      <c r="CK168" s="2">
        <v>27.40371569481869</v>
      </c>
      <c r="CL168" s="2">
        <v>24.74240631504702</v>
      </c>
      <c r="CM168" s="2">
        <v>20.768452547447758</v>
      </c>
      <c r="CN168" s="2">
        <v>0.35104461052654157</v>
      </c>
      <c r="CO168" s="2">
        <v>-16.813412140904031</v>
      </c>
      <c r="CP168" s="2">
        <v>-50.260696020773807</v>
      </c>
      <c r="CQ168" s="2">
        <v>-70.87486319180978</v>
      </c>
      <c r="CR168" s="2">
        <v>-90.284000774218114</v>
      </c>
      <c r="CS168" s="2">
        <v>-99.454354245149233</v>
      </c>
      <c r="CT168" s="2">
        <v>-104.37028853827086</v>
      </c>
      <c r="CU168" s="2">
        <v>-107.33981701402055</v>
      </c>
      <c r="CV168" s="2">
        <v>-108.32284398154299</v>
      </c>
      <c r="CW168" s="2">
        <v>-106.44735088671173</v>
      </c>
      <c r="CX168" s="2">
        <v>-105.17907115512983</v>
      </c>
      <c r="CY168" s="2">
        <v>-108.8418703660422</v>
      </c>
      <c r="CZ168" s="2">
        <v>-110.71000955969042</v>
      </c>
      <c r="DA168" s="2">
        <v>-110.69127991215075</v>
      </c>
      <c r="DB168" s="2">
        <v>-109.98653256155347</v>
      </c>
      <c r="DC168" s="2">
        <v>-109.23530845119126</v>
      </c>
      <c r="DD168" s="2">
        <v>-107.36096285134244</v>
      </c>
      <c r="DE168" s="2">
        <v>-106.73526766709543</v>
      </c>
      <c r="DF168" s="2">
        <v>-103.46778828377703</v>
      </c>
      <c r="DG168" s="2">
        <v>-100.75662371213605</v>
      </c>
      <c r="DH168" s="2">
        <v>-97.445772238396586</v>
      </c>
      <c r="DI168" s="2">
        <v>-92.581207400337917</v>
      </c>
      <c r="DJ168" s="2">
        <v>-87.407404392899849</v>
      </c>
      <c r="DK168" s="2">
        <v>-73.116182161473077</v>
      </c>
      <c r="DL168" s="2">
        <v>-57.129394841302457</v>
      </c>
      <c r="DM168" s="2">
        <v>-31.205133524493171</v>
      </c>
      <c r="DN168" s="2">
        <v>-4.1152749238733346</v>
      </c>
      <c r="DO168" s="2">
        <v>15.894731095244689</v>
      </c>
      <c r="DP168" s="2">
        <v>23.608072667428836</v>
      </c>
      <c r="DQ168" s="2">
        <v>26.140764631007922</v>
      </c>
      <c r="DR168" s="2">
        <v>28.762687121757939</v>
      </c>
      <c r="DS168" s="2">
        <v>28.307377672943169</v>
      </c>
      <c r="DT168" s="2">
        <v>27.681800927641724</v>
      </c>
      <c r="DU168" s="2">
        <v>25.253590856097663</v>
      </c>
      <c r="DV168" s="2">
        <v>22.648901586669623</v>
      </c>
      <c r="DW168" s="2">
        <v>15.28711257410745</v>
      </c>
      <c r="DX168" s="2">
        <v>15.553744919282058</v>
      </c>
      <c r="DY168" s="2">
        <v>15.61154692961278</v>
      </c>
      <c r="DZ168" s="2">
        <v>17.772316332002895</v>
      </c>
      <c r="EA168" s="2">
        <v>20.24363723393143</v>
      </c>
      <c r="EB168" s="2">
        <v>22.920611963434176</v>
      </c>
      <c r="EC168" s="2">
        <v>25.230219530753281</v>
      </c>
      <c r="ED168" s="2">
        <v>27.614763744479269</v>
      </c>
      <c r="EE168" s="2">
        <v>28.670901409210135</v>
      </c>
      <c r="EF168" s="2">
        <v>28.6064522603873</v>
      </c>
      <c r="EG168" s="2">
        <v>28.355661124210879</v>
      </c>
      <c r="EH168" s="2">
        <v>30.615125307197772</v>
      </c>
      <c r="EI168" s="2">
        <v>35.299379049932263</v>
      </c>
      <c r="EJ168" s="2">
        <v>35.391937467214888</v>
      </c>
      <c r="EK168" s="2">
        <v>36.346383755786164</v>
      </c>
      <c r="EL168" s="2">
        <v>32.317757693516086</v>
      </c>
      <c r="EM168" s="2">
        <v>32.044470755141141</v>
      </c>
      <c r="EN168" s="2">
        <v>30.674607722701577</v>
      </c>
      <c r="EO168" s="2">
        <v>27.574156519242706</v>
      </c>
      <c r="EP168" s="2">
        <v>28.504281823134495</v>
      </c>
      <c r="EQ168" s="2">
        <v>28.03875060511232</v>
      </c>
      <c r="ER168" s="2">
        <v>26.834827755387025</v>
      </c>
      <c r="ES168" s="2">
        <v>29.092050902107019</v>
      </c>
      <c r="ET168" s="2">
        <v>29.779743000495881</v>
      </c>
      <c r="EU168" s="2">
        <v>27.958323887677331</v>
      </c>
      <c r="EV168" s="2">
        <v>30.877611115597411</v>
      </c>
      <c r="EW168" s="2">
        <v>30.050526500769354</v>
      </c>
      <c r="EX168" s="2">
        <v>26.435473310605541</v>
      </c>
      <c r="EY168" s="2">
        <v>27.251404706211627</v>
      </c>
      <c r="EZ168" s="2">
        <v>25.888310884264811</v>
      </c>
      <c r="FA168" s="2">
        <v>21.791776291552921</v>
      </c>
      <c r="FB168" s="2">
        <v>22.214976744728123</v>
      </c>
      <c r="FC168" s="2">
        <v>20.004517454594748</v>
      </c>
      <c r="FD168" s="2">
        <v>15.527903292062371</v>
      </c>
      <c r="FE168" s="2">
        <v>15.221605410572206</v>
      </c>
      <c r="FF168" s="2">
        <v>13.60476516144694</v>
      </c>
      <c r="FG168" s="2">
        <v>11.64658430180317</v>
      </c>
      <c r="FH168" s="2">
        <v>11.777430271156462</v>
      </c>
      <c r="FI168" s="2">
        <v>13.40179755178413</v>
      </c>
      <c r="FJ168" s="2">
        <v>16.879043719118581</v>
      </c>
      <c r="FK168" s="2">
        <v>17.839255839946425</v>
      </c>
      <c r="FL168" s="2">
        <v>19.495324845403267</v>
      </c>
      <c r="FM168" s="2">
        <v>21.756439543856491</v>
      </c>
      <c r="FN168" s="2">
        <v>21.473065994128866</v>
      </c>
      <c r="FO168" s="2">
        <v>19.966536415659103</v>
      </c>
      <c r="FP168" s="2">
        <v>16.442077341246435</v>
      </c>
      <c r="FQ168" s="2">
        <v>12.883592330654126</v>
      </c>
      <c r="FR168" s="2">
        <v>9.3569893947355176</v>
      </c>
      <c r="FS168" s="2">
        <v>7.0701438446543499</v>
      </c>
      <c r="FT168" s="2">
        <v>6.0532799682132694</v>
      </c>
      <c r="FU168" s="2">
        <v>4.8854077347374254</v>
      </c>
      <c r="FV168" s="2">
        <v>3.6892202294437597</v>
      </c>
      <c r="FW168" s="2">
        <v>2.471537672771456</v>
      </c>
      <c r="FX168" s="2">
        <v>1.2394010480681348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</row>
    <row r="169" spans="1:200">
      <c r="A169" s="2">
        <v>-1.6698181393961464E-15</v>
      </c>
      <c r="B169" s="2">
        <v>-9.8301918752770134E-15</v>
      </c>
      <c r="C169" s="2">
        <v>2.1853346792641681E-13</v>
      </c>
      <c r="D169" s="2">
        <v>-5.5684065252289988E-14</v>
      </c>
      <c r="E169" s="2">
        <v>-1.0578886348133265E-15</v>
      </c>
      <c r="F169" s="2">
        <v>5.0457763251729187E-15</v>
      </c>
      <c r="G169" s="2">
        <v>1.9632575016895291E-14</v>
      </c>
      <c r="H169" s="2">
        <v>-2.9811222235624412E-15</v>
      </c>
      <c r="I169" s="2">
        <v>9.6185824487200942E-16</v>
      </c>
      <c r="J169" s="2">
        <v>1.9716438524880479E-15</v>
      </c>
      <c r="K169" s="2">
        <v>9.1360819440562861E-15</v>
      </c>
      <c r="L169" s="2">
        <v>3.0150219508915385E-15</v>
      </c>
      <c r="M169" s="2">
        <v>4.2655085658322968E-16</v>
      </c>
      <c r="N169" s="2">
        <v>6.434077726815267E-16</v>
      </c>
      <c r="O169" s="2">
        <v>4.8767997817399202E-15</v>
      </c>
      <c r="P169" s="2">
        <v>-2.3549084332249692E-15</v>
      </c>
      <c r="Q169" s="2">
        <v>-1.6757751321920556E-15</v>
      </c>
      <c r="R169" s="2">
        <v>-1.0710514567530486E-16</v>
      </c>
      <c r="S169" s="2">
        <v>-1.1497633955441336E-16</v>
      </c>
      <c r="T169" s="2">
        <v>2.8749748274285308E-17</v>
      </c>
      <c r="U169" s="2">
        <v>1.4801277047973761E-17</v>
      </c>
      <c r="V169" s="2">
        <v>1.2394010480681348</v>
      </c>
      <c r="W169" s="2">
        <v>2.471537672771456</v>
      </c>
      <c r="X169" s="2">
        <v>3.6892202294437597</v>
      </c>
      <c r="Y169" s="2">
        <v>4.8854077347374254</v>
      </c>
      <c r="Z169" s="2">
        <v>6.0532799682132694</v>
      </c>
      <c r="AA169" s="2">
        <v>7.0701438446543499</v>
      </c>
      <c r="AB169" s="2">
        <v>9.3569893947355176</v>
      </c>
      <c r="AC169" s="2">
        <v>12.883592330654126</v>
      </c>
      <c r="AD169" s="2">
        <v>16.442077341246431</v>
      </c>
      <c r="AE169" s="2">
        <v>19.966536415659103</v>
      </c>
      <c r="AF169" s="2">
        <v>21.473065994128866</v>
      </c>
      <c r="AG169" s="2">
        <v>21.756439543856491</v>
      </c>
      <c r="AH169" s="2">
        <v>20.513890663902483</v>
      </c>
      <c r="AI169" s="2">
        <v>18.893118313623397</v>
      </c>
      <c r="AJ169" s="2">
        <v>16.879043719118581</v>
      </c>
      <c r="AK169" s="2">
        <v>14.48487099856559</v>
      </c>
      <c r="AL169" s="2">
        <v>12.189118281707159</v>
      </c>
      <c r="AM169" s="2">
        <v>11.64658430180317</v>
      </c>
      <c r="AN169" s="2">
        <v>12.374560238504539</v>
      </c>
      <c r="AO169" s="2">
        <v>13.670930367457535</v>
      </c>
      <c r="AP169" s="2">
        <v>15.527903292062371</v>
      </c>
      <c r="AQ169" s="2">
        <v>17.894254516952422</v>
      </c>
      <c r="AR169" s="2">
        <v>19.927041692797378</v>
      </c>
      <c r="AS169" s="2">
        <v>21.791776291552921</v>
      </c>
      <c r="AT169" s="2">
        <v>23.484726971038199</v>
      </c>
      <c r="AU169" s="2">
        <v>24.86239601801346</v>
      </c>
      <c r="AV169" s="2">
        <v>26.435473310605541</v>
      </c>
      <c r="AW169" s="2">
        <v>27.830864917169304</v>
      </c>
      <c r="AX169" s="2">
        <v>28.761467079478884</v>
      </c>
      <c r="AY169" s="2">
        <v>27.958323887677331</v>
      </c>
      <c r="AZ169" s="2">
        <v>26.733574356439277</v>
      </c>
      <c r="BA169" s="2">
        <v>26.285697558548669</v>
      </c>
      <c r="BB169" s="2">
        <v>25.78129806953044</v>
      </c>
      <c r="BC169" s="2">
        <v>25.215774207462747</v>
      </c>
      <c r="BD169" s="2">
        <v>26.20413041678853</v>
      </c>
      <c r="BE169" s="2">
        <v>26.989394792471195</v>
      </c>
      <c r="BF169" s="2">
        <v>28.183916146549297</v>
      </c>
      <c r="BG169" s="2">
        <v>29.799929683068772</v>
      </c>
      <c r="BH169" s="2">
        <v>31.837355413031265</v>
      </c>
      <c r="BI169" s="2">
        <v>34.569977271151039</v>
      </c>
      <c r="BJ169" s="2">
        <v>36.2112988432919</v>
      </c>
      <c r="BK169" s="2">
        <v>35.372901330712715</v>
      </c>
      <c r="BL169" s="2">
        <v>33.227490484714032</v>
      </c>
      <c r="BM169" s="2">
        <v>30.968508770150315</v>
      </c>
      <c r="BN169" s="2">
        <v>28.699399583841512</v>
      </c>
      <c r="BO169" s="2">
        <v>28.784644640352461</v>
      </c>
      <c r="BP169" s="2">
        <v>27.716648892169758</v>
      </c>
      <c r="BQ169" s="2">
        <v>25.309289893206376</v>
      </c>
      <c r="BR169" s="2">
        <v>22.673502028772862</v>
      </c>
      <c r="BS169" s="2">
        <v>13.293335803857039</v>
      </c>
      <c r="BT169" s="2">
        <v>6.4003115590354698</v>
      </c>
      <c r="BU169" s="2">
        <v>2.1926352469757835</v>
      </c>
      <c r="BV169" s="2">
        <v>2.1439752006345225</v>
      </c>
      <c r="BW169" s="2">
        <v>3.4459351817027919</v>
      </c>
      <c r="BX169" s="2">
        <v>7.572683900219932</v>
      </c>
      <c r="BY169" s="2">
        <v>14.105305195991907</v>
      </c>
      <c r="BZ169" s="2">
        <v>13.774646718688963</v>
      </c>
      <c r="CA169" s="2">
        <v>14.504145450109471</v>
      </c>
      <c r="CB169" s="2">
        <v>15.129722195410947</v>
      </c>
      <c r="CC169" s="2">
        <v>22.201841305477135</v>
      </c>
      <c r="CD169" s="2">
        <v>26.252658820971781</v>
      </c>
      <c r="CE169" s="2">
        <v>28.035421675293794</v>
      </c>
      <c r="CF169" s="2">
        <v>30.386160906887962</v>
      </c>
      <c r="CG169" s="2">
        <v>29.702000029216492</v>
      </c>
      <c r="CH169" s="2">
        <v>30.415737334693638</v>
      </c>
      <c r="CI169" s="2">
        <v>30.662480416113862</v>
      </c>
      <c r="CJ169" s="2">
        <v>29.850898208223462</v>
      </c>
      <c r="CK169" s="2">
        <v>27.40371569481869</v>
      </c>
      <c r="CL169" s="2">
        <v>24.74240631504702</v>
      </c>
      <c r="CM169" s="2">
        <v>20.768452547447758</v>
      </c>
      <c r="CN169" s="2">
        <v>0.35104461052654157</v>
      </c>
      <c r="CO169" s="2">
        <v>-16.813412140904031</v>
      </c>
      <c r="CP169" s="2">
        <v>-50.260696020773807</v>
      </c>
      <c r="CQ169" s="2">
        <v>-70.87486319180978</v>
      </c>
      <c r="CR169" s="2">
        <v>-90.284000774218114</v>
      </c>
      <c r="CS169" s="2">
        <v>-99.454354245149233</v>
      </c>
      <c r="CT169" s="2">
        <v>-104.37028853827086</v>
      </c>
      <c r="CU169" s="2">
        <v>-107.33981701402055</v>
      </c>
      <c r="CV169" s="2">
        <v>-108.32284398154299</v>
      </c>
      <c r="CW169" s="2">
        <v>-106.44735088671173</v>
      </c>
      <c r="CX169" s="2">
        <v>-105.17907115512983</v>
      </c>
      <c r="CY169" s="2">
        <v>-108.8418703660422</v>
      </c>
      <c r="CZ169" s="2">
        <v>-110.71000955969042</v>
      </c>
      <c r="DA169" s="2">
        <v>-110.69127991215075</v>
      </c>
      <c r="DB169" s="2">
        <v>-109.98653256155347</v>
      </c>
      <c r="DC169" s="2">
        <v>-109.23530845119126</v>
      </c>
      <c r="DD169" s="2">
        <v>-107.36096285134244</v>
      </c>
      <c r="DE169" s="2">
        <v>-106.73526766709543</v>
      </c>
      <c r="DF169" s="2">
        <v>-103.46778828377703</v>
      </c>
      <c r="DG169" s="2">
        <v>-100.75662371213605</v>
      </c>
      <c r="DH169" s="2">
        <v>-97.445772238396586</v>
      </c>
      <c r="DI169" s="2">
        <v>-92.581207400337917</v>
      </c>
      <c r="DJ169" s="2">
        <v>-87.407404392899849</v>
      </c>
      <c r="DK169" s="2">
        <v>-73.116182161473077</v>
      </c>
      <c r="DL169" s="2">
        <v>-57.129394841302457</v>
      </c>
      <c r="DM169" s="2">
        <v>-31.205133524493171</v>
      </c>
      <c r="DN169" s="2">
        <v>-4.1152749238733346</v>
      </c>
      <c r="DO169" s="2">
        <v>15.894731095244689</v>
      </c>
      <c r="DP169" s="2">
        <v>23.608072667428836</v>
      </c>
      <c r="DQ169" s="2">
        <v>26.140764631007922</v>
      </c>
      <c r="DR169" s="2">
        <v>28.762687121757939</v>
      </c>
      <c r="DS169" s="2">
        <v>28.307377672943169</v>
      </c>
      <c r="DT169" s="2">
        <v>27.681800927641724</v>
      </c>
      <c r="DU169" s="2">
        <v>25.253590856097663</v>
      </c>
      <c r="DV169" s="2">
        <v>22.648901586669623</v>
      </c>
      <c r="DW169" s="2">
        <v>15.28711257410745</v>
      </c>
      <c r="DX169" s="2">
        <v>15.553744919282058</v>
      </c>
      <c r="DY169" s="2">
        <v>15.61154692961278</v>
      </c>
      <c r="DZ169" s="2">
        <v>17.772316332002895</v>
      </c>
      <c r="EA169" s="2">
        <v>20.24363723393143</v>
      </c>
      <c r="EB169" s="2">
        <v>22.920611963434176</v>
      </c>
      <c r="EC169" s="2">
        <v>25.230219530753281</v>
      </c>
      <c r="ED169" s="2">
        <v>27.614763744479269</v>
      </c>
      <c r="EE169" s="2">
        <v>28.670901409210135</v>
      </c>
      <c r="EF169" s="2">
        <v>28.6064522603873</v>
      </c>
      <c r="EG169" s="2">
        <v>28.355661124210879</v>
      </c>
      <c r="EH169" s="2">
        <v>30.615125307197772</v>
      </c>
      <c r="EI169" s="2">
        <v>35.299379049932263</v>
      </c>
      <c r="EJ169" s="2">
        <v>35.391937467214888</v>
      </c>
      <c r="EK169" s="2">
        <v>36.346383755786164</v>
      </c>
      <c r="EL169" s="2">
        <v>32.317757693516086</v>
      </c>
      <c r="EM169" s="2">
        <v>32.044470755141141</v>
      </c>
      <c r="EN169" s="2">
        <v>30.674607722701577</v>
      </c>
      <c r="EO169" s="2">
        <v>27.574156519242706</v>
      </c>
      <c r="EP169" s="2">
        <v>28.504281823134495</v>
      </c>
      <c r="EQ169" s="2">
        <v>28.03875060511232</v>
      </c>
      <c r="ER169" s="2">
        <v>26.834827755387025</v>
      </c>
      <c r="ES169" s="2">
        <v>29.092050902107019</v>
      </c>
      <c r="ET169" s="2">
        <v>29.779743000495881</v>
      </c>
      <c r="EU169" s="2">
        <v>27.958323887677331</v>
      </c>
      <c r="EV169" s="2">
        <v>30.877611115597411</v>
      </c>
      <c r="EW169" s="2">
        <v>30.050526500769354</v>
      </c>
      <c r="EX169" s="2">
        <v>26.435473310605541</v>
      </c>
      <c r="EY169" s="2">
        <v>27.251404706211627</v>
      </c>
      <c r="EZ169" s="2">
        <v>25.888310884264811</v>
      </c>
      <c r="FA169" s="2">
        <v>21.791776291552921</v>
      </c>
      <c r="FB169" s="2">
        <v>22.214976744728123</v>
      </c>
      <c r="FC169" s="2">
        <v>20.004517454594748</v>
      </c>
      <c r="FD169" s="2">
        <v>15.527903292062371</v>
      </c>
      <c r="FE169" s="2">
        <v>15.221605410572206</v>
      </c>
      <c r="FF169" s="2">
        <v>13.60476516144694</v>
      </c>
      <c r="FG169" s="2">
        <v>11.64658430180317</v>
      </c>
      <c r="FH169" s="2">
        <v>11.777430271156462</v>
      </c>
      <c r="FI169" s="2">
        <v>13.40179755178413</v>
      </c>
      <c r="FJ169" s="2">
        <v>16.879043719118581</v>
      </c>
      <c r="FK169" s="2">
        <v>17.839255839946425</v>
      </c>
      <c r="FL169" s="2">
        <v>19.495324845403267</v>
      </c>
      <c r="FM169" s="2">
        <v>21.756439543856491</v>
      </c>
      <c r="FN169" s="2">
        <v>21.473065994128866</v>
      </c>
      <c r="FO169" s="2">
        <v>19.966536415659103</v>
      </c>
      <c r="FP169" s="2">
        <v>16.442077341246435</v>
      </c>
      <c r="FQ169" s="2">
        <v>12.883592330654126</v>
      </c>
      <c r="FR169" s="2">
        <v>9.3569893947355176</v>
      </c>
      <c r="FS169" s="2">
        <v>7.0701438446543499</v>
      </c>
      <c r="FT169" s="2">
        <v>6.0532799682132694</v>
      </c>
      <c r="FU169" s="2">
        <v>4.8854077347374254</v>
      </c>
      <c r="FV169" s="2">
        <v>3.6892202294437597</v>
      </c>
      <c r="FW169" s="2">
        <v>2.471537672771456</v>
      </c>
      <c r="FX169" s="2">
        <v>1.2394010480681348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</row>
    <row r="170" spans="1:200">
      <c r="A170" s="2">
        <v>-1.9124253762544792E-15</v>
      </c>
      <c r="B170" s="2">
        <v>-1.3221401225314235E-14</v>
      </c>
      <c r="C170" s="2">
        <v>2.3670965385215846E-13</v>
      </c>
      <c r="D170" s="2">
        <v>-4.9112961189990935E-14</v>
      </c>
      <c r="E170" s="2">
        <v>-2.5387507265317489E-15</v>
      </c>
      <c r="F170" s="2">
        <v>5.2337528700492957E-15</v>
      </c>
      <c r="G170" s="2">
        <v>2.4342544142365996E-14</v>
      </c>
      <c r="H170" s="2">
        <v>3.4393619296998353E-16</v>
      </c>
      <c r="I170" s="2">
        <v>-8.6961471375904398E-15</v>
      </c>
      <c r="J170" s="2">
        <v>-1.5413694460811074E-15</v>
      </c>
      <c r="K170" s="2">
        <v>1.2914590727725858E-14</v>
      </c>
      <c r="L170" s="2">
        <v>2.3328414774051225E-15</v>
      </c>
      <c r="M170" s="2">
        <v>-1.667347991855001E-15</v>
      </c>
      <c r="N170" s="2">
        <v>-5.570944441622319E-15</v>
      </c>
      <c r="O170" s="2">
        <v>3.7461939355007416E-15</v>
      </c>
      <c r="P170" s="2">
        <v>-1.7880140259980255E-15</v>
      </c>
      <c r="Q170" s="2">
        <v>-3.5469117932237337E-15</v>
      </c>
      <c r="R170" s="2">
        <v>-1.9512679063121219E-16</v>
      </c>
      <c r="S170" s="2">
        <v>-1.4045277942309427E-16</v>
      </c>
      <c r="T170" s="2">
        <v>5.6886036161320482E-17</v>
      </c>
      <c r="U170" s="2">
        <v>4.9404352662293585E-17</v>
      </c>
      <c r="V170" s="2">
        <v>0.96600678605990464</v>
      </c>
      <c r="W170" s="2">
        <v>1.9256977379255391</v>
      </c>
      <c r="X170" s="2">
        <v>2.8728319045126045</v>
      </c>
      <c r="Y170" s="2">
        <v>3.8013171468916096</v>
      </c>
      <c r="Z170" s="2">
        <v>4.7052821709788448</v>
      </c>
      <c r="AA170" s="2">
        <v>5.6591816762639153</v>
      </c>
      <c r="AB170" s="2">
        <v>7.9669557792334444</v>
      </c>
      <c r="AC170" s="2">
        <v>11.43422192604819</v>
      </c>
      <c r="AD170" s="2">
        <v>14.974831705189912</v>
      </c>
      <c r="AE170" s="2">
        <v>18.540662823805693</v>
      </c>
      <c r="AF170" s="2">
        <v>20.266197247066007</v>
      </c>
      <c r="AG170" s="2">
        <v>20.935713782977636</v>
      </c>
      <c r="AH170" s="2">
        <v>20.284305515901114</v>
      </c>
      <c r="AI170" s="2">
        <v>19.364006955376947</v>
      </c>
      <c r="AJ170" s="2">
        <v>18.107907203980449</v>
      </c>
      <c r="AK170" s="2">
        <v>16.385042207899101</v>
      </c>
      <c r="AL170" s="2">
        <v>14.664910327036239</v>
      </c>
      <c r="AM170" s="2">
        <v>14.571999995387392</v>
      </c>
      <c r="AN170" s="2">
        <v>15.354601872199044</v>
      </c>
      <c r="AO170" s="2">
        <v>16.280753649454113</v>
      </c>
      <c r="AP170" s="2">
        <v>17.35788651200766</v>
      </c>
      <c r="AQ170" s="2">
        <v>18.680271144816086</v>
      </c>
      <c r="AR170" s="2">
        <v>19.173081734077964</v>
      </c>
      <c r="AS170" s="2">
        <v>19.587621211750239</v>
      </c>
      <c r="AT170" s="2">
        <v>20.062325272803374</v>
      </c>
      <c r="AU170" s="2">
        <v>20.743085517825353</v>
      </c>
      <c r="AV170" s="2">
        <v>22.205263872541842</v>
      </c>
      <c r="AW170" s="2">
        <v>24.07094293799581</v>
      </c>
      <c r="AX170" s="2">
        <v>26.09296661949249</v>
      </c>
      <c r="AY170" s="2">
        <v>27.185788025139267</v>
      </c>
      <c r="AZ170" s="2">
        <v>27.879447130126849</v>
      </c>
      <c r="BA170" s="2">
        <v>29.572512346659405</v>
      </c>
      <c r="BB170" s="2">
        <v>30.599003294763463</v>
      </c>
      <c r="BC170" s="2">
        <v>30.889658484850457</v>
      </c>
      <c r="BD170" s="2">
        <v>31.915645211572432</v>
      </c>
      <c r="BE170" s="2">
        <v>31.792527880210024</v>
      </c>
      <c r="BF170" s="2">
        <v>31.556766633774849</v>
      </c>
      <c r="BG170" s="2">
        <v>31.461215117663219</v>
      </c>
      <c r="BH170" s="2">
        <v>31.806544349330267</v>
      </c>
      <c r="BI170" s="2">
        <v>33.326404339193466</v>
      </c>
      <c r="BJ170" s="2">
        <v>34.132358378284607</v>
      </c>
      <c r="BK170" s="2">
        <v>32.981371891066146</v>
      </c>
      <c r="BL170" s="2">
        <v>30.899501877555547</v>
      </c>
      <c r="BM170" s="2">
        <v>28.958289566441749</v>
      </c>
      <c r="BN170" s="2">
        <v>27.238844481215605</v>
      </c>
      <c r="BO170" s="2">
        <v>27.962104939500502</v>
      </c>
      <c r="BP170" s="2">
        <v>27.01988396699155</v>
      </c>
      <c r="BQ170" s="2">
        <v>24.490788207708682</v>
      </c>
      <c r="BR170" s="2">
        <v>21.671061248381431</v>
      </c>
      <c r="BS170" s="2">
        <v>10.9813010626332</v>
      </c>
      <c r="BT170" s="2">
        <v>3.4913626333244911</v>
      </c>
      <c r="BU170" s="2">
        <v>-1.0444506720075659</v>
      </c>
      <c r="BV170" s="2">
        <v>-0.80893772320027724</v>
      </c>
      <c r="BW170" s="2">
        <v>1.1455545402267799</v>
      </c>
      <c r="BX170" s="2">
        <v>6.2386156877538319</v>
      </c>
      <c r="BY170" s="2">
        <v>14.347655966399261</v>
      </c>
      <c r="BZ170" s="2">
        <v>13.934809295099328</v>
      </c>
      <c r="CA170" s="2">
        <v>14.707310903621002</v>
      </c>
      <c r="CB170" s="2">
        <v>15.313308600216203</v>
      </c>
      <c r="CC170" s="2">
        <v>22.001320412283743</v>
      </c>
      <c r="CD170" s="2">
        <v>25.038032552070302</v>
      </c>
      <c r="CE170" s="2">
        <v>26.409484828393218</v>
      </c>
      <c r="CF170" s="2">
        <v>27.861986142253496</v>
      </c>
      <c r="CG170" s="2">
        <v>26.745666231924528</v>
      </c>
      <c r="CH170" s="2">
        <v>25.102032354502086</v>
      </c>
      <c r="CI170" s="2">
        <v>22.80360906729674</v>
      </c>
      <c r="CJ170" s="2">
        <v>20.504657153284583</v>
      </c>
      <c r="CK170" s="2">
        <v>16.971018650562911</v>
      </c>
      <c r="CL170" s="2">
        <v>14.477701385891821</v>
      </c>
      <c r="CM170" s="2">
        <v>10.916286062463772</v>
      </c>
      <c r="CN170" s="2">
        <v>-9.9701325804482952</v>
      </c>
      <c r="CO170" s="2">
        <v>-28.576773024348647</v>
      </c>
      <c r="CP170" s="2">
        <v>-65.635322593138696</v>
      </c>
      <c r="CQ170" s="2">
        <v>-86.191670174047701</v>
      </c>
      <c r="CR170" s="2">
        <v>-103.95145958450188</v>
      </c>
      <c r="CS170" s="2">
        <v>-111.79840212178662</v>
      </c>
      <c r="CT170" s="2">
        <v>-113.64690223087666</v>
      </c>
      <c r="CU170" s="2">
        <v>-113.1493280174379</v>
      </c>
      <c r="CV170" s="2">
        <v>-113.46473008629114</v>
      </c>
      <c r="CW170" s="2">
        <v>-111.33564411305889</v>
      </c>
      <c r="CX170" s="2">
        <v>-109.98310468177684</v>
      </c>
      <c r="CY170" s="2">
        <v>-112.32416761560552</v>
      </c>
      <c r="CZ170" s="2">
        <v>-111.76627851738795</v>
      </c>
      <c r="DA170" s="2">
        <v>-111.16648853207988</v>
      </c>
      <c r="DB170" s="2">
        <v>-110.48953998265445</v>
      </c>
      <c r="DC170" s="2">
        <v>-109.9640717263712</v>
      </c>
      <c r="DD170" s="2">
        <v>-108.30580550518522</v>
      </c>
      <c r="DE170" s="2">
        <v>-107.86521929998938</v>
      </c>
      <c r="DF170" s="2">
        <v>-104.56173767729985</v>
      </c>
      <c r="DG170" s="2">
        <v>-102.06869574196071</v>
      </c>
      <c r="DH170" s="2">
        <v>-98.915075657742051</v>
      </c>
      <c r="DI170" s="2">
        <v>-94.454248034550773</v>
      </c>
      <c r="DJ170" s="2">
        <v>-89.720928052877511</v>
      </c>
      <c r="DK170" s="2">
        <v>-75.870574718883873</v>
      </c>
      <c r="DL170" s="2">
        <v>-59.9988736109851</v>
      </c>
      <c r="DM170" s="2">
        <v>-33.076385981794502</v>
      </c>
      <c r="DN170" s="2">
        <v>-1.6671597328711334</v>
      </c>
      <c r="DO170" s="2">
        <v>20.415828970901032</v>
      </c>
      <c r="DP170" s="2">
        <v>28.69268438750721</v>
      </c>
      <c r="DQ170" s="2">
        <v>31.305623434742881</v>
      </c>
      <c r="DR170" s="2">
        <v>29.982369289375114</v>
      </c>
      <c r="DS170" s="2">
        <v>29.631657528508622</v>
      </c>
      <c r="DT170" s="2">
        <v>29.025659831913458</v>
      </c>
      <c r="DU170" s="2">
        <v>26.568672028807288</v>
      </c>
      <c r="DV170" s="2">
        <v>23.823650262788657</v>
      </c>
      <c r="DW170" s="2">
        <v>15.731213588902117</v>
      </c>
      <c r="DX170" s="2">
        <v>15.816799317694688</v>
      </c>
      <c r="DY170" s="2">
        <v>15.578747145137948</v>
      </c>
      <c r="DZ170" s="2">
        <v>17.582343660174732</v>
      </c>
      <c r="EA170" s="2">
        <v>19.913694699475865</v>
      </c>
      <c r="EB170" s="2">
        <v>22.421320527660736</v>
      </c>
      <c r="EC170" s="2">
        <v>24.674177346567543</v>
      </c>
      <c r="ED170" s="2">
        <v>27.17656751149962</v>
      </c>
      <c r="EE170" s="2">
        <v>28.167442363945071</v>
      </c>
      <c r="EF170" s="2">
        <v>27.496562592058432</v>
      </c>
      <c r="EG170" s="2">
        <v>26.508206001925352</v>
      </c>
      <c r="EH170" s="2">
        <v>28.020531821059109</v>
      </c>
      <c r="EI170" s="2">
        <v>32.458397036043785</v>
      </c>
      <c r="EJ170" s="2">
        <v>32.653259416254457</v>
      </c>
      <c r="EK170" s="2">
        <v>34.244239805616076</v>
      </c>
      <c r="EL170" s="2">
        <v>31.577070972355923</v>
      </c>
      <c r="EM170" s="2">
        <v>32.620672124770508</v>
      </c>
      <c r="EN170" s="2">
        <v>33.122640485830331</v>
      </c>
      <c r="EO170" s="2">
        <v>32.205087141578247</v>
      </c>
      <c r="EP170" s="2">
        <v>34.061599717496712</v>
      </c>
      <c r="EQ170" s="2">
        <v>34.121090270703966</v>
      </c>
      <c r="ER170" s="2">
        <v>32.01027964137571</v>
      </c>
      <c r="ES170" s="2">
        <v>33.163990997399807</v>
      </c>
      <c r="ET170" s="2">
        <v>31.855970296851879</v>
      </c>
      <c r="EU170" s="2">
        <v>27.185788025139267</v>
      </c>
      <c r="EV170" s="2">
        <v>28.777572831254609</v>
      </c>
      <c r="EW170" s="2">
        <v>26.728320096104738</v>
      </c>
      <c r="EX170" s="2">
        <v>22.205263872541842</v>
      </c>
      <c r="EY170" s="2">
        <v>23.345511971786401</v>
      </c>
      <c r="EZ170" s="2">
        <v>22.537274257011028</v>
      </c>
      <c r="FA170" s="2">
        <v>19.587621211750239</v>
      </c>
      <c r="FB170" s="2">
        <v>21.29031979422534</v>
      </c>
      <c r="FC170" s="2">
        <v>20.517480233095991</v>
      </c>
      <c r="FD170" s="2">
        <v>17.35788651200766</v>
      </c>
      <c r="FE170" s="2">
        <v>17.518679517615052</v>
      </c>
      <c r="FF170" s="2">
        <v>16.31676873834019</v>
      </c>
      <c r="FG170" s="2">
        <v>14.571999995387392</v>
      </c>
      <c r="FH170" s="2">
        <v>14.132355477197457</v>
      </c>
      <c r="FI170" s="2">
        <v>15.288828277194627</v>
      </c>
      <c r="FJ170" s="2">
        <v>18.107907203980449</v>
      </c>
      <c r="FK170" s="2">
        <v>18.368401121288528</v>
      </c>
      <c r="FL170" s="2">
        <v>19.329070844213689</v>
      </c>
      <c r="FM170" s="2">
        <v>20.935713782977636</v>
      </c>
      <c r="FN170" s="2">
        <v>20.266197247066007</v>
      </c>
      <c r="FO170" s="2">
        <v>18.540662823805693</v>
      </c>
      <c r="FP170" s="2">
        <v>14.974831705189915</v>
      </c>
      <c r="FQ170" s="2">
        <v>11.43422192604819</v>
      </c>
      <c r="FR170" s="2">
        <v>7.9669557792334444</v>
      </c>
      <c r="FS170" s="2">
        <v>5.6591816762639153</v>
      </c>
      <c r="FT170" s="2">
        <v>4.7052821709788448</v>
      </c>
      <c r="FU170" s="2">
        <v>3.8013171468916096</v>
      </c>
      <c r="FV170" s="2">
        <v>2.8728319045126045</v>
      </c>
      <c r="FW170" s="2">
        <v>1.9256977379255393</v>
      </c>
      <c r="FX170" s="2">
        <v>0.96600678605990464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</row>
    <row r="171" spans="1:200">
      <c r="A171" s="2">
        <v>-1.9124253762544792E-15</v>
      </c>
      <c r="B171" s="2">
        <v>-1.3221401225314235E-14</v>
      </c>
      <c r="C171" s="2">
        <v>2.3670965385215846E-13</v>
      </c>
      <c r="D171" s="2">
        <v>-4.9112961189990935E-14</v>
      </c>
      <c r="E171" s="2">
        <v>-2.5387507265317489E-15</v>
      </c>
      <c r="F171" s="2">
        <v>5.2337528700492957E-15</v>
      </c>
      <c r="G171" s="2">
        <v>2.4342544142365996E-14</v>
      </c>
      <c r="H171" s="2">
        <v>3.4393619296998353E-16</v>
      </c>
      <c r="I171" s="2">
        <v>-8.6961471375904398E-15</v>
      </c>
      <c r="J171" s="2">
        <v>-1.5413694460811074E-15</v>
      </c>
      <c r="K171" s="2">
        <v>1.2914590727725858E-14</v>
      </c>
      <c r="L171" s="2">
        <v>2.3328414774051225E-15</v>
      </c>
      <c r="M171" s="2">
        <v>-1.667347991855001E-15</v>
      </c>
      <c r="N171" s="2">
        <v>-5.570944441622319E-15</v>
      </c>
      <c r="O171" s="2">
        <v>3.7461939355007416E-15</v>
      </c>
      <c r="P171" s="2">
        <v>-1.7880140259980255E-15</v>
      </c>
      <c r="Q171" s="2">
        <v>-3.5469117932237337E-15</v>
      </c>
      <c r="R171" s="2">
        <v>-1.9512679063121219E-16</v>
      </c>
      <c r="S171" s="2">
        <v>-1.4045277942309427E-16</v>
      </c>
      <c r="T171" s="2">
        <v>5.6886036161320482E-17</v>
      </c>
      <c r="U171" s="2">
        <v>4.9404352662293585E-17</v>
      </c>
      <c r="V171" s="2">
        <v>0.96600678605990464</v>
      </c>
      <c r="W171" s="2">
        <v>1.9256977379255391</v>
      </c>
      <c r="X171" s="2">
        <v>2.8728319045126045</v>
      </c>
      <c r="Y171" s="2">
        <v>3.8013171468916096</v>
      </c>
      <c r="Z171" s="2">
        <v>4.7052821709788448</v>
      </c>
      <c r="AA171" s="2">
        <v>5.6591816762639153</v>
      </c>
      <c r="AB171" s="2">
        <v>7.9669557792334444</v>
      </c>
      <c r="AC171" s="2">
        <v>11.43422192604819</v>
      </c>
      <c r="AD171" s="2">
        <v>14.974831705189912</v>
      </c>
      <c r="AE171" s="2">
        <v>18.540662823805693</v>
      </c>
      <c r="AF171" s="2">
        <v>20.266197247066007</v>
      </c>
      <c r="AG171" s="2">
        <v>20.935713782977636</v>
      </c>
      <c r="AH171" s="2">
        <v>20.284305515901114</v>
      </c>
      <c r="AI171" s="2">
        <v>19.364006955376947</v>
      </c>
      <c r="AJ171" s="2">
        <v>18.107907203980449</v>
      </c>
      <c r="AK171" s="2">
        <v>16.385042207899101</v>
      </c>
      <c r="AL171" s="2">
        <v>14.664910327036239</v>
      </c>
      <c r="AM171" s="2">
        <v>14.571999995387392</v>
      </c>
      <c r="AN171" s="2">
        <v>15.354601872199044</v>
      </c>
      <c r="AO171" s="2">
        <v>16.280753649454113</v>
      </c>
      <c r="AP171" s="2">
        <v>17.35788651200766</v>
      </c>
      <c r="AQ171" s="2">
        <v>18.680271144816086</v>
      </c>
      <c r="AR171" s="2">
        <v>19.173081734077964</v>
      </c>
      <c r="AS171" s="2">
        <v>19.587621211750239</v>
      </c>
      <c r="AT171" s="2">
        <v>20.062325272803374</v>
      </c>
      <c r="AU171" s="2">
        <v>20.743085517825353</v>
      </c>
      <c r="AV171" s="2">
        <v>22.205263872541842</v>
      </c>
      <c r="AW171" s="2">
        <v>24.07094293799581</v>
      </c>
      <c r="AX171" s="2">
        <v>26.09296661949249</v>
      </c>
      <c r="AY171" s="2">
        <v>27.185788025139267</v>
      </c>
      <c r="AZ171" s="2">
        <v>27.879447130126849</v>
      </c>
      <c r="BA171" s="2">
        <v>29.572512346659405</v>
      </c>
      <c r="BB171" s="2">
        <v>30.599003294763463</v>
      </c>
      <c r="BC171" s="2">
        <v>30.889658484850457</v>
      </c>
      <c r="BD171" s="2">
        <v>31.915645211572432</v>
      </c>
      <c r="BE171" s="2">
        <v>31.792527880210024</v>
      </c>
      <c r="BF171" s="2">
        <v>31.556766633774849</v>
      </c>
      <c r="BG171" s="2">
        <v>31.461215117663219</v>
      </c>
      <c r="BH171" s="2">
        <v>31.806544349330267</v>
      </c>
      <c r="BI171" s="2">
        <v>33.326404339193466</v>
      </c>
      <c r="BJ171" s="2">
        <v>34.132358378284607</v>
      </c>
      <c r="BK171" s="2">
        <v>32.981371891066146</v>
      </c>
      <c r="BL171" s="2">
        <v>30.899501877555547</v>
      </c>
      <c r="BM171" s="2">
        <v>28.958289566441749</v>
      </c>
      <c r="BN171" s="2">
        <v>27.238844481215605</v>
      </c>
      <c r="BO171" s="2">
        <v>27.962104939500502</v>
      </c>
      <c r="BP171" s="2">
        <v>27.01988396699155</v>
      </c>
      <c r="BQ171" s="2">
        <v>24.490788207708682</v>
      </c>
      <c r="BR171" s="2">
        <v>21.671061248381431</v>
      </c>
      <c r="BS171" s="2">
        <v>10.9813010626332</v>
      </c>
      <c r="BT171" s="2">
        <v>3.4913626333244911</v>
      </c>
      <c r="BU171" s="2">
        <v>-1.0444506720075659</v>
      </c>
      <c r="BV171" s="2">
        <v>-0.80893772320027724</v>
      </c>
      <c r="BW171" s="2">
        <v>1.1455545402267799</v>
      </c>
      <c r="BX171" s="2">
        <v>6.2386156877538319</v>
      </c>
      <c r="BY171" s="2">
        <v>14.347655966399261</v>
      </c>
      <c r="BZ171" s="2">
        <v>13.934809295099328</v>
      </c>
      <c r="CA171" s="2">
        <v>14.707310903621002</v>
      </c>
      <c r="CB171" s="2">
        <v>15.313308600216203</v>
      </c>
      <c r="CC171" s="2">
        <v>22.001320412283743</v>
      </c>
      <c r="CD171" s="2">
        <v>25.038032552070302</v>
      </c>
      <c r="CE171" s="2">
        <v>26.409484828393218</v>
      </c>
      <c r="CF171" s="2">
        <v>27.861986142253496</v>
      </c>
      <c r="CG171" s="2">
        <v>26.745666231924528</v>
      </c>
      <c r="CH171" s="2">
        <v>25.102032354502086</v>
      </c>
      <c r="CI171" s="2">
        <v>22.80360906729674</v>
      </c>
      <c r="CJ171" s="2">
        <v>20.504657153284583</v>
      </c>
      <c r="CK171" s="2">
        <v>16.971018650562911</v>
      </c>
      <c r="CL171" s="2">
        <v>14.477701385891821</v>
      </c>
      <c r="CM171" s="2">
        <v>10.916286062463772</v>
      </c>
      <c r="CN171" s="2">
        <v>-9.9701325804482952</v>
      </c>
      <c r="CO171" s="2">
        <v>-28.576773024348647</v>
      </c>
      <c r="CP171" s="2">
        <v>-65.635322593138696</v>
      </c>
      <c r="CQ171" s="2">
        <v>-86.191670174047701</v>
      </c>
      <c r="CR171" s="2">
        <v>-103.95145958450188</v>
      </c>
      <c r="CS171" s="2">
        <v>-111.79840212178662</v>
      </c>
      <c r="CT171" s="2">
        <v>-113.64690223087666</v>
      </c>
      <c r="CU171" s="2">
        <v>-113.1493280174379</v>
      </c>
      <c r="CV171" s="2">
        <v>-113.46473008629114</v>
      </c>
      <c r="CW171" s="2">
        <v>-111.33564411305889</v>
      </c>
      <c r="CX171" s="2">
        <v>-109.98310468177684</v>
      </c>
      <c r="CY171" s="2">
        <v>-112.32416761560552</v>
      </c>
      <c r="CZ171" s="2">
        <v>-111.76627851738795</v>
      </c>
      <c r="DA171" s="2">
        <v>-111.16648853207988</v>
      </c>
      <c r="DB171" s="2">
        <v>-110.48953998265445</v>
      </c>
      <c r="DC171" s="2">
        <v>-109.9640717263712</v>
      </c>
      <c r="DD171" s="2">
        <v>-108.30580550518522</v>
      </c>
      <c r="DE171" s="2">
        <v>-107.86521929998938</v>
      </c>
      <c r="DF171" s="2">
        <v>-104.56173767729985</v>
      </c>
      <c r="DG171" s="2">
        <v>-102.06869574196071</v>
      </c>
      <c r="DH171" s="2">
        <v>-98.915075657742051</v>
      </c>
      <c r="DI171" s="2">
        <v>-94.454248034550773</v>
      </c>
      <c r="DJ171" s="2">
        <v>-89.720928052877511</v>
      </c>
      <c r="DK171" s="2">
        <v>-75.870574718883873</v>
      </c>
      <c r="DL171" s="2">
        <v>-59.9988736109851</v>
      </c>
      <c r="DM171" s="2">
        <v>-33.076385981794502</v>
      </c>
      <c r="DN171" s="2">
        <v>-1.6671597328711334</v>
      </c>
      <c r="DO171" s="2">
        <v>20.415828970901032</v>
      </c>
      <c r="DP171" s="2">
        <v>28.69268438750721</v>
      </c>
      <c r="DQ171" s="2">
        <v>31.305623434742881</v>
      </c>
      <c r="DR171" s="2">
        <v>29.982369289375114</v>
      </c>
      <c r="DS171" s="2">
        <v>29.631657528508622</v>
      </c>
      <c r="DT171" s="2">
        <v>29.025659831913458</v>
      </c>
      <c r="DU171" s="2">
        <v>26.568672028807288</v>
      </c>
      <c r="DV171" s="2">
        <v>23.823650262788657</v>
      </c>
      <c r="DW171" s="2">
        <v>15.731213588902117</v>
      </c>
      <c r="DX171" s="2">
        <v>15.816799317694688</v>
      </c>
      <c r="DY171" s="2">
        <v>15.578747145137948</v>
      </c>
      <c r="DZ171" s="2">
        <v>17.582343660174732</v>
      </c>
      <c r="EA171" s="2">
        <v>19.913694699475865</v>
      </c>
      <c r="EB171" s="2">
        <v>22.421320527660736</v>
      </c>
      <c r="EC171" s="2">
        <v>24.674177346567543</v>
      </c>
      <c r="ED171" s="2">
        <v>27.17656751149962</v>
      </c>
      <c r="EE171" s="2">
        <v>28.167442363945071</v>
      </c>
      <c r="EF171" s="2">
        <v>27.496562592058432</v>
      </c>
      <c r="EG171" s="2">
        <v>26.508206001925352</v>
      </c>
      <c r="EH171" s="2">
        <v>28.020531821059109</v>
      </c>
      <c r="EI171" s="2">
        <v>32.458397036043785</v>
      </c>
      <c r="EJ171" s="2">
        <v>32.653259416254457</v>
      </c>
      <c r="EK171" s="2">
        <v>34.244239805616076</v>
      </c>
      <c r="EL171" s="2">
        <v>31.577070972355923</v>
      </c>
      <c r="EM171" s="2">
        <v>32.620672124770508</v>
      </c>
      <c r="EN171" s="2">
        <v>33.122640485830331</v>
      </c>
      <c r="EO171" s="2">
        <v>32.205087141578247</v>
      </c>
      <c r="EP171" s="2">
        <v>34.061599717496712</v>
      </c>
      <c r="EQ171" s="2">
        <v>34.121090270703966</v>
      </c>
      <c r="ER171" s="2">
        <v>32.01027964137571</v>
      </c>
      <c r="ES171" s="2">
        <v>33.163990997399807</v>
      </c>
      <c r="ET171" s="2">
        <v>31.855970296851879</v>
      </c>
      <c r="EU171" s="2">
        <v>27.185788025139267</v>
      </c>
      <c r="EV171" s="2">
        <v>28.777572831254609</v>
      </c>
      <c r="EW171" s="2">
        <v>26.728320096104738</v>
      </c>
      <c r="EX171" s="2">
        <v>22.205263872541842</v>
      </c>
      <c r="EY171" s="2">
        <v>23.345511971786401</v>
      </c>
      <c r="EZ171" s="2">
        <v>22.537274257011028</v>
      </c>
      <c r="FA171" s="2">
        <v>19.587621211750239</v>
      </c>
      <c r="FB171" s="2">
        <v>21.29031979422534</v>
      </c>
      <c r="FC171" s="2">
        <v>20.517480233095991</v>
      </c>
      <c r="FD171" s="2">
        <v>17.35788651200766</v>
      </c>
      <c r="FE171" s="2">
        <v>17.518679517615052</v>
      </c>
      <c r="FF171" s="2">
        <v>16.31676873834019</v>
      </c>
      <c r="FG171" s="2">
        <v>14.571999995387392</v>
      </c>
      <c r="FH171" s="2">
        <v>14.132355477197457</v>
      </c>
      <c r="FI171" s="2">
        <v>15.288828277194627</v>
      </c>
      <c r="FJ171" s="2">
        <v>18.107907203980449</v>
      </c>
      <c r="FK171" s="2">
        <v>18.368401121288528</v>
      </c>
      <c r="FL171" s="2">
        <v>19.329070844213689</v>
      </c>
      <c r="FM171" s="2">
        <v>20.935713782977636</v>
      </c>
      <c r="FN171" s="2">
        <v>20.266197247066007</v>
      </c>
      <c r="FO171" s="2">
        <v>18.540662823805693</v>
      </c>
      <c r="FP171" s="2">
        <v>14.974831705189915</v>
      </c>
      <c r="FQ171" s="2">
        <v>11.43422192604819</v>
      </c>
      <c r="FR171" s="2">
        <v>7.9669557792334444</v>
      </c>
      <c r="FS171" s="2">
        <v>5.6591816762639153</v>
      </c>
      <c r="FT171" s="2">
        <v>4.7052821709788448</v>
      </c>
      <c r="FU171" s="2">
        <v>3.8013171468916096</v>
      </c>
      <c r="FV171" s="2">
        <v>2.8728319045126045</v>
      </c>
      <c r="FW171" s="2">
        <v>1.9256977379255393</v>
      </c>
      <c r="FX171" s="2">
        <v>0.96600678605990464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</row>
    <row r="172" spans="1:200">
      <c r="A172" s="2">
        <v>-2.1295297408311255E-15</v>
      </c>
      <c r="B172" s="2">
        <v>-2.7623865678748376E-14</v>
      </c>
      <c r="C172" s="2">
        <v>2.525346848388946E-13</v>
      </c>
      <c r="D172" s="2">
        <v>-5.1656387239147069E-14</v>
      </c>
      <c r="E172" s="2">
        <v>-1.4217664291819624E-15</v>
      </c>
      <c r="F172" s="2">
        <v>2.5832224774817412E-15</v>
      </c>
      <c r="G172" s="2">
        <v>1.4888587620404511E-14</v>
      </c>
      <c r="H172" s="2">
        <v>2.2570707581822918E-15</v>
      </c>
      <c r="I172" s="2">
        <v>-4.5312100086571439E-15</v>
      </c>
      <c r="J172" s="2">
        <v>-4.3198210705291733E-15</v>
      </c>
      <c r="K172" s="2">
        <v>1.8046858490367627E-15</v>
      </c>
      <c r="L172" s="2">
        <v>-1.4650953137948137E-15</v>
      </c>
      <c r="M172" s="2">
        <v>-3.9853670149758049E-15</v>
      </c>
      <c r="N172" s="2">
        <v>-4.0337743940286125E-15</v>
      </c>
      <c r="O172" s="2">
        <v>5.4742113932259591E-15</v>
      </c>
      <c r="P172" s="2">
        <v>9.20020438996821E-16</v>
      </c>
      <c r="Q172" s="2">
        <v>-3.3730046025519955E-15</v>
      </c>
      <c r="R172" s="2">
        <v>-1.5745953701433232E-16</v>
      </c>
      <c r="S172" s="2">
        <v>-5.1895008668038833E-17</v>
      </c>
      <c r="T172" s="2">
        <v>4.1981502641743946E-17</v>
      </c>
      <c r="U172" s="2">
        <v>5.3999781900852677E-17</v>
      </c>
      <c r="V172" s="2">
        <v>0.56997049867522243</v>
      </c>
      <c r="W172" s="2">
        <v>1.1375185820786149</v>
      </c>
      <c r="X172" s="2">
        <v>1.7002482059738555</v>
      </c>
      <c r="Y172" s="2">
        <v>2.2558157621910664</v>
      </c>
      <c r="Z172" s="2">
        <v>2.8019555344286493</v>
      </c>
      <c r="AA172" s="2">
        <v>3.696544705939524</v>
      </c>
      <c r="AB172" s="2">
        <v>6.3832752164701398</v>
      </c>
      <c r="AC172" s="2">
        <v>10.101728185715714</v>
      </c>
      <c r="AD172" s="2">
        <v>13.898703263813523</v>
      </c>
      <c r="AE172" s="2">
        <v>17.724892280008842</v>
      </c>
      <c r="AF172" s="2">
        <v>19.487895424484755</v>
      </c>
      <c r="AG172" s="2">
        <v>20.398279935405331</v>
      </c>
      <c r="AH172" s="2">
        <v>20.106353328779331</v>
      </c>
      <c r="AI172" s="2">
        <v>19.647908921128113</v>
      </c>
      <c r="AJ172" s="2">
        <v>18.973494735049727</v>
      </c>
      <c r="AK172" s="2">
        <v>17.865295630524454</v>
      </c>
      <c r="AL172" s="2">
        <v>16.63478435832549</v>
      </c>
      <c r="AM172" s="2">
        <v>17.296591453113663</v>
      </c>
      <c r="AN172" s="2">
        <v>18.493145319026773</v>
      </c>
      <c r="AO172" s="2">
        <v>19.597270970220841</v>
      </c>
      <c r="AP172" s="2">
        <v>20.584249094648154</v>
      </c>
      <c r="AQ172" s="2">
        <v>21.524429123285085</v>
      </c>
      <c r="AR172" s="2">
        <v>21.197660500768961</v>
      </c>
      <c r="AS172" s="2">
        <v>20.528128089323094</v>
      </c>
      <c r="AT172" s="2">
        <v>19.751196483460919</v>
      </c>
      <c r="AU172" s="2">
        <v>19.375740799090895</v>
      </c>
      <c r="AV172" s="2">
        <v>20.115571485051532</v>
      </c>
      <c r="AW172" s="2">
        <v>21.538217437115556</v>
      </c>
      <c r="AX172" s="2">
        <v>23.492879536300734</v>
      </c>
      <c r="AY172" s="2">
        <v>24.959779728225083</v>
      </c>
      <c r="AZ172" s="2">
        <v>26.624756130701165</v>
      </c>
      <c r="BA172" s="2">
        <v>29.939128704519508</v>
      </c>
      <c r="BB172" s="2">
        <v>32.45374816499195</v>
      </c>
      <c r="BC172" s="2">
        <v>33.767595077913299</v>
      </c>
      <c r="BD172" s="2">
        <v>34.980363877290443</v>
      </c>
      <c r="BE172" s="2">
        <v>34.585231059247924</v>
      </c>
      <c r="BF172" s="2">
        <v>33.451777572305758</v>
      </c>
      <c r="BG172" s="2">
        <v>32.072233068744843</v>
      </c>
      <c r="BH172" s="2">
        <v>31.006712964074559</v>
      </c>
      <c r="BI172" s="2">
        <v>31.162605247956463</v>
      </c>
      <c r="BJ172" s="2">
        <v>31.23488716497555</v>
      </c>
      <c r="BK172" s="2">
        <v>29.849238126137962</v>
      </c>
      <c r="BL172" s="2">
        <v>28.162414917325275</v>
      </c>
      <c r="BM172" s="2">
        <v>27.030712413499764</v>
      </c>
      <c r="BN172" s="2">
        <v>26.387081334068942</v>
      </c>
      <c r="BO172" s="2">
        <v>28.500554633370108</v>
      </c>
      <c r="BP172" s="2">
        <v>28.722105808436311</v>
      </c>
      <c r="BQ172" s="2">
        <v>26.59017490652171</v>
      </c>
      <c r="BR172" s="2">
        <v>23.771916708617347</v>
      </c>
      <c r="BS172" s="2">
        <v>12.602326896162939</v>
      </c>
      <c r="BT172" s="2">
        <v>4.4886812356220087</v>
      </c>
      <c r="BU172" s="2">
        <v>-0.95531005150071868</v>
      </c>
      <c r="BV172" s="2">
        <v>-1.2771723419544005</v>
      </c>
      <c r="BW172" s="2">
        <v>0.17621749240969997</v>
      </c>
      <c r="BX172" s="2">
        <v>4.5859505871546045</v>
      </c>
      <c r="BY172" s="2">
        <v>12.087640297396435</v>
      </c>
      <c r="BZ172" s="2">
        <v>11.214837444929081</v>
      </c>
      <c r="CA172" s="2">
        <v>11.649387036681897</v>
      </c>
      <c r="CB172" s="2">
        <v>11.914629814950784</v>
      </c>
      <c r="CC172" s="2">
        <v>19.696932549608992</v>
      </c>
      <c r="CD172" s="2">
        <v>22.750426827746526</v>
      </c>
      <c r="CE172" s="2">
        <v>23.911244425026585</v>
      </c>
      <c r="CF172" s="2">
        <v>25.099711896375808</v>
      </c>
      <c r="CG172" s="2">
        <v>23.847066027912586</v>
      </c>
      <c r="CH172" s="2">
        <v>22.829600845768258</v>
      </c>
      <c r="CI172" s="2">
        <v>21.097799217257851</v>
      </c>
      <c r="CJ172" s="2">
        <v>19.140421474564885</v>
      </c>
      <c r="CK172" s="2">
        <v>15.939695150839201</v>
      </c>
      <c r="CL172" s="2">
        <v>13.823383688665558</v>
      </c>
      <c r="CM172" s="2">
        <v>10.590539046082498</v>
      </c>
      <c r="CN172" s="2">
        <v>-12.327934813981898</v>
      </c>
      <c r="CO172" s="2">
        <v>-31.041211402495264</v>
      </c>
      <c r="CP172" s="2">
        <v>-67.50657505044019</v>
      </c>
      <c r="CQ172" s="2">
        <v>-86.369850088698271</v>
      </c>
      <c r="CR172" s="2">
        <v>-101.80282892429217</v>
      </c>
      <c r="CS172" s="2">
        <v>-108.22473812610365</v>
      </c>
      <c r="CT172" s="2">
        <v>-109.33747518823921</v>
      </c>
      <c r="CU172" s="2">
        <v>-109.36609404497193</v>
      </c>
      <c r="CV172" s="2">
        <v>-109.03947536723469</v>
      </c>
      <c r="CW172" s="2">
        <v>-107.0476215607632</v>
      </c>
      <c r="CX172" s="2">
        <v>-105.26812353934082</v>
      </c>
      <c r="CY172" s="2">
        <v>-108.52716670341697</v>
      </c>
      <c r="CZ172" s="2">
        <v>-111.30819994694578</v>
      </c>
      <c r="DA172" s="2">
        <v>-113.73060225641582</v>
      </c>
      <c r="DB172" s="2">
        <v>-114.82971552993699</v>
      </c>
      <c r="DC172" s="2">
        <v>-114.83486951703166</v>
      </c>
      <c r="DD172" s="2">
        <v>-114.90415330672084</v>
      </c>
      <c r="DE172" s="2">
        <v>-115.57584524455811</v>
      </c>
      <c r="DF172" s="2">
        <v>-113.46810476944991</v>
      </c>
      <c r="DG172" s="2">
        <v>-111.68225758356117</v>
      </c>
      <c r="DH172" s="2">
        <v>-109.35525383583627</v>
      </c>
      <c r="DI172" s="2">
        <v>-105.95127135902787</v>
      </c>
      <c r="DJ172" s="2">
        <v>-102.26744649184607</v>
      </c>
      <c r="DK172" s="2">
        <v>-89.982654710400595</v>
      </c>
      <c r="DL172" s="2">
        <v>-74.786353160805405</v>
      </c>
      <c r="DM172" s="2">
        <v>-49.100859252935393</v>
      </c>
      <c r="DN172" s="2">
        <v>-16.036652877084144</v>
      </c>
      <c r="DO172" s="2">
        <v>7.0764312527939657</v>
      </c>
      <c r="DP172" s="2">
        <v>18.136034557542892</v>
      </c>
      <c r="DQ172" s="2">
        <v>22.495654547388831</v>
      </c>
      <c r="DR172" s="2">
        <v>25.844464783985739</v>
      </c>
      <c r="DS172" s="2">
        <v>25.825612131904567</v>
      </c>
      <c r="DT172" s="2">
        <v>25.560369353635672</v>
      </c>
      <c r="DU172" s="2">
        <v>23.514778011583939</v>
      </c>
      <c r="DV172" s="2">
        <v>21.354897167914395</v>
      </c>
      <c r="DW172" s="2">
        <v>14.332298761349701</v>
      </c>
      <c r="DX172" s="2">
        <v>15.104094875801781</v>
      </c>
      <c r="DY172" s="2">
        <v>15.410742061369582</v>
      </c>
      <c r="DZ172" s="2">
        <v>18.248657040649995</v>
      </c>
      <c r="EA172" s="2">
        <v>21.326034830423804</v>
      </c>
      <c r="EB172" s="2">
        <v>24.439735192361272</v>
      </c>
      <c r="EC172" s="2">
        <v>26.853697535014252</v>
      </c>
      <c r="ED172" s="2">
        <v>29.087088488859543</v>
      </c>
      <c r="EE172" s="2">
        <v>29.002412127888675</v>
      </c>
      <c r="EF172" s="2">
        <v>26.970302957283458</v>
      </c>
      <c r="EG172" s="2">
        <v>24.610791822516916</v>
      </c>
      <c r="EH172" s="2">
        <v>25.168536126003616</v>
      </c>
      <c r="EI172" s="2">
        <v>29.330590742153689</v>
      </c>
      <c r="EJ172" s="2">
        <v>29.400194073771058</v>
      </c>
      <c r="EK172" s="2">
        <v>31.72462476759091</v>
      </c>
      <c r="EL172" s="2">
        <v>30.726662015734913</v>
      </c>
      <c r="EM172" s="2">
        <v>32.711449901490163</v>
      </c>
      <c r="EN172" s="2">
        <v>34.536180437547628</v>
      </c>
      <c r="EO172" s="2">
        <v>35.020758029783671</v>
      </c>
      <c r="EP172" s="2">
        <v>37.118750432451975</v>
      </c>
      <c r="EQ172" s="2">
        <v>37.089822220473337</v>
      </c>
      <c r="ER172" s="2">
        <v>34.090469077936859</v>
      </c>
      <c r="ES172" s="2">
        <v>33.962725425721878</v>
      </c>
      <c r="ET172" s="2">
        <v>31.058450385498972</v>
      </c>
      <c r="EU172" s="2">
        <v>24.959779728225083</v>
      </c>
      <c r="EV172" s="2">
        <v>26.242910998544012</v>
      </c>
      <c r="EW172" s="2">
        <v>24.179668395787406</v>
      </c>
      <c r="EX172" s="2">
        <v>20.115571485051532</v>
      </c>
      <c r="EY172" s="2">
        <v>21.834348102692992</v>
      </c>
      <c r="EZ172" s="2">
        <v>21.965943461737321</v>
      </c>
      <c r="FA172" s="2">
        <v>20.528128089323094</v>
      </c>
      <c r="FB172" s="2">
        <v>23.054274502864125</v>
      </c>
      <c r="FC172" s="2">
        <v>23.074370437335993</v>
      </c>
      <c r="FD172" s="2">
        <v>20.584249094648154</v>
      </c>
      <c r="FE172" s="2">
        <v>20.602214050007987</v>
      </c>
      <c r="FF172" s="2">
        <v>19.275432565621106</v>
      </c>
      <c r="FG172" s="2">
        <v>17.296591453113663</v>
      </c>
      <c r="FH172" s="2">
        <v>16.079016340477175</v>
      </c>
      <c r="FI172" s="2">
        <v>16.787944877967515</v>
      </c>
      <c r="FJ172" s="2">
        <v>18.973494735049727</v>
      </c>
      <c r="FK172" s="2">
        <v>18.697171976647855</v>
      </c>
      <c r="FL172" s="2">
        <v>19.199120839671167</v>
      </c>
      <c r="FM172" s="2">
        <v>20.398279935405331</v>
      </c>
      <c r="FN172" s="2">
        <v>19.487895424484755</v>
      </c>
      <c r="FO172" s="2">
        <v>17.724892280008842</v>
      </c>
      <c r="FP172" s="2">
        <v>13.898703263813527</v>
      </c>
      <c r="FQ172" s="2">
        <v>10.101728185715714</v>
      </c>
      <c r="FR172" s="2">
        <v>6.3832752164701398</v>
      </c>
      <c r="FS172" s="2">
        <v>3.696544705939524</v>
      </c>
      <c r="FT172" s="2">
        <v>2.8019555344286493</v>
      </c>
      <c r="FU172" s="2">
        <v>2.2558157621910664</v>
      </c>
      <c r="FV172" s="2">
        <v>1.7002482059738555</v>
      </c>
      <c r="FW172" s="2">
        <v>1.1375185820786151</v>
      </c>
      <c r="FX172" s="2">
        <v>0.56997049867522243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</row>
    <row r="173" spans="1:200">
      <c r="A173" s="2">
        <v>-2.1295297408311255E-15</v>
      </c>
      <c r="B173" s="2">
        <v>-2.7623865678748376E-14</v>
      </c>
      <c r="C173" s="2">
        <v>2.525346848388946E-13</v>
      </c>
      <c r="D173" s="2">
        <v>-5.1656387239147069E-14</v>
      </c>
      <c r="E173" s="2">
        <v>-1.4217664291819624E-15</v>
      </c>
      <c r="F173" s="2">
        <v>2.5832224774817412E-15</v>
      </c>
      <c r="G173" s="2">
        <v>1.4888587620404511E-14</v>
      </c>
      <c r="H173" s="2">
        <v>2.2570707581822918E-15</v>
      </c>
      <c r="I173" s="2">
        <v>-4.5312100086571439E-15</v>
      </c>
      <c r="J173" s="2">
        <v>-4.3198210705291733E-15</v>
      </c>
      <c r="K173" s="2">
        <v>1.8046858490367627E-15</v>
      </c>
      <c r="L173" s="2">
        <v>-1.4650953137948137E-15</v>
      </c>
      <c r="M173" s="2">
        <v>-3.9853670149758049E-15</v>
      </c>
      <c r="N173" s="2">
        <v>-4.0337743940286125E-15</v>
      </c>
      <c r="O173" s="2">
        <v>5.4742113932259591E-15</v>
      </c>
      <c r="P173" s="2">
        <v>9.20020438996821E-16</v>
      </c>
      <c r="Q173" s="2">
        <v>-3.3730046025519955E-15</v>
      </c>
      <c r="R173" s="2">
        <v>-1.5745953701433232E-16</v>
      </c>
      <c r="S173" s="2">
        <v>-5.1895008668038833E-17</v>
      </c>
      <c r="T173" s="2">
        <v>4.1981502641743946E-17</v>
      </c>
      <c r="U173" s="2">
        <v>5.3999781900852677E-17</v>
      </c>
      <c r="V173" s="2">
        <v>0.56997049867522243</v>
      </c>
      <c r="W173" s="2">
        <v>1.1375185820786149</v>
      </c>
      <c r="X173" s="2">
        <v>1.7002482059738555</v>
      </c>
      <c r="Y173" s="2">
        <v>2.2558157621910664</v>
      </c>
      <c r="Z173" s="2">
        <v>2.8019555344286493</v>
      </c>
      <c r="AA173" s="2">
        <v>3.696544705939524</v>
      </c>
      <c r="AB173" s="2">
        <v>6.3832752164701398</v>
      </c>
      <c r="AC173" s="2">
        <v>10.101728185715714</v>
      </c>
      <c r="AD173" s="2">
        <v>13.898703263813523</v>
      </c>
      <c r="AE173" s="2">
        <v>17.724892280008842</v>
      </c>
      <c r="AF173" s="2">
        <v>19.487895424484755</v>
      </c>
      <c r="AG173" s="2">
        <v>20.398279935405331</v>
      </c>
      <c r="AH173" s="2">
        <v>20.106353328779331</v>
      </c>
      <c r="AI173" s="2">
        <v>19.647908921128113</v>
      </c>
      <c r="AJ173" s="2">
        <v>18.973494735049727</v>
      </c>
      <c r="AK173" s="2">
        <v>17.865295630524454</v>
      </c>
      <c r="AL173" s="2">
        <v>16.63478435832549</v>
      </c>
      <c r="AM173" s="2">
        <v>17.296591453113663</v>
      </c>
      <c r="AN173" s="2">
        <v>18.493145319026773</v>
      </c>
      <c r="AO173" s="2">
        <v>19.597270970220841</v>
      </c>
      <c r="AP173" s="2">
        <v>20.584249094648154</v>
      </c>
      <c r="AQ173" s="2">
        <v>21.524429123285085</v>
      </c>
      <c r="AR173" s="2">
        <v>21.197660500768961</v>
      </c>
      <c r="AS173" s="2">
        <v>20.528128089323094</v>
      </c>
      <c r="AT173" s="2">
        <v>19.751196483460919</v>
      </c>
      <c r="AU173" s="2">
        <v>19.375740799090895</v>
      </c>
      <c r="AV173" s="2">
        <v>20.115571485051532</v>
      </c>
      <c r="AW173" s="2">
        <v>21.538217437115556</v>
      </c>
      <c r="AX173" s="2">
        <v>23.492879536300734</v>
      </c>
      <c r="AY173" s="2">
        <v>24.959779728225083</v>
      </c>
      <c r="AZ173" s="2">
        <v>26.624756130701165</v>
      </c>
      <c r="BA173" s="2">
        <v>29.939128704519508</v>
      </c>
      <c r="BB173" s="2">
        <v>32.45374816499195</v>
      </c>
      <c r="BC173" s="2">
        <v>33.767595077913299</v>
      </c>
      <c r="BD173" s="2">
        <v>34.980363877290443</v>
      </c>
      <c r="BE173" s="2">
        <v>34.585231059247924</v>
      </c>
      <c r="BF173" s="2">
        <v>33.451777572305758</v>
      </c>
      <c r="BG173" s="2">
        <v>32.072233068744843</v>
      </c>
      <c r="BH173" s="2">
        <v>31.006712964074559</v>
      </c>
      <c r="BI173" s="2">
        <v>31.162605247956463</v>
      </c>
      <c r="BJ173" s="2">
        <v>31.23488716497555</v>
      </c>
      <c r="BK173" s="2">
        <v>29.849238126137962</v>
      </c>
      <c r="BL173" s="2">
        <v>28.162414917325275</v>
      </c>
      <c r="BM173" s="2">
        <v>27.030712413499764</v>
      </c>
      <c r="BN173" s="2">
        <v>26.387081334068942</v>
      </c>
      <c r="BO173" s="2">
        <v>28.500554633370108</v>
      </c>
      <c r="BP173" s="2">
        <v>28.722105808436311</v>
      </c>
      <c r="BQ173" s="2">
        <v>26.59017490652171</v>
      </c>
      <c r="BR173" s="2">
        <v>23.771916708617347</v>
      </c>
      <c r="BS173" s="2">
        <v>12.602326896162939</v>
      </c>
      <c r="BT173" s="2">
        <v>4.4886812356220087</v>
      </c>
      <c r="BU173" s="2">
        <v>-0.95531005150071868</v>
      </c>
      <c r="BV173" s="2">
        <v>-1.2771723419544005</v>
      </c>
      <c r="BW173" s="2">
        <v>0.17621749240969997</v>
      </c>
      <c r="BX173" s="2">
        <v>4.5859505871546045</v>
      </c>
      <c r="BY173" s="2">
        <v>12.087640297396435</v>
      </c>
      <c r="BZ173" s="2">
        <v>11.214837444929081</v>
      </c>
      <c r="CA173" s="2">
        <v>11.649387036681897</v>
      </c>
      <c r="CB173" s="2">
        <v>11.914629814950784</v>
      </c>
      <c r="CC173" s="2">
        <v>19.696932549608992</v>
      </c>
      <c r="CD173" s="2">
        <v>22.750426827746526</v>
      </c>
      <c r="CE173" s="2">
        <v>23.911244425026585</v>
      </c>
      <c r="CF173" s="2">
        <v>25.099711896375808</v>
      </c>
      <c r="CG173" s="2">
        <v>23.847066027912586</v>
      </c>
      <c r="CH173" s="2">
        <v>22.829600845768258</v>
      </c>
      <c r="CI173" s="2">
        <v>21.097799217257851</v>
      </c>
      <c r="CJ173" s="2">
        <v>19.140421474564885</v>
      </c>
      <c r="CK173" s="2">
        <v>15.939695150839201</v>
      </c>
      <c r="CL173" s="2">
        <v>13.823383688665558</v>
      </c>
      <c r="CM173" s="2">
        <v>10.590539046082498</v>
      </c>
      <c r="CN173" s="2">
        <v>-12.327934813981898</v>
      </c>
      <c r="CO173" s="2">
        <v>-31.041211402495264</v>
      </c>
      <c r="CP173" s="2">
        <v>-67.50657505044019</v>
      </c>
      <c r="CQ173" s="2">
        <v>-86.369850088698271</v>
      </c>
      <c r="CR173" s="2">
        <v>-101.80282892429217</v>
      </c>
      <c r="CS173" s="2">
        <v>-108.22473812610365</v>
      </c>
      <c r="CT173" s="2">
        <v>-109.33747518823921</v>
      </c>
      <c r="CU173" s="2">
        <v>-109.36609404497193</v>
      </c>
      <c r="CV173" s="2">
        <v>-109.03947536723469</v>
      </c>
      <c r="CW173" s="2">
        <v>-107.0476215607632</v>
      </c>
      <c r="CX173" s="2">
        <v>-105.26812353934082</v>
      </c>
      <c r="CY173" s="2">
        <v>-108.52716670341697</v>
      </c>
      <c r="CZ173" s="2">
        <v>-111.30819994694578</v>
      </c>
      <c r="DA173" s="2">
        <v>-113.73060225641582</v>
      </c>
      <c r="DB173" s="2">
        <v>-114.82971552993699</v>
      </c>
      <c r="DC173" s="2">
        <v>-114.83486951703166</v>
      </c>
      <c r="DD173" s="2">
        <v>-114.90415330672084</v>
      </c>
      <c r="DE173" s="2">
        <v>-115.57584524455811</v>
      </c>
      <c r="DF173" s="2">
        <v>-113.46810476944991</v>
      </c>
      <c r="DG173" s="2">
        <v>-111.68225758356117</v>
      </c>
      <c r="DH173" s="2">
        <v>-109.35525383583627</v>
      </c>
      <c r="DI173" s="2">
        <v>-105.95127135902787</v>
      </c>
      <c r="DJ173" s="2">
        <v>-102.26744649184607</v>
      </c>
      <c r="DK173" s="2">
        <v>-89.982654710400595</v>
      </c>
      <c r="DL173" s="2">
        <v>-74.786353160805405</v>
      </c>
      <c r="DM173" s="2">
        <v>-49.100859252935393</v>
      </c>
      <c r="DN173" s="2">
        <v>-16.036652877084144</v>
      </c>
      <c r="DO173" s="2">
        <v>7.0764312527939657</v>
      </c>
      <c r="DP173" s="2">
        <v>18.136034557542892</v>
      </c>
      <c r="DQ173" s="2">
        <v>22.495654547388831</v>
      </c>
      <c r="DR173" s="2">
        <v>25.844464783985739</v>
      </c>
      <c r="DS173" s="2">
        <v>25.825612131904567</v>
      </c>
      <c r="DT173" s="2">
        <v>25.560369353635672</v>
      </c>
      <c r="DU173" s="2">
        <v>23.514778011583939</v>
      </c>
      <c r="DV173" s="2">
        <v>21.354897167914395</v>
      </c>
      <c r="DW173" s="2">
        <v>14.332298761349701</v>
      </c>
      <c r="DX173" s="2">
        <v>15.104094875801781</v>
      </c>
      <c r="DY173" s="2">
        <v>15.410742061369582</v>
      </c>
      <c r="DZ173" s="2">
        <v>18.248657040649995</v>
      </c>
      <c r="EA173" s="2">
        <v>21.326034830423804</v>
      </c>
      <c r="EB173" s="2">
        <v>24.439735192361272</v>
      </c>
      <c r="EC173" s="2">
        <v>26.853697535014252</v>
      </c>
      <c r="ED173" s="2">
        <v>29.087088488859543</v>
      </c>
      <c r="EE173" s="2">
        <v>29.002412127888675</v>
      </c>
      <c r="EF173" s="2">
        <v>26.970302957283458</v>
      </c>
      <c r="EG173" s="2">
        <v>24.610791822516916</v>
      </c>
      <c r="EH173" s="2">
        <v>25.168536126003616</v>
      </c>
      <c r="EI173" s="2">
        <v>29.330590742153689</v>
      </c>
      <c r="EJ173" s="2">
        <v>29.400194073771058</v>
      </c>
      <c r="EK173" s="2">
        <v>31.72462476759091</v>
      </c>
      <c r="EL173" s="2">
        <v>30.726662015734913</v>
      </c>
      <c r="EM173" s="2">
        <v>32.711449901490163</v>
      </c>
      <c r="EN173" s="2">
        <v>34.536180437547628</v>
      </c>
      <c r="EO173" s="2">
        <v>35.020758029783671</v>
      </c>
      <c r="EP173" s="2">
        <v>37.118750432451975</v>
      </c>
      <c r="EQ173" s="2">
        <v>37.089822220473337</v>
      </c>
      <c r="ER173" s="2">
        <v>34.090469077936859</v>
      </c>
      <c r="ES173" s="2">
        <v>33.962725425721878</v>
      </c>
      <c r="ET173" s="2">
        <v>31.058450385498972</v>
      </c>
      <c r="EU173" s="2">
        <v>24.959779728225083</v>
      </c>
      <c r="EV173" s="2">
        <v>26.242910998544012</v>
      </c>
      <c r="EW173" s="2">
        <v>24.179668395787406</v>
      </c>
      <c r="EX173" s="2">
        <v>20.115571485051532</v>
      </c>
      <c r="EY173" s="2">
        <v>21.834348102692992</v>
      </c>
      <c r="EZ173" s="2">
        <v>21.965943461737321</v>
      </c>
      <c r="FA173" s="2">
        <v>20.528128089323094</v>
      </c>
      <c r="FB173" s="2">
        <v>23.054274502864125</v>
      </c>
      <c r="FC173" s="2">
        <v>23.074370437335993</v>
      </c>
      <c r="FD173" s="2">
        <v>20.584249094648154</v>
      </c>
      <c r="FE173" s="2">
        <v>20.602214050007987</v>
      </c>
      <c r="FF173" s="2">
        <v>19.275432565621106</v>
      </c>
      <c r="FG173" s="2">
        <v>17.296591453113663</v>
      </c>
      <c r="FH173" s="2">
        <v>16.079016340477175</v>
      </c>
      <c r="FI173" s="2">
        <v>16.787944877967515</v>
      </c>
      <c r="FJ173" s="2">
        <v>18.973494735049727</v>
      </c>
      <c r="FK173" s="2">
        <v>18.697171976647855</v>
      </c>
      <c r="FL173" s="2">
        <v>19.199120839671167</v>
      </c>
      <c r="FM173" s="2">
        <v>20.398279935405331</v>
      </c>
      <c r="FN173" s="2">
        <v>19.487895424484755</v>
      </c>
      <c r="FO173" s="2">
        <v>17.724892280008842</v>
      </c>
      <c r="FP173" s="2">
        <v>13.898703263813527</v>
      </c>
      <c r="FQ173" s="2">
        <v>10.101728185715714</v>
      </c>
      <c r="FR173" s="2">
        <v>6.3832752164701398</v>
      </c>
      <c r="FS173" s="2">
        <v>3.696544705939524</v>
      </c>
      <c r="FT173" s="2">
        <v>2.8019555344286493</v>
      </c>
      <c r="FU173" s="2">
        <v>2.2558157621910664</v>
      </c>
      <c r="FV173" s="2">
        <v>1.7002482059738555</v>
      </c>
      <c r="FW173" s="2">
        <v>1.1375185820786151</v>
      </c>
      <c r="FX173" s="2">
        <v>0.56997049867522243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</row>
    <row r="174" spans="1:200">
      <c r="A174" s="2">
        <v>-2.1295297408311255E-15</v>
      </c>
      <c r="B174" s="2">
        <v>-2.7623865678748376E-14</v>
      </c>
      <c r="C174" s="2">
        <v>2.525346848388946E-13</v>
      </c>
      <c r="D174" s="2">
        <v>-5.1656387239147069E-14</v>
      </c>
      <c r="E174" s="2">
        <v>-1.4217664291819624E-15</v>
      </c>
      <c r="F174" s="2">
        <v>2.5832224774817412E-15</v>
      </c>
      <c r="G174" s="2">
        <v>1.4888587620404511E-14</v>
      </c>
      <c r="H174" s="2">
        <v>2.2570707581822918E-15</v>
      </c>
      <c r="I174" s="2">
        <v>-4.5312100086571439E-15</v>
      </c>
      <c r="J174" s="2">
        <v>-4.3198210705291733E-15</v>
      </c>
      <c r="K174" s="2">
        <v>1.8046858490367627E-15</v>
      </c>
      <c r="L174" s="2">
        <v>-1.4650953137948137E-15</v>
      </c>
      <c r="M174" s="2">
        <v>-3.9853670149758049E-15</v>
      </c>
      <c r="N174" s="2">
        <v>-4.0337743940286125E-15</v>
      </c>
      <c r="O174" s="2">
        <v>5.4742113932259591E-15</v>
      </c>
      <c r="P174" s="2">
        <v>9.20020438996821E-16</v>
      </c>
      <c r="Q174" s="2">
        <v>-3.3730046025519955E-15</v>
      </c>
      <c r="R174" s="2">
        <v>-1.5745953701433232E-16</v>
      </c>
      <c r="S174" s="2">
        <v>-5.1895008668038833E-17</v>
      </c>
      <c r="T174" s="2">
        <v>4.1981502641743946E-17</v>
      </c>
      <c r="U174" s="2">
        <v>5.3999781900852677E-17</v>
      </c>
      <c r="V174" s="2">
        <v>0.56997049867522243</v>
      </c>
      <c r="W174" s="2">
        <v>1.1375185820786149</v>
      </c>
      <c r="X174" s="2">
        <v>1.7002482059738555</v>
      </c>
      <c r="Y174" s="2">
        <v>2.2558157621910664</v>
      </c>
      <c r="Z174" s="2">
        <v>2.8019555344286493</v>
      </c>
      <c r="AA174" s="2">
        <v>3.696544705939524</v>
      </c>
      <c r="AB174" s="2">
        <v>6.3832752164701398</v>
      </c>
      <c r="AC174" s="2">
        <v>10.101728185715714</v>
      </c>
      <c r="AD174" s="2">
        <v>13.898703263813523</v>
      </c>
      <c r="AE174" s="2">
        <v>17.724892280008842</v>
      </c>
      <c r="AF174" s="2">
        <v>19.487895424484755</v>
      </c>
      <c r="AG174" s="2">
        <v>20.398279935405331</v>
      </c>
      <c r="AH174" s="2">
        <v>20.106353328779331</v>
      </c>
      <c r="AI174" s="2">
        <v>19.647908921128113</v>
      </c>
      <c r="AJ174" s="2">
        <v>18.973494735049727</v>
      </c>
      <c r="AK174" s="2">
        <v>17.865295630524454</v>
      </c>
      <c r="AL174" s="2">
        <v>16.63478435832549</v>
      </c>
      <c r="AM174" s="2">
        <v>17.296591453113663</v>
      </c>
      <c r="AN174" s="2">
        <v>18.493145319026773</v>
      </c>
      <c r="AO174" s="2">
        <v>19.597270970220841</v>
      </c>
      <c r="AP174" s="2">
        <v>20.584249094648154</v>
      </c>
      <c r="AQ174" s="2">
        <v>21.524429123285085</v>
      </c>
      <c r="AR174" s="2">
        <v>21.197660500768961</v>
      </c>
      <c r="AS174" s="2">
        <v>20.528128089323094</v>
      </c>
      <c r="AT174" s="2">
        <v>19.751196483460919</v>
      </c>
      <c r="AU174" s="2">
        <v>19.375740799090895</v>
      </c>
      <c r="AV174" s="2">
        <v>20.115571485051532</v>
      </c>
      <c r="AW174" s="2">
        <v>21.538217437115556</v>
      </c>
      <c r="AX174" s="2">
        <v>23.492879536300734</v>
      </c>
      <c r="AY174" s="2">
        <v>24.959779728225083</v>
      </c>
      <c r="AZ174" s="2">
        <v>26.624756130701165</v>
      </c>
      <c r="BA174" s="2">
        <v>29.939128704519508</v>
      </c>
      <c r="BB174" s="2">
        <v>32.45374816499195</v>
      </c>
      <c r="BC174" s="2">
        <v>33.767595077913299</v>
      </c>
      <c r="BD174" s="2">
        <v>34.980363877290443</v>
      </c>
      <c r="BE174" s="2">
        <v>34.585231059247924</v>
      </c>
      <c r="BF174" s="2">
        <v>33.451777572305758</v>
      </c>
      <c r="BG174" s="2">
        <v>32.072233068744843</v>
      </c>
      <c r="BH174" s="2">
        <v>31.006712964074559</v>
      </c>
      <c r="BI174" s="2">
        <v>31.162605247956463</v>
      </c>
      <c r="BJ174" s="2">
        <v>31.23488716497555</v>
      </c>
      <c r="BK174" s="2">
        <v>29.849238126137962</v>
      </c>
      <c r="BL174" s="2">
        <v>28.162414917325275</v>
      </c>
      <c r="BM174" s="2">
        <v>27.030712413499764</v>
      </c>
      <c r="BN174" s="2">
        <v>26.387081334068942</v>
      </c>
      <c r="BO174" s="2">
        <v>28.500554633370108</v>
      </c>
      <c r="BP174" s="2">
        <v>28.722105808436311</v>
      </c>
      <c r="BQ174" s="2">
        <v>26.59017490652171</v>
      </c>
      <c r="BR174" s="2">
        <v>23.771916708617347</v>
      </c>
      <c r="BS174" s="2">
        <v>12.602326896162939</v>
      </c>
      <c r="BT174" s="2">
        <v>4.4886812356220087</v>
      </c>
      <c r="BU174" s="2">
        <v>-0.95531005150071868</v>
      </c>
      <c r="BV174" s="2">
        <v>-1.2771723419544005</v>
      </c>
      <c r="BW174" s="2">
        <v>0.17621749240969997</v>
      </c>
      <c r="BX174" s="2">
        <v>4.5859505871546045</v>
      </c>
      <c r="BY174" s="2">
        <v>12.087640297396435</v>
      </c>
      <c r="BZ174" s="2">
        <v>11.214837444929081</v>
      </c>
      <c r="CA174" s="2">
        <v>11.649387036681897</v>
      </c>
      <c r="CB174" s="2">
        <v>11.914629814950784</v>
      </c>
      <c r="CC174" s="2">
        <v>19.696932549608992</v>
      </c>
      <c r="CD174" s="2">
        <v>22.750426827746526</v>
      </c>
      <c r="CE174" s="2">
        <v>23.911244425026585</v>
      </c>
      <c r="CF174" s="2">
        <v>25.099711896375808</v>
      </c>
      <c r="CG174" s="2">
        <v>23.847066027912586</v>
      </c>
      <c r="CH174" s="2">
        <v>22.829600845768258</v>
      </c>
      <c r="CI174" s="2">
        <v>21.097799217257851</v>
      </c>
      <c r="CJ174" s="2">
        <v>19.140421474564885</v>
      </c>
      <c r="CK174" s="2">
        <v>15.939695150839201</v>
      </c>
      <c r="CL174" s="2">
        <v>13.823383688665558</v>
      </c>
      <c r="CM174" s="2">
        <v>10.590539046082498</v>
      </c>
      <c r="CN174" s="2">
        <v>-12.327934813981898</v>
      </c>
      <c r="CO174" s="2">
        <v>-31.041211402495264</v>
      </c>
      <c r="CP174" s="2">
        <v>-67.50657505044019</v>
      </c>
      <c r="CQ174" s="2">
        <v>-86.369850088698271</v>
      </c>
      <c r="CR174" s="2">
        <v>-101.80282892429217</v>
      </c>
      <c r="CS174" s="2">
        <v>-108.22473812610365</v>
      </c>
      <c r="CT174" s="2">
        <v>-109.33747518823921</v>
      </c>
      <c r="CU174" s="2">
        <v>-109.36609404497193</v>
      </c>
      <c r="CV174" s="2">
        <v>-109.03947536723469</v>
      </c>
      <c r="CW174" s="2">
        <v>-107.0476215607632</v>
      </c>
      <c r="CX174" s="2">
        <v>-105.26812353934082</v>
      </c>
      <c r="CY174" s="2">
        <v>-108.52716670341697</v>
      </c>
      <c r="CZ174" s="2">
        <v>-111.30819994694578</v>
      </c>
      <c r="DA174" s="2">
        <v>-113.73060225641582</v>
      </c>
      <c r="DB174" s="2">
        <v>-114.82971552993699</v>
      </c>
      <c r="DC174" s="2">
        <v>-114.83486951703166</v>
      </c>
      <c r="DD174" s="2">
        <v>-114.90415330672084</v>
      </c>
      <c r="DE174" s="2">
        <v>-115.57584524455811</v>
      </c>
      <c r="DF174" s="2">
        <v>-113.46810476944991</v>
      </c>
      <c r="DG174" s="2">
        <v>-111.68225758356117</v>
      </c>
      <c r="DH174" s="2">
        <v>-109.35525383583627</v>
      </c>
      <c r="DI174" s="2">
        <v>-105.95127135902787</v>
      </c>
      <c r="DJ174" s="2">
        <v>-102.26744649184607</v>
      </c>
      <c r="DK174" s="2">
        <v>-89.982654710400595</v>
      </c>
      <c r="DL174" s="2">
        <v>-74.786353160805405</v>
      </c>
      <c r="DM174" s="2">
        <v>-49.100859252935393</v>
      </c>
      <c r="DN174" s="2">
        <v>-16.036652877084144</v>
      </c>
      <c r="DO174" s="2">
        <v>7.0764312527939657</v>
      </c>
      <c r="DP174" s="2">
        <v>18.136034557542892</v>
      </c>
      <c r="DQ174" s="2">
        <v>22.495654547388831</v>
      </c>
      <c r="DR174" s="2">
        <v>25.844464783985739</v>
      </c>
      <c r="DS174" s="2">
        <v>25.825612131904567</v>
      </c>
      <c r="DT174" s="2">
        <v>25.560369353635672</v>
      </c>
      <c r="DU174" s="2">
        <v>23.514778011583939</v>
      </c>
      <c r="DV174" s="2">
        <v>21.354897167914395</v>
      </c>
      <c r="DW174" s="2">
        <v>14.332298761349701</v>
      </c>
      <c r="DX174" s="2">
        <v>15.104094875801781</v>
      </c>
      <c r="DY174" s="2">
        <v>15.410742061369582</v>
      </c>
      <c r="DZ174" s="2">
        <v>18.248657040649995</v>
      </c>
      <c r="EA174" s="2">
        <v>21.326034830423804</v>
      </c>
      <c r="EB174" s="2">
        <v>24.439735192361272</v>
      </c>
      <c r="EC174" s="2">
        <v>26.853697535014252</v>
      </c>
      <c r="ED174" s="2">
        <v>29.087088488859543</v>
      </c>
      <c r="EE174" s="2">
        <v>29.002412127888675</v>
      </c>
      <c r="EF174" s="2">
        <v>26.970302957283458</v>
      </c>
      <c r="EG174" s="2">
        <v>24.610791822516916</v>
      </c>
      <c r="EH174" s="2">
        <v>25.168536126003616</v>
      </c>
      <c r="EI174" s="2">
        <v>29.330590742153689</v>
      </c>
      <c r="EJ174" s="2">
        <v>29.400194073771058</v>
      </c>
      <c r="EK174" s="2">
        <v>31.72462476759091</v>
      </c>
      <c r="EL174" s="2">
        <v>30.726662015734913</v>
      </c>
      <c r="EM174" s="2">
        <v>32.711449901490163</v>
      </c>
      <c r="EN174" s="2">
        <v>34.536180437547628</v>
      </c>
      <c r="EO174" s="2">
        <v>35.020758029783671</v>
      </c>
      <c r="EP174" s="2">
        <v>37.118750432451975</v>
      </c>
      <c r="EQ174" s="2">
        <v>37.089822220473337</v>
      </c>
      <c r="ER174" s="2">
        <v>34.090469077936859</v>
      </c>
      <c r="ES174" s="2">
        <v>33.962725425721878</v>
      </c>
      <c r="ET174" s="2">
        <v>31.058450385498972</v>
      </c>
      <c r="EU174" s="2">
        <v>24.959779728225083</v>
      </c>
      <c r="EV174" s="2">
        <v>26.242910998544012</v>
      </c>
      <c r="EW174" s="2">
        <v>24.179668395787406</v>
      </c>
      <c r="EX174" s="2">
        <v>20.115571485051532</v>
      </c>
      <c r="EY174" s="2">
        <v>21.834348102692992</v>
      </c>
      <c r="EZ174" s="2">
        <v>21.965943461737321</v>
      </c>
      <c r="FA174" s="2">
        <v>20.528128089323094</v>
      </c>
      <c r="FB174" s="2">
        <v>23.054274502864125</v>
      </c>
      <c r="FC174" s="2">
        <v>23.074370437335993</v>
      </c>
      <c r="FD174" s="2">
        <v>20.584249094648154</v>
      </c>
      <c r="FE174" s="2">
        <v>20.602214050007987</v>
      </c>
      <c r="FF174" s="2">
        <v>19.275432565621106</v>
      </c>
      <c r="FG174" s="2">
        <v>17.296591453113663</v>
      </c>
      <c r="FH174" s="2">
        <v>16.079016340477175</v>
      </c>
      <c r="FI174" s="2">
        <v>16.787944877967515</v>
      </c>
      <c r="FJ174" s="2">
        <v>18.973494735049727</v>
      </c>
      <c r="FK174" s="2">
        <v>18.697171976647855</v>
      </c>
      <c r="FL174" s="2">
        <v>19.199120839671167</v>
      </c>
      <c r="FM174" s="2">
        <v>20.398279935405331</v>
      </c>
      <c r="FN174" s="2">
        <v>19.487895424484755</v>
      </c>
      <c r="FO174" s="2">
        <v>17.724892280008842</v>
      </c>
      <c r="FP174" s="2">
        <v>13.898703263813527</v>
      </c>
      <c r="FQ174" s="2">
        <v>10.101728185715714</v>
      </c>
      <c r="FR174" s="2">
        <v>6.3832752164701398</v>
      </c>
      <c r="FS174" s="2">
        <v>3.696544705939524</v>
      </c>
      <c r="FT174" s="2">
        <v>2.8019555344286493</v>
      </c>
      <c r="FU174" s="2">
        <v>2.2558157621910664</v>
      </c>
      <c r="FV174" s="2">
        <v>1.7002482059738555</v>
      </c>
      <c r="FW174" s="2">
        <v>1.1375185820786151</v>
      </c>
      <c r="FX174" s="2">
        <v>0.56997049867522243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</row>
    <row r="175" spans="1:200">
      <c r="A175" s="2">
        <v>-2.3282109636431638E-15</v>
      </c>
      <c r="B175" s="2">
        <v>-3.4165833399829348E-14</v>
      </c>
      <c r="C175" s="2">
        <v>2.7068836292161124E-13</v>
      </c>
      <c r="D175" s="2">
        <v>-4.5867608154321589E-14</v>
      </c>
      <c r="E175" s="2">
        <v>-1.7678272452572756E-15</v>
      </c>
      <c r="F175" s="2">
        <v>2.0007265362362672E-15</v>
      </c>
      <c r="G175" s="2">
        <v>1.7166606295402809E-14</v>
      </c>
      <c r="H175" s="2">
        <v>4.7770812604870069E-15</v>
      </c>
      <c r="I175" s="2">
        <v>-1.4109613705256918E-14</v>
      </c>
      <c r="J175" s="2">
        <v>-7.1778635348504316E-15</v>
      </c>
      <c r="K175" s="2">
        <v>4.1366952441482239E-15</v>
      </c>
      <c r="L175" s="2">
        <v>-1.4371085262497896E-15</v>
      </c>
      <c r="M175" s="2">
        <v>-6.7078617686236726E-15</v>
      </c>
      <c r="N175" s="2">
        <v>-7.2584324113273045E-15</v>
      </c>
      <c r="O175" s="2">
        <v>6.0219898591928193E-15</v>
      </c>
      <c r="P175" s="2">
        <v>1.7050992040111559E-15</v>
      </c>
      <c r="Q175" s="2">
        <v>-4.2220225547366816E-15</v>
      </c>
      <c r="R175" s="2">
        <v>-2.0023486828203868E-16</v>
      </c>
      <c r="S175" s="2">
        <v>-4.6732126073026004E-17</v>
      </c>
      <c r="T175" s="2">
        <v>5.8204640717325104E-17</v>
      </c>
      <c r="U175" s="2">
        <v>7.2613636391649784E-17</v>
      </c>
      <c r="V175" s="2">
        <v>0.20128242234435526</v>
      </c>
      <c r="W175" s="2">
        <v>0.40232745545028126</v>
      </c>
      <c r="X175" s="2">
        <v>0.60291026823182692</v>
      </c>
      <c r="Y175" s="2">
        <v>0.80283092996096705</v>
      </c>
      <c r="Z175" s="2">
        <v>1.0019263226053257</v>
      </c>
      <c r="AA175" s="2">
        <v>1.8070053641313943</v>
      </c>
      <c r="AB175" s="2">
        <v>4.5772121860831092</v>
      </c>
      <c r="AC175" s="2">
        <v>8.2762959290767331</v>
      </c>
      <c r="AD175" s="2">
        <v>12.063113678774991</v>
      </c>
      <c r="AE175" s="2">
        <v>15.908564297247022</v>
      </c>
      <c r="AF175" s="2">
        <v>17.64745949993619</v>
      </c>
      <c r="AG175" s="2">
        <v>18.657058377286234</v>
      </c>
      <c r="AH175" s="2">
        <v>18.654684182853575</v>
      </c>
      <c r="AI175" s="2">
        <v>18.57080530195848</v>
      </c>
      <c r="AJ175" s="2">
        <v>18.347620422795799</v>
      </c>
      <c r="AK175" s="2">
        <v>17.697906247421088</v>
      </c>
      <c r="AL175" s="2">
        <v>16.92628215541086</v>
      </c>
      <c r="AM175" s="2">
        <v>18.286798929172519</v>
      </c>
      <c r="AN175" s="2">
        <v>19.975697829137161</v>
      </c>
      <c r="AO175" s="2">
        <v>21.371030412705217</v>
      </c>
      <c r="AP175" s="2">
        <v>22.436117688686497</v>
      </c>
      <c r="AQ175" s="2">
        <v>23.265585535481808</v>
      </c>
      <c r="AR175" s="2">
        <v>22.422331586282365</v>
      </c>
      <c r="AS175" s="2">
        <v>21.160911835256428</v>
      </c>
      <c r="AT175" s="2">
        <v>19.74794329611878</v>
      </c>
      <c r="AU175" s="2">
        <v>18.922001442961296</v>
      </c>
      <c r="AV175" s="2">
        <v>19.40330807618701</v>
      </c>
      <c r="AW175" s="2">
        <v>20.806049256149194</v>
      </c>
      <c r="AX175" s="2">
        <v>23.127792538706199</v>
      </c>
      <c r="AY175" s="2">
        <v>25.412065760650517</v>
      </c>
      <c r="AZ175" s="2">
        <v>28.031191576665687</v>
      </c>
      <c r="BA175" s="2">
        <v>32.656103919449478</v>
      </c>
      <c r="BB175" s="2">
        <v>36.242683108141307</v>
      </c>
      <c r="BC175" s="2">
        <v>38.301253672006624</v>
      </c>
      <c r="BD175" s="2">
        <v>39.613879430868053</v>
      </c>
      <c r="BE175" s="2">
        <v>38.716939553130942</v>
      </c>
      <c r="BF175" s="2">
        <v>36.618593009173772</v>
      </c>
      <c r="BG175" s="2">
        <v>33.942538179221572</v>
      </c>
      <c r="BH175" s="2">
        <v>31.404915044000113</v>
      </c>
      <c r="BI175" s="2">
        <v>30.24175710517251</v>
      </c>
      <c r="BJ175" s="2">
        <v>29.283739471692812</v>
      </c>
      <c r="BK175" s="2">
        <v>27.268328268320762</v>
      </c>
      <c r="BL175" s="2">
        <v>25.224901977832062</v>
      </c>
      <c r="BM175" s="2">
        <v>24.000149339107811</v>
      </c>
      <c r="BN175" s="2">
        <v>23.560505021176958</v>
      </c>
      <c r="BO175" s="2">
        <v>26.176746055852885</v>
      </c>
      <c r="BP175" s="2">
        <v>26.703477247497684</v>
      </c>
      <c r="BQ175" s="2">
        <v>24.573885657536749</v>
      </c>
      <c r="BR175" s="2">
        <v>21.746739940474157</v>
      </c>
      <c r="BS175" s="2">
        <v>10.322294976715176</v>
      </c>
      <c r="BT175" s="2">
        <v>2.2187379296327783</v>
      </c>
      <c r="BU175" s="2">
        <v>-3.2406558649691943</v>
      </c>
      <c r="BV175" s="2">
        <v>-3.1958082336135223</v>
      </c>
      <c r="BW175" s="2">
        <v>-1.3228694676012189</v>
      </c>
      <c r="BX175" s="2">
        <v>3.4968542035134043</v>
      </c>
      <c r="BY175" s="2">
        <v>11.541731116469613</v>
      </c>
      <c r="BZ175" s="2">
        <v>10.542726115564946</v>
      </c>
      <c r="CA175" s="2">
        <v>10.909627869804089</v>
      </c>
      <c r="CB175" s="2">
        <v>11.046658231940787</v>
      </c>
      <c r="CC175" s="2">
        <v>18.265568018869445</v>
      </c>
      <c r="CD175" s="2">
        <v>20.383640305181327</v>
      </c>
      <c r="CE175" s="2">
        <v>21.075318480534303</v>
      </c>
      <c r="CF175" s="2">
        <v>21.492357705861739</v>
      </c>
      <c r="CG175" s="2">
        <v>19.830322085931115</v>
      </c>
      <c r="CH175" s="2">
        <v>16.429542731152608</v>
      </c>
      <c r="CI175" s="2">
        <v>12.396968861288691</v>
      </c>
      <c r="CJ175" s="2">
        <v>9.2574540416582529</v>
      </c>
      <c r="CK175" s="2">
        <v>5.2668397367116535</v>
      </c>
      <c r="CL175" s="2">
        <v>3.3576980917492585</v>
      </c>
      <c r="CM175" s="2">
        <v>0.5860420250530598</v>
      </c>
      <c r="CN175" s="2">
        <v>-22.301125975467887</v>
      </c>
      <c r="CO175" s="2">
        <v>-41.714551387041197</v>
      </c>
      <c r="CP175" s="2">
        <v>-79.269935933884639</v>
      </c>
      <c r="CQ175" s="2">
        <v>-97.60391608832245</v>
      </c>
      <c r="CR175" s="2">
        <v>-111.30452230601327</v>
      </c>
      <c r="CS175" s="2">
        <v>-116.44721704578916</v>
      </c>
      <c r="CT175" s="2">
        <v>-114.85927158130494</v>
      </c>
      <c r="CU175" s="2">
        <v>-111.53002561382918</v>
      </c>
      <c r="CV175" s="2">
        <v>-110.62811855031084</v>
      </c>
      <c r="CW175" s="2">
        <v>-108.4910864332567</v>
      </c>
      <c r="CX175" s="2">
        <v>-106.5388533878246</v>
      </c>
      <c r="CY175" s="2">
        <v>-108.78333508481597</v>
      </c>
      <c r="CZ175" s="2">
        <v>-110.10539978248973</v>
      </c>
      <c r="DA175" s="2">
        <v>-112.44200584815945</v>
      </c>
      <c r="DB175" s="2">
        <v>-113.8049211208362</v>
      </c>
      <c r="DC175" s="2">
        <v>-114.11265041565935</v>
      </c>
      <c r="DD175" s="2">
        <v>-114.52001251706567</v>
      </c>
      <c r="DE175" s="2">
        <v>-115.6302478146975</v>
      </c>
      <c r="DF175" s="2">
        <v>-113.71438137151655</v>
      </c>
      <c r="DG175" s="2">
        <v>-112.18421063180548</v>
      </c>
      <c r="DH175" s="2">
        <v>-110.2477434663695</v>
      </c>
      <c r="DI175" s="2">
        <v>-107.32462737532289</v>
      </c>
      <c r="DJ175" s="2">
        <v>-104.08250862901168</v>
      </c>
      <c r="DK175" s="2">
        <v>-92.395495317005796</v>
      </c>
      <c r="DL175" s="2">
        <v>-77.510442585949576</v>
      </c>
      <c r="DM175" s="2">
        <v>-51.565297631081847</v>
      </c>
      <c r="DN175" s="2">
        <v>-16.490149701340794</v>
      </c>
      <c r="DO175" s="2">
        <v>8.7840885433183757</v>
      </c>
      <c r="DP175" s="2">
        <v>20.831912435245695</v>
      </c>
      <c r="DQ175" s="2">
        <v>25.590180529357422</v>
      </c>
      <c r="DR175" s="2">
        <v>26.396105162107329</v>
      </c>
      <c r="DS175" s="2">
        <v>26.577306496854998</v>
      </c>
      <c r="DT175" s="2">
        <v>26.440276134718292</v>
      </c>
      <c r="DU175" s="2">
        <v>24.412999264245187</v>
      </c>
      <c r="DV175" s="2">
        <v>22.068777355277067</v>
      </c>
      <c r="DW175" s="2">
        <v>13.962565750072025</v>
      </c>
      <c r="DX175" s="2">
        <v>14.55888360225029</v>
      </c>
      <c r="DY175" s="2">
        <v>14.520639099742192</v>
      </c>
      <c r="DZ175" s="2">
        <v>17.212886970574829</v>
      </c>
      <c r="EA175" s="2">
        <v>20.091286227402943</v>
      </c>
      <c r="EB175" s="2">
        <v>22.945098805441528</v>
      </c>
      <c r="EC175" s="2">
        <v>25.157099819990538</v>
      </c>
      <c r="ED175" s="2">
        <v>27.332498101682951</v>
      </c>
      <c r="EE175" s="2">
        <v>26.92812521792596</v>
      </c>
      <c r="EF175" s="2">
        <v>24.34871191880973</v>
      </c>
      <c r="EG175" s="2">
        <v>21.506009477139742</v>
      </c>
      <c r="EH175" s="2">
        <v>21.748701114560721</v>
      </c>
      <c r="EI175" s="2">
        <v>26.174488833036545</v>
      </c>
      <c r="EJ175" s="2">
        <v>26.704747055238037</v>
      </c>
      <c r="EK175" s="2">
        <v>29.916134108837674</v>
      </c>
      <c r="EL175" s="2">
        <v>30.507092611135395</v>
      </c>
      <c r="EM175" s="2">
        <v>33.631681059183435</v>
      </c>
      <c r="EN175" s="2">
        <v>36.936997581375863</v>
      </c>
      <c r="EO175" s="2">
        <v>39.084630371216704</v>
      </c>
      <c r="EP175" s="2">
        <v>41.679171565088673</v>
      </c>
      <c r="EQ175" s="2">
        <v>41.882449641277027</v>
      </c>
      <c r="ER175" s="2">
        <v>38.160762051649755</v>
      </c>
      <c r="ES175" s="2">
        <v>37.157407545592058</v>
      </c>
      <c r="ET175" s="2">
        <v>32.992475135072446</v>
      </c>
      <c r="EU175" s="2">
        <v>25.412065760650517</v>
      </c>
      <c r="EV175" s="2">
        <v>26.096151078844997</v>
      </c>
      <c r="EW175" s="2">
        <v>23.566317914534082</v>
      </c>
      <c r="EX175" s="2">
        <v>19.40330807618701</v>
      </c>
      <c r="EY175" s="2">
        <v>21.396380651192182</v>
      </c>
      <c r="EZ175" s="2">
        <v>21.930617272937923</v>
      </c>
      <c r="FA175" s="2">
        <v>21.160911835256428</v>
      </c>
      <c r="FB175" s="2">
        <v>24.162394513773265</v>
      </c>
      <c r="FC175" s="2">
        <v>24.653064267849853</v>
      </c>
      <c r="FD175" s="2">
        <v>22.436117688686497</v>
      </c>
      <c r="FE175" s="2">
        <v>22.212413516124027</v>
      </c>
      <c r="FF175" s="2">
        <v>20.627087240340217</v>
      </c>
      <c r="FG175" s="2">
        <v>18.286798929172519</v>
      </c>
      <c r="FH175" s="2">
        <v>16.360988368692801</v>
      </c>
      <c r="FI175" s="2">
        <v>16.689686862823329</v>
      </c>
      <c r="FJ175" s="2">
        <v>18.347620422795799</v>
      </c>
      <c r="FK175" s="2">
        <v>17.714388290708794</v>
      </c>
      <c r="FL175" s="2">
        <v>17.836710406333992</v>
      </c>
      <c r="FM175" s="2">
        <v>18.657058377286234</v>
      </c>
      <c r="FN175" s="2">
        <v>17.64745949993619</v>
      </c>
      <c r="FO175" s="2">
        <v>15.908564297247022</v>
      </c>
      <c r="FP175" s="2">
        <v>12.063113678774995</v>
      </c>
      <c r="FQ175" s="2">
        <v>8.2762959290767331</v>
      </c>
      <c r="FR175" s="2">
        <v>4.5772121860831092</v>
      </c>
      <c r="FS175" s="2">
        <v>1.8070053641313943</v>
      </c>
      <c r="FT175" s="2">
        <v>1.0019263226053257</v>
      </c>
      <c r="FU175" s="2">
        <v>0.80283092996096705</v>
      </c>
      <c r="FV175" s="2">
        <v>0.60291026823182692</v>
      </c>
      <c r="FW175" s="2">
        <v>0.40232745545028159</v>
      </c>
      <c r="FX175" s="2">
        <v>0.20128242234435526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</row>
    <row r="176" spans="1:200">
      <c r="A176" s="2">
        <v>-2.3282109636431638E-15</v>
      </c>
      <c r="B176" s="2">
        <v>-3.4165833399829348E-14</v>
      </c>
      <c r="C176" s="2">
        <v>2.7068836292161124E-13</v>
      </c>
      <c r="D176" s="2">
        <v>-4.5867608154321589E-14</v>
      </c>
      <c r="E176" s="2">
        <v>-1.7678272452572756E-15</v>
      </c>
      <c r="F176" s="2">
        <v>2.0007265362362672E-15</v>
      </c>
      <c r="G176" s="2">
        <v>1.7166606295402809E-14</v>
      </c>
      <c r="H176" s="2">
        <v>4.7770812604870069E-15</v>
      </c>
      <c r="I176" s="2">
        <v>-1.4109613705256918E-14</v>
      </c>
      <c r="J176" s="2">
        <v>-7.1778635348504316E-15</v>
      </c>
      <c r="K176" s="2">
        <v>4.1366952441482239E-15</v>
      </c>
      <c r="L176" s="2">
        <v>-1.4371085262497896E-15</v>
      </c>
      <c r="M176" s="2">
        <v>-6.7078617686236726E-15</v>
      </c>
      <c r="N176" s="2">
        <v>-7.2584324113273045E-15</v>
      </c>
      <c r="O176" s="2">
        <v>6.0219898591928193E-15</v>
      </c>
      <c r="P176" s="2">
        <v>1.7050992040111559E-15</v>
      </c>
      <c r="Q176" s="2">
        <v>-4.2220225547366816E-15</v>
      </c>
      <c r="R176" s="2">
        <v>-2.0023486828203868E-16</v>
      </c>
      <c r="S176" s="2">
        <v>-4.6732126073026004E-17</v>
      </c>
      <c r="T176" s="2">
        <v>5.8204640717325104E-17</v>
      </c>
      <c r="U176" s="2">
        <v>7.2613636391649784E-17</v>
      </c>
      <c r="V176" s="2">
        <v>0.20128242234435526</v>
      </c>
      <c r="W176" s="2">
        <v>0.40232745545028126</v>
      </c>
      <c r="X176" s="2">
        <v>0.60291026823182692</v>
      </c>
      <c r="Y176" s="2">
        <v>0.80283092996096705</v>
      </c>
      <c r="Z176" s="2">
        <v>1.0019263226053257</v>
      </c>
      <c r="AA176" s="2">
        <v>1.8070053641313943</v>
      </c>
      <c r="AB176" s="2">
        <v>4.5772121860831092</v>
      </c>
      <c r="AC176" s="2">
        <v>8.2762959290767331</v>
      </c>
      <c r="AD176" s="2">
        <v>12.063113678774991</v>
      </c>
      <c r="AE176" s="2">
        <v>15.908564297247022</v>
      </c>
      <c r="AF176" s="2">
        <v>17.64745949993619</v>
      </c>
      <c r="AG176" s="2">
        <v>18.657058377286234</v>
      </c>
      <c r="AH176" s="2">
        <v>18.654684182853575</v>
      </c>
      <c r="AI176" s="2">
        <v>18.57080530195848</v>
      </c>
      <c r="AJ176" s="2">
        <v>18.347620422795799</v>
      </c>
      <c r="AK176" s="2">
        <v>17.697906247421088</v>
      </c>
      <c r="AL176" s="2">
        <v>16.92628215541086</v>
      </c>
      <c r="AM176" s="2">
        <v>18.286798929172519</v>
      </c>
      <c r="AN176" s="2">
        <v>19.975697829137161</v>
      </c>
      <c r="AO176" s="2">
        <v>21.371030412705217</v>
      </c>
      <c r="AP176" s="2">
        <v>22.436117688686497</v>
      </c>
      <c r="AQ176" s="2">
        <v>23.265585535481808</v>
      </c>
      <c r="AR176" s="2">
        <v>22.422331586282365</v>
      </c>
      <c r="AS176" s="2">
        <v>21.160911835256428</v>
      </c>
      <c r="AT176" s="2">
        <v>19.74794329611878</v>
      </c>
      <c r="AU176" s="2">
        <v>18.922001442961296</v>
      </c>
      <c r="AV176" s="2">
        <v>19.40330807618701</v>
      </c>
      <c r="AW176" s="2">
        <v>20.806049256149194</v>
      </c>
      <c r="AX176" s="2">
        <v>23.127792538706199</v>
      </c>
      <c r="AY176" s="2">
        <v>25.412065760650517</v>
      </c>
      <c r="AZ176" s="2">
        <v>28.031191576665687</v>
      </c>
      <c r="BA176" s="2">
        <v>32.656103919449478</v>
      </c>
      <c r="BB176" s="2">
        <v>36.242683108141307</v>
      </c>
      <c r="BC176" s="2">
        <v>38.301253672006624</v>
      </c>
      <c r="BD176" s="2">
        <v>39.613879430868053</v>
      </c>
      <c r="BE176" s="2">
        <v>38.716939553130942</v>
      </c>
      <c r="BF176" s="2">
        <v>36.618593009173772</v>
      </c>
      <c r="BG176" s="2">
        <v>33.942538179221572</v>
      </c>
      <c r="BH176" s="2">
        <v>31.404915044000113</v>
      </c>
      <c r="BI176" s="2">
        <v>30.24175710517251</v>
      </c>
      <c r="BJ176" s="2">
        <v>29.283739471692812</v>
      </c>
      <c r="BK176" s="2">
        <v>27.268328268320762</v>
      </c>
      <c r="BL176" s="2">
        <v>25.224901977832062</v>
      </c>
      <c r="BM176" s="2">
        <v>24.000149339107811</v>
      </c>
      <c r="BN176" s="2">
        <v>23.560505021176958</v>
      </c>
      <c r="BO176" s="2">
        <v>26.176746055852885</v>
      </c>
      <c r="BP176" s="2">
        <v>26.703477247497684</v>
      </c>
      <c r="BQ176" s="2">
        <v>24.573885657536749</v>
      </c>
      <c r="BR176" s="2">
        <v>21.746739940474157</v>
      </c>
      <c r="BS176" s="2">
        <v>10.322294976715176</v>
      </c>
      <c r="BT176" s="2">
        <v>2.2187379296327783</v>
      </c>
      <c r="BU176" s="2">
        <v>-3.2406558649691943</v>
      </c>
      <c r="BV176" s="2">
        <v>-3.1958082336135223</v>
      </c>
      <c r="BW176" s="2">
        <v>-1.3228694676012189</v>
      </c>
      <c r="BX176" s="2">
        <v>3.4968542035134043</v>
      </c>
      <c r="BY176" s="2">
        <v>11.541731116469613</v>
      </c>
      <c r="BZ176" s="2">
        <v>10.542726115564946</v>
      </c>
      <c r="CA176" s="2">
        <v>10.909627869804089</v>
      </c>
      <c r="CB176" s="2">
        <v>11.046658231940787</v>
      </c>
      <c r="CC176" s="2">
        <v>18.265568018869445</v>
      </c>
      <c r="CD176" s="2">
        <v>20.383640305181327</v>
      </c>
      <c r="CE176" s="2">
        <v>21.075318480534303</v>
      </c>
      <c r="CF176" s="2">
        <v>21.492357705861739</v>
      </c>
      <c r="CG176" s="2">
        <v>19.830322085931115</v>
      </c>
      <c r="CH176" s="2">
        <v>16.429542731152608</v>
      </c>
      <c r="CI176" s="2">
        <v>12.396968861288691</v>
      </c>
      <c r="CJ176" s="2">
        <v>9.2574540416582529</v>
      </c>
      <c r="CK176" s="2">
        <v>5.2668397367116535</v>
      </c>
      <c r="CL176" s="2">
        <v>3.3576980917492585</v>
      </c>
      <c r="CM176" s="2">
        <v>0.5860420250530598</v>
      </c>
      <c r="CN176" s="2">
        <v>-22.301125975467887</v>
      </c>
      <c r="CO176" s="2">
        <v>-41.714551387041197</v>
      </c>
      <c r="CP176" s="2">
        <v>-79.269935933884639</v>
      </c>
      <c r="CQ176" s="2">
        <v>-97.60391608832245</v>
      </c>
      <c r="CR176" s="2">
        <v>-111.30452230601327</v>
      </c>
      <c r="CS176" s="2">
        <v>-116.44721704578916</v>
      </c>
      <c r="CT176" s="2">
        <v>-114.85927158130494</v>
      </c>
      <c r="CU176" s="2">
        <v>-111.53002561382918</v>
      </c>
      <c r="CV176" s="2">
        <v>-110.62811855031084</v>
      </c>
      <c r="CW176" s="2">
        <v>-108.4910864332567</v>
      </c>
      <c r="CX176" s="2">
        <v>-106.5388533878246</v>
      </c>
      <c r="CY176" s="2">
        <v>-108.78333508481597</v>
      </c>
      <c r="CZ176" s="2">
        <v>-110.10539978248973</v>
      </c>
      <c r="DA176" s="2">
        <v>-112.44200584815945</v>
      </c>
      <c r="DB176" s="2">
        <v>-113.8049211208362</v>
      </c>
      <c r="DC176" s="2">
        <v>-114.11265041565935</v>
      </c>
      <c r="DD176" s="2">
        <v>-114.52001251706567</v>
      </c>
      <c r="DE176" s="2">
        <v>-115.6302478146975</v>
      </c>
      <c r="DF176" s="2">
        <v>-113.71438137151655</v>
      </c>
      <c r="DG176" s="2">
        <v>-112.18421063180548</v>
      </c>
      <c r="DH176" s="2">
        <v>-110.2477434663695</v>
      </c>
      <c r="DI176" s="2">
        <v>-107.32462737532289</v>
      </c>
      <c r="DJ176" s="2">
        <v>-104.08250862901168</v>
      </c>
      <c r="DK176" s="2">
        <v>-92.395495317005796</v>
      </c>
      <c r="DL176" s="2">
        <v>-77.510442585949576</v>
      </c>
      <c r="DM176" s="2">
        <v>-51.565297631081847</v>
      </c>
      <c r="DN176" s="2">
        <v>-16.490149701340794</v>
      </c>
      <c r="DO176" s="2">
        <v>8.7840885433183757</v>
      </c>
      <c r="DP176" s="2">
        <v>20.831912435245695</v>
      </c>
      <c r="DQ176" s="2">
        <v>25.590180529357422</v>
      </c>
      <c r="DR176" s="2">
        <v>26.396105162107329</v>
      </c>
      <c r="DS176" s="2">
        <v>26.577306496854998</v>
      </c>
      <c r="DT176" s="2">
        <v>26.440276134718292</v>
      </c>
      <c r="DU176" s="2">
        <v>24.412999264245187</v>
      </c>
      <c r="DV176" s="2">
        <v>22.068777355277067</v>
      </c>
      <c r="DW176" s="2">
        <v>13.962565750072025</v>
      </c>
      <c r="DX176" s="2">
        <v>14.55888360225029</v>
      </c>
      <c r="DY176" s="2">
        <v>14.520639099742192</v>
      </c>
      <c r="DZ176" s="2">
        <v>17.212886970574829</v>
      </c>
      <c r="EA176" s="2">
        <v>20.091286227402943</v>
      </c>
      <c r="EB176" s="2">
        <v>22.945098805441528</v>
      </c>
      <c r="EC176" s="2">
        <v>25.157099819990538</v>
      </c>
      <c r="ED176" s="2">
        <v>27.332498101682951</v>
      </c>
      <c r="EE176" s="2">
        <v>26.92812521792596</v>
      </c>
      <c r="EF176" s="2">
        <v>24.34871191880973</v>
      </c>
      <c r="EG176" s="2">
        <v>21.506009477139742</v>
      </c>
      <c r="EH176" s="2">
        <v>21.748701114560721</v>
      </c>
      <c r="EI176" s="2">
        <v>26.174488833036545</v>
      </c>
      <c r="EJ176" s="2">
        <v>26.704747055238037</v>
      </c>
      <c r="EK176" s="2">
        <v>29.916134108837674</v>
      </c>
      <c r="EL176" s="2">
        <v>30.507092611135395</v>
      </c>
      <c r="EM176" s="2">
        <v>33.631681059183435</v>
      </c>
      <c r="EN176" s="2">
        <v>36.936997581375863</v>
      </c>
      <c r="EO176" s="2">
        <v>39.084630371216704</v>
      </c>
      <c r="EP176" s="2">
        <v>41.679171565088673</v>
      </c>
      <c r="EQ176" s="2">
        <v>41.882449641277027</v>
      </c>
      <c r="ER176" s="2">
        <v>38.160762051649755</v>
      </c>
      <c r="ES176" s="2">
        <v>37.157407545592058</v>
      </c>
      <c r="ET176" s="2">
        <v>32.992475135072446</v>
      </c>
      <c r="EU176" s="2">
        <v>25.412065760650517</v>
      </c>
      <c r="EV176" s="2">
        <v>26.096151078844997</v>
      </c>
      <c r="EW176" s="2">
        <v>23.566317914534082</v>
      </c>
      <c r="EX176" s="2">
        <v>19.40330807618701</v>
      </c>
      <c r="EY176" s="2">
        <v>21.396380651192182</v>
      </c>
      <c r="EZ176" s="2">
        <v>21.930617272937923</v>
      </c>
      <c r="FA176" s="2">
        <v>21.160911835256428</v>
      </c>
      <c r="FB176" s="2">
        <v>24.162394513773265</v>
      </c>
      <c r="FC176" s="2">
        <v>24.653064267849853</v>
      </c>
      <c r="FD176" s="2">
        <v>22.436117688686497</v>
      </c>
      <c r="FE176" s="2">
        <v>22.212413516124027</v>
      </c>
      <c r="FF176" s="2">
        <v>20.627087240340217</v>
      </c>
      <c r="FG176" s="2">
        <v>18.286798929172519</v>
      </c>
      <c r="FH176" s="2">
        <v>16.360988368692801</v>
      </c>
      <c r="FI176" s="2">
        <v>16.689686862823329</v>
      </c>
      <c r="FJ176" s="2">
        <v>18.347620422795799</v>
      </c>
      <c r="FK176" s="2">
        <v>17.714388290708794</v>
      </c>
      <c r="FL176" s="2">
        <v>17.836710406333992</v>
      </c>
      <c r="FM176" s="2">
        <v>18.657058377286234</v>
      </c>
      <c r="FN176" s="2">
        <v>17.64745949993619</v>
      </c>
      <c r="FO176" s="2">
        <v>15.908564297247022</v>
      </c>
      <c r="FP176" s="2">
        <v>12.063113678774995</v>
      </c>
      <c r="FQ176" s="2">
        <v>8.2762959290767331</v>
      </c>
      <c r="FR176" s="2">
        <v>4.5772121860831092</v>
      </c>
      <c r="FS176" s="2">
        <v>1.8070053641313943</v>
      </c>
      <c r="FT176" s="2">
        <v>1.0019263226053257</v>
      </c>
      <c r="FU176" s="2">
        <v>0.80283092996096705</v>
      </c>
      <c r="FV176" s="2">
        <v>0.60291026823182692</v>
      </c>
      <c r="FW176" s="2">
        <v>0.40232745545028159</v>
      </c>
      <c r="FX176" s="2">
        <v>0.20128242234435526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</row>
    <row r="177" spans="1:200">
      <c r="A177" s="2">
        <v>-2.5064578804067561E-15</v>
      </c>
      <c r="B177" s="2">
        <v>-4.9998101556757923E-14</v>
      </c>
      <c r="C177" s="2">
        <v>2.8510127560349904E-13</v>
      </c>
      <c r="D177" s="2">
        <v>-4.9532313282060288E-14</v>
      </c>
      <c r="E177" s="2">
        <v>3.0474990533836294E-17</v>
      </c>
      <c r="F177" s="2">
        <v>-1.2431008811641548E-15</v>
      </c>
      <c r="G177" s="2">
        <v>6.4878690293376263E-15</v>
      </c>
      <c r="H177" s="2">
        <v>5.4138661944399139E-15</v>
      </c>
      <c r="I177" s="2">
        <v>-9.015479895763041E-15</v>
      </c>
      <c r="J177" s="2">
        <v>-8.3318827244105193E-15</v>
      </c>
      <c r="K177" s="2">
        <v>-5.8681478708761571E-15</v>
      </c>
      <c r="L177" s="2">
        <v>-3.8971592710626269E-15</v>
      </c>
      <c r="M177" s="2">
        <v>-8.9351875998559851E-15</v>
      </c>
      <c r="N177" s="2">
        <v>-2.658846159912076E-15</v>
      </c>
      <c r="O177" s="2">
        <v>9.2863410794732018E-15</v>
      </c>
      <c r="P177" s="2">
        <v>4.0676155716773404E-15</v>
      </c>
      <c r="Q177" s="2">
        <v>-2.767505648403089E-15</v>
      </c>
      <c r="R177" s="2">
        <v>-1.4796059271602609E-16</v>
      </c>
      <c r="S177" s="2">
        <v>4.2211389828129391E-17</v>
      </c>
      <c r="T177" s="2">
        <v>3.9349263229147356E-17</v>
      </c>
      <c r="U177" s="2">
        <v>5.4775436520326E-17</v>
      </c>
      <c r="V177" s="2">
        <v>-0.23347689885591677</v>
      </c>
      <c r="W177" s="2">
        <v>-0.46287291305010936</v>
      </c>
      <c r="X177" s="2">
        <v>-0.68414498831904524</v>
      </c>
      <c r="Y177" s="2">
        <v>-0.89332533871946418</v>
      </c>
      <c r="Z177" s="2">
        <v>-1.086558104926673</v>
      </c>
      <c r="AA177" s="2">
        <v>-0.28597502036711686</v>
      </c>
      <c r="AB177" s="2">
        <v>2.9530576319262765</v>
      </c>
      <c r="AC177" s="2">
        <v>7.022285103857377</v>
      </c>
      <c r="AD177" s="2">
        <v>11.156641532639917</v>
      </c>
      <c r="AE177" s="2">
        <v>15.313967835994152</v>
      </c>
      <c r="AF177" s="2">
        <v>16.988475040472242</v>
      </c>
      <c r="AG177" s="2">
        <v>18.007170331694955</v>
      </c>
      <c r="AH177" s="2">
        <v>17.974004695281955</v>
      </c>
      <c r="AI177" s="2">
        <v>17.854764353344027</v>
      </c>
      <c r="AJ177" s="2">
        <v>17.640842270094449</v>
      </c>
      <c r="AK177" s="2">
        <v>17.074873210544315</v>
      </c>
      <c r="AL177" s="2">
        <v>16.336877327026205</v>
      </c>
      <c r="AM177" s="2">
        <v>18.192752669283184</v>
      </c>
      <c r="AN177" s="2">
        <v>20.356679606406122</v>
      </c>
      <c r="AO177" s="2">
        <v>22.375473841224959</v>
      </c>
      <c r="AP177" s="2">
        <v>24.179944266819398</v>
      </c>
      <c r="AQ177" s="2">
        <v>25.7200972322577</v>
      </c>
      <c r="AR177" s="2">
        <v>25.424705439575892</v>
      </c>
      <c r="AS177" s="2">
        <v>24.416026748918224</v>
      </c>
      <c r="AT177" s="2">
        <v>22.87875871455083</v>
      </c>
      <c r="AU177" s="2">
        <v>21.726799146673475</v>
      </c>
      <c r="AV177" s="2">
        <v>21.623620955641893</v>
      </c>
      <c r="AW177" s="2">
        <v>22.189255802838666</v>
      </c>
      <c r="AX177" s="2">
        <v>23.608355850353707</v>
      </c>
      <c r="AY177" s="2">
        <v>24.836041841463391</v>
      </c>
      <c r="AZ177" s="2">
        <v>26.935197974889491</v>
      </c>
      <c r="BA177" s="2">
        <v>31.708692908077072</v>
      </c>
      <c r="BB177" s="2">
        <v>35.757271823204846</v>
      </c>
      <c r="BC177" s="2">
        <v>38.392657544447523</v>
      </c>
      <c r="BD177" s="2">
        <v>39.942623626787103</v>
      </c>
      <c r="BE177" s="2">
        <v>39.35083700191781</v>
      </c>
      <c r="BF177" s="2">
        <v>37.237437936930448</v>
      </c>
      <c r="BG177" s="2">
        <v>34.280424071994858</v>
      </c>
      <c r="BH177" s="2">
        <v>31.179198006352092</v>
      </c>
      <c r="BI177" s="2">
        <v>29.121664468995561</v>
      </c>
      <c r="BJ177" s="2">
        <v>27.590197995982482</v>
      </c>
      <c r="BK177" s="2">
        <v>25.165314613219241</v>
      </c>
      <c r="BL177" s="2">
        <v>23.045895567195412</v>
      </c>
      <c r="BM177" s="2">
        <v>22.0267948213586</v>
      </c>
      <c r="BN177" s="2">
        <v>22.011341673701764</v>
      </c>
      <c r="BO177" s="2">
        <v>25.558169630636073</v>
      </c>
      <c r="BP177" s="2">
        <v>27.133183100946155</v>
      </c>
      <c r="BQ177" s="2">
        <v>25.470695842254983</v>
      </c>
      <c r="BR177" s="2">
        <v>22.858489338473845</v>
      </c>
      <c r="BS177" s="2">
        <v>12.145177781016914</v>
      </c>
      <c r="BT177" s="2">
        <v>4.131072915812311</v>
      </c>
      <c r="BU177" s="2">
        <v>-1.7532903949938392</v>
      </c>
      <c r="BV177" s="2">
        <v>-2.1231725094725844</v>
      </c>
      <c r="BW177" s="2">
        <v>-0.99204733919132604</v>
      </c>
      <c r="BX177" s="2">
        <v>2.6220239762209467</v>
      </c>
      <c r="BY177" s="2">
        <v>8.979440097491004</v>
      </c>
      <c r="BZ177" s="2">
        <v>7.4142971545114476</v>
      </c>
      <c r="CA177" s="2">
        <v>7.302410181849968</v>
      </c>
      <c r="CB177" s="2">
        <v>6.9699939282727623</v>
      </c>
      <c r="CC177" s="2">
        <v>14.468606915409428</v>
      </c>
      <c r="CD177" s="2">
        <v>16.538612295772669</v>
      </c>
      <c r="CE177" s="2">
        <v>16.960696362197339</v>
      </c>
      <c r="CF177" s="2">
        <v>17.32368182650627</v>
      </c>
      <c r="CG177" s="2">
        <v>15.597064598871016</v>
      </c>
      <c r="CH177" s="2">
        <v>12.80823627949178</v>
      </c>
      <c r="CI177" s="2">
        <v>9.6884818440743619</v>
      </c>
      <c r="CJ177" s="2">
        <v>7.2930212693926979</v>
      </c>
      <c r="CK177" s="2">
        <v>4.0269005463249581</v>
      </c>
      <c r="CL177" s="2">
        <v>2.5001481222614377</v>
      </c>
      <c r="CM177" s="2">
        <v>0.17551726381076471</v>
      </c>
      <c r="CN177" s="2">
        <v>-23.388692357164548</v>
      </c>
      <c r="CO177" s="2">
        <v>-42.168048211297908</v>
      </c>
      <c r="CP177" s="2">
        <v>-76.821820742882437</v>
      </c>
      <c r="CQ177" s="2">
        <v>-93.585200400277145</v>
      </c>
      <c r="CR177" s="2">
        <v>-105.6408325327168</v>
      </c>
      <c r="CS177" s="2">
        <v>-109.88900709413976</v>
      </c>
      <c r="CT177" s="2">
        <v>-108.34915884721237</v>
      </c>
      <c r="CU177" s="2">
        <v>-105.71602840514667</v>
      </c>
      <c r="CV177" s="2">
        <v>-104.37980576006888</v>
      </c>
      <c r="CW177" s="2">
        <v>-102.45601158723046</v>
      </c>
      <c r="CX177" s="2">
        <v>-100.04536118150352</v>
      </c>
      <c r="CY177" s="2">
        <v>-103.58143223992187</v>
      </c>
      <c r="CZ177" s="2">
        <v>-108.80211485578053</v>
      </c>
      <c r="DA177" s="2">
        <v>-114.06639227106906</v>
      </c>
      <c r="DB177" s="2">
        <v>-117.0451193613583</v>
      </c>
      <c r="DC177" s="2">
        <v>-117.8467221351417</v>
      </c>
      <c r="DD177" s="2">
        <v>-119.77559600778525</v>
      </c>
      <c r="DE177" s="2">
        <v>-122.06473390956796</v>
      </c>
      <c r="DF177" s="2">
        <v>-121.29816763336956</v>
      </c>
      <c r="DG177" s="2">
        <v>-120.44708288344563</v>
      </c>
      <c r="DH177" s="2">
        <v>-119.42021837399345</v>
      </c>
      <c r="DI177" s="2">
        <v>-117.44347546239453</v>
      </c>
      <c r="DJ177" s="2">
        <v>-115.02852094589151</v>
      </c>
      <c r="DK177" s="2">
        <v>-104.65542588342619</v>
      </c>
      <c r="DL177" s="2">
        <v>-90.43445551946904</v>
      </c>
      <c r="DM177" s="2">
        <v>-65.934790775294758</v>
      </c>
      <c r="DN177" s="2">
        <v>-31.980928588409817</v>
      </c>
      <c r="DO177" s="2">
        <v>-6.0198042921691339</v>
      </c>
      <c r="DP177" s="2">
        <v>8.6247891699768804</v>
      </c>
      <c r="DQ177" s="2">
        <v>15.116342263377913</v>
      </c>
      <c r="DR177" s="2">
        <v>21.69429523027177</v>
      </c>
      <c r="DS177" s="2">
        <v>22.31172398145663</v>
      </c>
      <c r="DT177" s="2">
        <v>22.644140235033785</v>
      </c>
      <c r="DU177" s="2">
        <v>21.180649295207495</v>
      </c>
      <c r="DV177" s="2">
        <v>19.476077492924148</v>
      </c>
      <c r="DW177" s="2">
        <v>12.238167389229657</v>
      </c>
      <c r="DX177" s="2">
        <v>13.48614760227383</v>
      </c>
      <c r="DY177" s="2">
        <v>13.910953301726174</v>
      </c>
      <c r="DZ177" s="2">
        <v>17.358801735195943</v>
      </c>
      <c r="EA177" s="2">
        <v>20.803442091899328</v>
      </c>
      <c r="EB177" s="2">
        <v>24.048790158292569</v>
      </c>
      <c r="EC177" s="2">
        <v>26.206242156453889</v>
      </c>
      <c r="ED177" s="2">
        <v>27.944547207869881</v>
      </c>
      <c r="EE177" s="2">
        <v>26.469381139128792</v>
      </c>
      <c r="EF177" s="2">
        <v>22.892112740615154</v>
      </c>
      <c r="EG177" s="2">
        <v>19.249176935827755</v>
      </c>
      <c r="EH177" s="2">
        <v>19.2022169537561</v>
      </c>
      <c r="EI177" s="2">
        <v>23.9540170782881</v>
      </c>
      <c r="EJ177" s="2">
        <v>24.643797248247733</v>
      </c>
      <c r="EK177" s="2">
        <v>28.55480351053609</v>
      </c>
      <c r="EL177" s="2">
        <v>30.382892861669628</v>
      </c>
      <c r="EM177" s="2">
        <v>33.803569006997456</v>
      </c>
      <c r="EN177" s="2">
        <v>37.442400773207453</v>
      </c>
      <c r="EO177" s="2">
        <v>39.879311357613986</v>
      </c>
      <c r="EP177" s="2">
        <v>42.13299306023459</v>
      </c>
      <c r="EQ177" s="2">
        <v>41.95262449796855</v>
      </c>
      <c r="ER177" s="2">
        <v>37.822317603885551</v>
      </c>
      <c r="ES177" s="2">
        <v>36.254143984686749</v>
      </c>
      <c r="ET177" s="2">
        <v>31.844127787581044</v>
      </c>
      <c r="EU177" s="2">
        <v>24.836041841463391</v>
      </c>
      <c r="EV177" s="2">
        <v>26.245400328936856</v>
      </c>
      <c r="EW177" s="2">
        <v>24.610277254794244</v>
      </c>
      <c r="EX177" s="2">
        <v>21.623620955641893</v>
      </c>
      <c r="EY177" s="2">
        <v>23.934766583979055</v>
      </c>
      <c r="EZ177" s="2">
        <v>24.82605833388595</v>
      </c>
      <c r="FA177" s="2">
        <v>24.416026748918224</v>
      </c>
      <c r="FB177" s="2">
        <v>27.089791556604279</v>
      </c>
      <c r="FC177" s="2">
        <v>27.053100387886399</v>
      </c>
      <c r="FD177" s="2">
        <v>24.179944266819398</v>
      </c>
      <c r="FE177" s="2">
        <v>23.191552832836038</v>
      </c>
      <c r="FF177" s="2">
        <v>20.983126404915783</v>
      </c>
      <c r="FG177" s="2">
        <v>18.192752669283184</v>
      </c>
      <c r="FH177" s="2">
        <v>15.793224665101842</v>
      </c>
      <c r="FI177" s="2">
        <v>16.078235716591763</v>
      </c>
      <c r="FJ177" s="2">
        <v>17.640842270094449</v>
      </c>
      <c r="FK177" s="2">
        <v>16.987240681466258</v>
      </c>
      <c r="FL177" s="2">
        <v>17.14562244871555</v>
      </c>
      <c r="FM177" s="2">
        <v>18.007170331694955</v>
      </c>
      <c r="FN177" s="2">
        <v>16.988475040472242</v>
      </c>
      <c r="FO177" s="2">
        <v>15.313967835994152</v>
      </c>
      <c r="FP177" s="2">
        <v>11.15664153263992</v>
      </c>
      <c r="FQ177" s="2">
        <v>7.022285103857377</v>
      </c>
      <c r="FR177" s="2">
        <v>2.9530576319262765</v>
      </c>
      <c r="FS177" s="2">
        <v>-0.28597502036711686</v>
      </c>
      <c r="FT177" s="2">
        <v>-1.086558104926673</v>
      </c>
      <c r="FU177" s="2">
        <v>-0.89332533871946418</v>
      </c>
      <c r="FV177" s="2">
        <v>-0.68414498831904524</v>
      </c>
      <c r="FW177" s="2">
        <v>-0.46287291305010919</v>
      </c>
      <c r="FX177" s="2">
        <v>-0.23347689885591677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</row>
    <row r="178" spans="1:200">
      <c r="A178" s="2">
        <v>-2.5064578804067561E-15</v>
      </c>
      <c r="B178" s="2">
        <v>-4.9998101556757923E-14</v>
      </c>
      <c r="C178" s="2">
        <v>2.8510127560349904E-13</v>
      </c>
      <c r="D178" s="2">
        <v>-4.9532313282060288E-14</v>
      </c>
      <c r="E178" s="2">
        <v>3.0474990533836294E-17</v>
      </c>
      <c r="F178" s="2">
        <v>-1.2431008811641548E-15</v>
      </c>
      <c r="G178" s="2">
        <v>6.4878690293376263E-15</v>
      </c>
      <c r="H178" s="2">
        <v>5.4138661944399139E-15</v>
      </c>
      <c r="I178" s="2">
        <v>-9.015479895763041E-15</v>
      </c>
      <c r="J178" s="2">
        <v>-8.3318827244105193E-15</v>
      </c>
      <c r="K178" s="2">
        <v>-5.8681478708761571E-15</v>
      </c>
      <c r="L178" s="2">
        <v>-3.8971592710626269E-15</v>
      </c>
      <c r="M178" s="2">
        <v>-8.9351875998559851E-15</v>
      </c>
      <c r="N178" s="2">
        <v>-2.658846159912076E-15</v>
      </c>
      <c r="O178" s="2">
        <v>9.2863410794732018E-15</v>
      </c>
      <c r="P178" s="2">
        <v>4.0676155716773404E-15</v>
      </c>
      <c r="Q178" s="2">
        <v>-2.767505648403089E-15</v>
      </c>
      <c r="R178" s="2">
        <v>-1.4796059271602609E-16</v>
      </c>
      <c r="S178" s="2">
        <v>4.2211389828129391E-17</v>
      </c>
      <c r="T178" s="2">
        <v>3.9349263229147356E-17</v>
      </c>
      <c r="U178" s="2">
        <v>5.4775436520326E-17</v>
      </c>
      <c r="V178" s="2">
        <v>-0.23347689885591677</v>
      </c>
      <c r="W178" s="2">
        <v>-0.46287291305010936</v>
      </c>
      <c r="X178" s="2">
        <v>-0.68414498831904524</v>
      </c>
      <c r="Y178" s="2">
        <v>-0.89332533871946418</v>
      </c>
      <c r="Z178" s="2">
        <v>-1.086558104926673</v>
      </c>
      <c r="AA178" s="2">
        <v>-0.28597502036711686</v>
      </c>
      <c r="AB178" s="2">
        <v>2.9530576319262765</v>
      </c>
      <c r="AC178" s="2">
        <v>7.022285103857377</v>
      </c>
      <c r="AD178" s="2">
        <v>11.156641532639917</v>
      </c>
      <c r="AE178" s="2">
        <v>15.313967835994152</v>
      </c>
      <c r="AF178" s="2">
        <v>16.988475040472242</v>
      </c>
      <c r="AG178" s="2">
        <v>18.007170331694955</v>
      </c>
      <c r="AH178" s="2">
        <v>17.974004695281955</v>
      </c>
      <c r="AI178" s="2">
        <v>17.854764353344027</v>
      </c>
      <c r="AJ178" s="2">
        <v>17.640842270094449</v>
      </c>
      <c r="AK178" s="2">
        <v>17.074873210544315</v>
      </c>
      <c r="AL178" s="2">
        <v>16.336877327026205</v>
      </c>
      <c r="AM178" s="2">
        <v>18.192752669283184</v>
      </c>
      <c r="AN178" s="2">
        <v>20.356679606406122</v>
      </c>
      <c r="AO178" s="2">
        <v>22.375473841224959</v>
      </c>
      <c r="AP178" s="2">
        <v>24.179944266819398</v>
      </c>
      <c r="AQ178" s="2">
        <v>25.7200972322577</v>
      </c>
      <c r="AR178" s="2">
        <v>25.424705439575892</v>
      </c>
      <c r="AS178" s="2">
        <v>24.416026748918224</v>
      </c>
      <c r="AT178" s="2">
        <v>22.87875871455083</v>
      </c>
      <c r="AU178" s="2">
        <v>21.726799146673475</v>
      </c>
      <c r="AV178" s="2">
        <v>21.623620955641893</v>
      </c>
      <c r="AW178" s="2">
        <v>22.189255802838666</v>
      </c>
      <c r="AX178" s="2">
        <v>23.608355850353707</v>
      </c>
      <c r="AY178" s="2">
        <v>24.836041841463391</v>
      </c>
      <c r="AZ178" s="2">
        <v>26.935197974889491</v>
      </c>
      <c r="BA178" s="2">
        <v>31.708692908077072</v>
      </c>
      <c r="BB178" s="2">
        <v>35.757271823204846</v>
      </c>
      <c r="BC178" s="2">
        <v>38.392657544447523</v>
      </c>
      <c r="BD178" s="2">
        <v>39.942623626787103</v>
      </c>
      <c r="BE178" s="2">
        <v>39.35083700191781</v>
      </c>
      <c r="BF178" s="2">
        <v>37.237437936930448</v>
      </c>
      <c r="BG178" s="2">
        <v>34.280424071994858</v>
      </c>
      <c r="BH178" s="2">
        <v>31.179198006352092</v>
      </c>
      <c r="BI178" s="2">
        <v>29.121664468995561</v>
      </c>
      <c r="BJ178" s="2">
        <v>27.590197995982482</v>
      </c>
      <c r="BK178" s="2">
        <v>25.165314613219241</v>
      </c>
      <c r="BL178" s="2">
        <v>23.045895567195412</v>
      </c>
      <c r="BM178" s="2">
        <v>22.0267948213586</v>
      </c>
      <c r="BN178" s="2">
        <v>22.011341673701764</v>
      </c>
      <c r="BO178" s="2">
        <v>25.558169630636073</v>
      </c>
      <c r="BP178" s="2">
        <v>27.133183100946155</v>
      </c>
      <c r="BQ178" s="2">
        <v>25.470695842254983</v>
      </c>
      <c r="BR178" s="2">
        <v>22.858489338473845</v>
      </c>
      <c r="BS178" s="2">
        <v>12.145177781016914</v>
      </c>
      <c r="BT178" s="2">
        <v>4.131072915812311</v>
      </c>
      <c r="BU178" s="2">
        <v>-1.7532903949938392</v>
      </c>
      <c r="BV178" s="2">
        <v>-2.1231725094725844</v>
      </c>
      <c r="BW178" s="2">
        <v>-0.99204733919132604</v>
      </c>
      <c r="BX178" s="2">
        <v>2.6220239762209467</v>
      </c>
      <c r="BY178" s="2">
        <v>8.979440097491004</v>
      </c>
      <c r="BZ178" s="2">
        <v>7.4142971545114476</v>
      </c>
      <c r="CA178" s="2">
        <v>7.302410181849968</v>
      </c>
      <c r="CB178" s="2">
        <v>6.9699939282727623</v>
      </c>
      <c r="CC178" s="2">
        <v>14.468606915409428</v>
      </c>
      <c r="CD178" s="2">
        <v>16.538612295772669</v>
      </c>
      <c r="CE178" s="2">
        <v>16.960696362197339</v>
      </c>
      <c r="CF178" s="2">
        <v>17.32368182650627</v>
      </c>
      <c r="CG178" s="2">
        <v>15.597064598871016</v>
      </c>
      <c r="CH178" s="2">
        <v>12.80823627949178</v>
      </c>
      <c r="CI178" s="2">
        <v>9.6884818440743619</v>
      </c>
      <c r="CJ178" s="2">
        <v>7.2930212693926979</v>
      </c>
      <c r="CK178" s="2">
        <v>4.0269005463249581</v>
      </c>
      <c r="CL178" s="2">
        <v>2.5001481222614377</v>
      </c>
      <c r="CM178" s="2">
        <v>0.17551726381076471</v>
      </c>
      <c r="CN178" s="2">
        <v>-23.388692357164548</v>
      </c>
      <c r="CO178" s="2">
        <v>-42.168048211297908</v>
      </c>
      <c r="CP178" s="2">
        <v>-76.821820742882437</v>
      </c>
      <c r="CQ178" s="2">
        <v>-93.585200400277145</v>
      </c>
      <c r="CR178" s="2">
        <v>-105.6408325327168</v>
      </c>
      <c r="CS178" s="2">
        <v>-109.88900709413976</v>
      </c>
      <c r="CT178" s="2">
        <v>-108.34915884721237</v>
      </c>
      <c r="CU178" s="2">
        <v>-105.71602840514667</v>
      </c>
      <c r="CV178" s="2">
        <v>-104.37980576006888</v>
      </c>
      <c r="CW178" s="2">
        <v>-102.45601158723046</v>
      </c>
      <c r="CX178" s="2">
        <v>-100.04536118150352</v>
      </c>
      <c r="CY178" s="2">
        <v>-103.58143223992187</v>
      </c>
      <c r="CZ178" s="2">
        <v>-108.80211485578053</v>
      </c>
      <c r="DA178" s="2">
        <v>-114.06639227106906</v>
      </c>
      <c r="DB178" s="2">
        <v>-117.0451193613583</v>
      </c>
      <c r="DC178" s="2">
        <v>-117.8467221351417</v>
      </c>
      <c r="DD178" s="2">
        <v>-119.77559600778525</v>
      </c>
      <c r="DE178" s="2">
        <v>-122.06473390956796</v>
      </c>
      <c r="DF178" s="2">
        <v>-121.29816763336956</v>
      </c>
      <c r="DG178" s="2">
        <v>-120.44708288344563</v>
      </c>
      <c r="DH178" s="2">
        <v>-119.42021837399345</v>
      </c>
      <c r="DI178" s="2">
        <v>-117.44347546239453</v>
      </c>
      <c r="DJ178" s="2">
        <v>-115.02852094589151</v>
      </c>
      <c r="DK178" s="2">
        <v>-104.65542588342619</v>
      </c>
      <c r="DL178" s="2">
        <v>-90.43445551946904</v>
      </c>
      <c r="DM178" s="2">
        <v>-65.934790775294758</v>
      </c>
      <c r="DN178" s="2">
        <v>-31.980928588409817</v>
      </c>
      <c r="DO178" s="2">
        <v>-6.0198042921691339</v>
      </c>
      <c r="DP178" s="2">
        <v>8.6247891699768804</v>
      </c>
      <c r="DQ178" s="2">
        <v>15.116342263377913</v>
      </c>
      <c r="DR178" s="2">
        <v>21.69429523027177</v>
      </c>
      <c r="DS178" s="2">
        <v>22.31172398145663</v>
      </c>
      <c r="DT178" s="2">
        <v>22.644140235033785</v>
      </c>
      <c r="DU178" s="2">
        <v>21.180649295207495</v>
      </c>
      <c r="DV178" s="2">
        <v>19.476077492924148</v>
      </c>
      <c r="DW178" s="2">
        <v>12.238167389229657</v>
      </c>
      <c r="DX178" s="2">
        <v>13.48614760227383</v>
      </c>
      <c r="DY178" s="2">
        <v>13.910953301726174</v>
      </c>
      <c r="DZ178" s="2">
        <v>17.358801735195943</v>
      </c>
      <c r="EA178" s="2">
        <v>20.803442091899328</v>
      </c>
      <c r="EB178" s="2">
        <v>24.048790158292569</v>
      </c>
      <c r="EC178" s="2">
        <v>26.206242156453889</v>
      </c>
      <c r="ED178" s="2">
        <v>27.944547207869881</v>
      </c>
      <c r="EE178" s="2">
        <v>26.469381139128792</v>
      </c>
      <c r="EF178" s="2">
        <v>22.892112740615154</v>
      </c>
      <c r="EG178" s="2">
        <v>19.249176935827755</v>
      </c>
      <c r="EH178" s="2">
        <v>19.2022169537561</v>
      </c>
      <c r="EI178" s="2">
        <v>23.9540170782881</v>
      </c>
      <c r="EJ178" s="2">
        <v>24.643797248247733</v>
      </c>
      <c r="EK178" s="2">
        <v>28.55480351053609</v>
      </c>
      <c r="EL178" s="2">
        <v>30.382892861669628</v>
      </c>
      <c r="EM178" s="2">
        <v>33.803569006997456</v>
      </c>
      <c r="EN178" s="2">
        <v>37.442400773207453</v>
      </c>
      <c r="EO178" s="2">
        <v>39.879311357613986</v>
      </c>
      <c r="EP178" s="2">
        <v>42.13299306023459</v>
      </c>
      <c r="EQ178" s="2">
        <v>41.95262449796855</v>
      </c>
      <c r="ER178" s="2">
        <v>37.822317603885551</v>
      </c>
      <c r="ES178" s="2">
        <v>36.254143984686749</v>
      </c>
      <c r="ET178" s="2">
        <v>31.844127787581044</v>
      </c>
      <c r="EU178" s="2">
        <v>24.836041841463391</v>
      </c>
      <c r="EV178" s="2">
        <v>26.245400328936856</v>
      </c>
      <c r="EW178" s="2">
        <v>24.610277254794244</v>
      </c>
      <c r="EX178" s="2">
        <v>21.623620955641893</v>
      </c>
      <c r="EY178" s="2">
        <v>23.934766583979055</v>
      </c>
      <c r="EZ178" s="2">
        <v>24.82605833388595</v>
      </c>
      <c r="FA178" s="2">
        <v>24.416026748918224</v>
      </c>
      <c r="FB178" s="2">
        <v>27.089791556604279</v>
      </c>
      <c r="FC178" s="2">
        <v>27.053100387886399</v>
      </c>
      <c r="FD178" s="2">
        <v>24.179944266819398</v>
      </c>
      <c r="FE178" s="2">
        <v>23.191552832836038</v>
      </c>
      <c r="FF178" s="2">
        <v>20.983126404915783</v>
      </c>
      <c r="FG178" s="2">
        <v>18.192752669283184</v>
      </c>
      <c r="FH178" s="2">
        <v>15.793224665101842</v>
      </c>
      <c r="FI178" s="2">
        <v>16.078235716591763</v>
      </c>
      <c r="FJ178" s="2">
        <v>17.640842270094449</v>
      </c>
      <c r="FK178" s="2">
        <v>16.987240681466258</v>
      </c>
      <c r="FL178" s="2">
        <v>17.14562244871555</v>
      </c>
      <c r="FM178" s="2">
        <v>18.007170331694955</v>
      </c>
      <c r="FN178" s="2">
        <v>16.988475040472242</v>
      </c>
      <c r="FO178" s="2">
        <v>15.313967835994152</v>
      </c>
      <c r="FP178" s="2">
        <v>11.15664153263992</v>
      </c>
      <c r="FQ178" s="2">
        <v>7.022285103857377</v>
      </c>
      <c r="FR178" s="2">
        <v>2.9530576319262765</v>
      </c>
      <c r="FS178" s="2">
        <v>-0.28597502036711686</v>
      </c>
      <c r="FT178" s="2">
        <v>-1.086558104926673</v>
      </c>
      <c r="FU178" s="2">
        <v>-0.89332533871946418</v>
      </c>
      <c r="FV178" s="2">
        <v>-0.68414498831904524</v>
      </c>
      <c r="FW178" s="2">
        <v>-0.46287291305010919</v>
      </c>
      <c r="FX178" s="2">
        <v>-0.23347689885591677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</row>
    <row r="179" spans="1:200">
      <c r="A179" s="2">
        <v>-2.5064578804067561E-15</v>
      </c>
      <c r="B179" s="2">
        <v>-4.9998101556757923E-14</v>
      </c>
      <c r="C179" s="2">
        <v>2.8510127560349904E-13</v>
      </c>
      <c r="D179" s="2">
        <v>-4.9532313282060288E-14</v>
      </c>
      <c r="E179" s="2">
        <v>3.0474990533836294E-17</v>
      </c>
      <c r="F179" s="2">
        <v>-1.2431008811641548E-15</v>
      </c>
      <c r="G179" s="2">
        <v>6.4878690293376263E-15</v>
      </c>
      <c r="H179" s="2">
        <v>5.4138661944399139E-15</v>
      </c>
      <c r="I179" s="2">
        <v>-9.015479895763041E-15</v>
      </c>
      <c r="J179" s="2">
        <v>-8.3318827244105193E-15</v>
      </c>
      <c r="K179" s="2">
        <v>-5.8681478708761571E-15</v>
      </c>
      <c r="L179" s="2">
        <v>-3.8971592710626269E-15</v>
      </c>
      <c r="M179" s="2">
        <v>-8.9351875998559851E-15</v>
      </c>
      <c r="N179" s="2">
        <v>-2.658846159912076E-15</v>
      </c>
      <c r="O179" s="2">
        <v>9.2863410794732018E-15</v>
      </c>
      <c r="P179" s="2">
        <v>4.0676155716773404E-15</v>
      </c>
      <c r="Q179" s="2">
        <v>-2.767505648403089E-15</v>
      </c>
      <c r="R179" s="2">
        <v>-1.4796059271602609E-16</v>
      </c>
      <c r="S179" s="2">
        <v>4.2211389828129391E-17</v>
      </c>
      <c r="T179" s="2">
        <v>3.9349263229147356E-17</v>
      </c>
      <c r="U179" s="2">
        <v>5.4775436520326E-17</v>
      </c>
      <c r="V179" s="2">
        <v>-0.23347689885591677</v>
      </c>
      <c r="W179" s="2">
        <v>-0.46287291305010936</v>
      </c>
      <c r="X179" s="2">
        <v>-0.68414498831904524</v>
      </c>
      <c r="Y179" s="2">
        <v>-0.89332533871946418</v>
      </c>
      <c r="Z179" s="2">
        <v>-1.086558104926673</v>
      </c>
      <c r="AA179" s="2">
        <v>-0.28597502036711686</v>
      </c>
      <c r="AB179" s="2">
        <v>2.9530576319262765</v>
      </c>
      <c r="AC179" s="2">
        <v>7.022285103857377</v>
      </c>
      <c r="AD179" s="2">
        <v>11.156641532639917</v>
      </c>
      <c r="AE179" s="2">
        <v>15.313967835994152</v>
      </c>
      <c r="AF179" s="2">
        <v>16.988475040472242</v>
      </c>
      <c r="AG179" s="2">
        <v>18.007170331694955</v>
      </c>
      <c r="AH179" s="2">
        <v>17.974004695281955</v>
      </c>
      <c r="AI179" s="2">
        <v>17.854764353344027</v>
      </c>
      <c r="AJ179" s="2">
        <v>17.640842270094449</v>
      </c>
      <c r="AK179" s="2">
        <v>17.074873210544315</v>
      </c>
      <c r="AL179" s="2">
        <v>16.336877327026205</v>
      </c>
      <c r="AM179" s="2">
        <v>18.192752669283184</v>
      </c>
      <c r="AN179" s="2">
        <v>20.356679606406122</v>
      </c>
      <c r="AO179" s="2">
        <v>22.375473841224959</v>
      </c>
      <c r="AP179" s="2">
        <v>24.179944266819398</v>
      </c>
      <c r="AQ179" s="2">
        <v>25.7200972322577</v>
      </c>
      <c r="AR179" s="2">
        <v>25.424705439575892</v>
      </c>
      <c r="AS179" s="2">
        <v>24.416026748918224</v>
      </c>
      <c r="AT179" s="2">
        <v>22.87875871455083</v>
      </c>
      <c r="AU179" s="2">
        <v>21.726799146673475</v>
      </c>
      <c r="AV179" s="2">
        <v>21.623620955641893</v>
      </c>
      <c r="AW179" s="2">
        <v>22.189255802838666</v>
      </c>
      <c r="AX179" s="2">
        <v>23.608355850353707</v>
      </c>
      <c r="AY179" s="2">
        <v>24.836041841463391</v>
      </c>
      <c r="AZ179" s="2">
        <v>26.935197974889491</v>
      </c>
      <c r="BA179" s="2">
        <v>31.708692908077072</v>
      </c>
      <c r="BB179" s="2">
        <v>35.757271823204846</v>
      </c>
      <c r="BC179" s="2">
        <v>38.392657544447523</v>
      </c>
      <c r="BD179" s="2">
        <v>39.942623626787103</v>
      </c>
      <c r="BE179" s="2">
        <v>39.35083700191781</v>
      </c>
      <c r="BF179" s="2">
        <v>37.237437936930448</v>
      </c>
      <c r="BG179" s="2">
        <v>34.280424071994858</v>
      </c>
      <c r="BH179" s="2">
        <v>31.179198006352092</v>
      </c>
      <c r="BI179" s="2">
        <v>29.121664468995561</v>
      </c>
      <c r="BJ179" s="2">
        <v>27.590197995982482</v>
      </c>
      <c r="BK179" s="2">
        <v>25.165314613219241</v>
      </c>
      <c r="BL179" s="2">
        <v>23.045895567195412</v>
      </c>
      <c r="BM179" s="2">
        <v>22.0267948213586</v>
      </c>
      <c r="BN179" s="2">
        <v>22.011341673701764</v>
      </c>
      <c r="BO179" s="2">
        <v>25.558169630636073</v>
      </c>
      <c r="BP179" s="2">
        <v>27.133183100946155</v>
      </c>
      <c r="BQ179" s="2">
        <v>25.470695842254983</v>
      </c>
      <c r="BR179" s="2">
        <v>22.858489338473845</v>
      </c>
      <c r="BS179" s="2">
        <v>12.145177781016914</v>
      </c>
      <c r="BT179" s="2">
        <v>4.131072915812311</v>
      </c>
      <c r="BU179" s="2">
        <v>-1.7532903949938392</v>
      </c>
      <c r="BV179" s="2">
        <v>-2.1231725094725844</v>
      </c>
      <c r="BW179" s="2">
        <v>-0.99204733919132604</v>
      </c>
      <c r="BX179" s="2">
        <v>2.6220239762209467</v>
      </c>
      <c r="BY179" s="2">
        <v>8.979440097491004</v>
      </c>
      <c r="BZ179" s="2">
        <v>7.4142971545114476</v>
      </c>
      <c r="CA179" s="2">
        <v>7.302410181849968</v>
      </c>
      <c r="CB179" s="2">
        <v>6.9699939282727623</v>
      </c>
      <c r="CC179" s="2">
        <v>14.468606915409428</v>
      </c>
      <c r="CD179" s="2">
        <v>16.538612295772669</v>
      </c>
      <c r="CE179" s="2">
        <v>16.960696362197339</v>
      </c>
      <c r="CF179" s="2">
        <v>17.32368182650627</v>
      </c>
      <c r="CG179" s="2">
        <v>15.597064598871016</v>
      </c>
      <c r="CH179" s="2">
        <v>12.80823627949178</v>
      </c>
      <c r="CI179" s="2">
        <v>9.6884818440743619</v>
      </c>
      <c r="CJ179" s="2">
        <v>7.2930212693926979</v>
      </c>
      <c r="CK179" s="2">
        <v>4.0269005463249581</v>
      </c>
      <c r="CL179" s="2">
        <v>2.5001481222614377</v>
      </c>
      <c r="CM179" s="2">
        <v>0.17551726381076471</v>
      </c>
      <c r="CN179" s="2">
        <v>-23.388692357164548</v>
      </c>
      <c r="CO179" s="2">
        <v>-42.168048211297908</v>
      </c>
      <c r="CP179" s="2">
        <v>-76.821820742882437</v>
      </c>
      <c r="CQ179" s="2">
        <v>-93.585200400277145</v>
      </c>
      <c r="CR179" s="2">
        <v>-105.6408325327168</v>
      </c>
      <c r="CS179" s="2">
        <v>-109.88900709413976</v>
      </c>
      <c r="CT179" s="2">
        <v>-108.34915884721237</v>
      </c>
      <c r="CU179" s="2">
        <v>-105.71602840514667</v>
      </c>
      <c r="CV179" s="2">
        <v>-104.37980576006888</v>
      </c>
      <c r="CW179" s="2">
        <v>-102.45601158723046</v>
      </c>
      <c r="CX179" s="2">
        <v>-100.04536118150352</v>
      </c>
      <c r="CY179" s="2">
        <v>-103.58143223992187</v>
      </c>
      <c r="CZ179" s="2">
        <v>-108.80211485578053</v>
      </c>
      <c r="DA179" s="2">
        <v>-114.06639227106906</v>
      </c>
      <c r="DB179" s="2">
        <v>-117.0451193613583</v>
      </c>
      <c r="DC179" s="2">
        <v>-117.8467221351417</v>
      </c>
      <c r="DD179" s="2">
        <v>-119.77559600778525</v>
      </c>
      <c r="DE179" s="2">
        <v>-122.06473390956796</v>
      </c>
      <c r="DF179" s="2">
        <v>-121.29816763336956</v>
      </c>
      <c r="DG179" s="2">
        <v>-120.44708288344563</v>
      </c>
      <c r="DH179" s="2">
        <v>-119.42021837399345</v>
      </c>
      <c r="DI179" s="2">
        <v>-117.44347546239453</v>
      </c>
      <c r="DJ179" s="2">
        <v>-115.02852094589151</v>
      </c>
      <c r="DK179" s="2">
        <v>-104.65542588342619</v>
      </c>
      <c r="DL179" s="2">
        <v>-90.43445551946904</v>
      </c>
      <c r="DM179" s="2">
        <v>-65.934790775294758</v>
      </c>
      <c r="DN179" s="2">
        <v>-31.980928588409817</v>
      </c>
      <c r="DO179" s="2">
        <v>-6.0198042921691339</v>
      </c>
      <c r="DP179" s="2">
        <v>8.6247891699768804</v>
      </c>
      <c r="DQ179" s="2">
        <v>15.116342263377913</v>
      </c>
      <c r="DR179" s="2">
        <v>21.69429523027177</v>
      </c>
      <c r="DS179" s="2">
        <v>22.31172398145663</v>
      </c>
      <c r="DT179" s="2">
        <v>22.644140235033785</v>
      </c>
      <c r="DU179" s="2">
        <v>21.180649295207495</v>
      </c>
      <c r="DV179" s="2">
        <v>19.476077492924148</v>
      </c>
      <c r="DW179" s="2">
        <v>12.238167389229657</v>
      </c>
      <c r="DX179" s="2">
        <v>13.48614760227383</v>
      </c>
      <c r="DY179" s="2">
        <v>13.910953301726174</v>
      </c>
      <c r="DZ179" s="2">
        <v>17.358801735195943</v>
      </c>
      <c r="EA179" s="2">
        <v>20.803442091899328</v>
      </c>
      <c r="EB179" s="2">
        <v>24.048790158292569</v>
      </c>
      <c r="EC179" s="2">
        <v>26.206242156453889</v>
      </c>
      <c r="ED179" s="2">
        <v>27.944547207869881</v>
      </c>
      <c r="EE179" s="2">
        <v>26.469381139128792</v>
      </c>
      <c r="EF179" s="2">
        <v>22.892112740615154</v>
      </c>
      <c r="EG179" s="2">
        <v>19.249176935827755</v>
      </c>
      <c r="EH179" s="2">
        <v>19.2022169537561</v>
      </c>
      <c r="EI179" s="2">
        <v>23.9540170782881</v>
      </c>
      <c r="EJ179" s="2">
        <v>24.643797248247733</v>
      </c>
      <c r="EK179" s="2">
        <v>28.55480351053609</v>
      </c>
      <c r="EL179" s="2">
        <v>30.382892861669628</v>
      </c>
      <c r="EM179" s="2">
        <v>33.803569006997456</v>
      </c>
      <c r="EN179" s="2">
        <v>37.442400773207453</v>
      </c>
      <c r="EO179" s="2">
        <v>39.879311357613986</v>
      </c>
      <c r="EP179" s="2">
        <v>42.13299306023459</v>
      </c>
      <c r="EQ179" s="2">
        <v>41.95262449796855</v>
      </c>
      <c r="ER179" s="2">
        <v>37.822317603885551</v>
      </c>
      <c r="ES179" s="2">
        <v>36.254143984686749</v>
      </c>
      <c r="ET179" s="2">
        <v>31.844127787581044</v>
      </c>
      <c r="EU179" s="2">
        <v>24.836041841463391</v>
      </c>
      <c r="EV179" s="2">
        <v>26.245400328936856</v>
      </c>
      <c r="EW179" s="2">
        <v>24.610277254794244</v>
      </c>
      <c r="EX179" s="2">
        <v>21.623620955641893</v>
      </c>
      <c r="EY179" s="2">
        <v>23.934766583979055</v>
      </c>
      <c r="EZ179" s="2">
        <v>24.82605833388595</v>
      </c>
      <c r="FA179" s="2">
        <v>24.416026748918224</v>
      </c>
      <c r="FB179" s="2">
        <v>27.089791556604279</v>
      </c>
      <c r="FC179" s="2">
        <v>27.053100387886399</v>
      </c>
      <c r="FD179" s="2">
        <v>24.179944266819398</v>
      </c>
      <c r="FE179" s="2">
        <v>23.191552832836038</v>
      </c>
      <c r="FF179" s="2">
        <v>20.983126404915783</v>
      </c>
      <c r="FG179" s="2">
        <v>18.192752669283184</v>
      </c>
      <c r="FH179" s="2">
        <v>15.793224665101842</v>
      </c>
      <c r="FI179" s="2">
        <v>16.078235716591763</v>
      </c>
      <c r="FJ179" s="2">
        <v>17.640842270094449</v>
      </c>
      <c r="FK179" s="2">
        <v>16.987240681466258</v>
      </c>
      <c r="FL179" s="2">
        <v>17.14562244871555</v>
      </c>
      <c r="FM179" s="2">
        <v>18.007170331694955</v>
      </c>
      <c r="FN179" s="2">
        <v>16.988475040472242</v>
      </c>
      <c r="FO179" s="2">
        <v>15.313967835994152</v>
      </c>
      <c r="FP179" s="2">
        <v>11.15664153263992</v>
      </c>
      <c r="FQ179" s="2">
        <v>7.022285103857377</v>
      </c>
      <c r="FR179" s="2">
        <v>2.9530576319262765</v>
      </c>
      <c r="FS179" s="2">
        <v>-0.28597502036711686</v>
      </c>
      <c r="FT179" s="2">
        <v>-1.086558104926673</v>
      </c>
      <c r="FU179" s="2">
        <v>-0.89332533871946418</v>
      </c>
      <c r="FV179" s="2">
        <v>-0.68414498831904524</v>
      </c>
      <c r="FW179" s="2">
        <v>-0.46287291305010919</v>
      </c>
      <c r="FX179" s="2">
        <v>-0.23347689885591677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</row>
    <row r="180" spans="1:200">
      <c r="A180" s="2">
        <v>-2.6888685767745246E-15</v>
      </c>
      <c r="B180" s="2">
        <v>-5.6542819393890836E-14</v>
      </c>
      <c r="C180" s="2">
        <v>3.0185420779439359E-13</v>
      </c>
      <c r="D180" s="2">
        <v>-4.3488406275998086E-14</v>
      </c>
      <c r="E180" s="2">
        <v>-1.7982205526629963E-16</v>
      </c>
      <c r="F180" s="2">
        <v>-1.813933161473614E-15</v>
      </c>
      <c r="G180" s="2">
        <v>8.2353761910998244E-15</v>
      </c>
      <c r="H180" s="2">
        <v>7.9200229513597421E-15</v>
      </c>
      <c r="I180" s="2">
        <v>-1.7655295847141632E-14</v>
      </c>
      <c r="J180" s="2">
        <v>-1.1231032789997034E-14</v>
      </c>
      <c r="K180" s="2">
        <v>-3.9445376343903238E-15</v>
      </c>
      <c r="L180" s="2">
        <v>-3.7346552146348488E-15</v>
      </c>
      <c r="M180" s="2">
        <v>-1.1767703491430752E-14</v>
      </c>
      <c r="N180" s="2">
        <v>-5.1423555895491244E-15</v>
      </c>
      <c r="O180" s="2">
        <v>1.0219425776767223E-14</v>
      </c>
      <c r="P180" s="2">
        <v>4.9532368904846838E-15</v>
      </c>
      <c r="Q180" s="2">
        <v>-3.2326465024903806E-15</v>
      </c>
      <c r="R180" s="2">
        <v>-1.8943615846809472E-16</v>
      </c>
      <c r="S180" s="2">
        <v>5.1378386608161701E-17</v>
      </c>
      <c r="T180" s="2">
        <v>5.5311004820985863E-17</v>
      </c>
      <c r="U180" s="2">
        <v>6.754529802857438E-17</v>
      </c>
      <c r="V180" s="2">
        <v>-0.59575439144055919</v>
      </c>
      <c r="W180" s="2">
        <v>-1.1852484101544556</v>
      </c>
      <c r="X180" s="2">
        <v>-1.762273121722463</v>
      </c>
      <c r="Y180" s="2">
        <v>-2.3207219994474579</v>
      </c>
      <c r="Z180" s="2">
        <v>-2.8546409616288102</v>
      </c>
      <c r="AA180" s="2">
        <v>-2.1305940024818155</v>
      </c>
      <c r="AB180" s="2">
        <v>1.2077276276746904</v>
      </c>
      <c r="AC180" s="2">
        <v>5.2568028039463695</v>
      </c>
      <c r="AD180" s="2">
        <v>9.3699578700693067</v>
      </c>
      <c r="AE180" s="2">
        <v>13.521069200217234</v>
      </c>
      <c r="AF180" s="2">
        <v>15.147582103631855</v>
      </c>
      <c r="AG180" s="2">
        <v>16.222449045230871</v>
      </c>
      <c r="AH180" s="2">
        <v>16.396458961004146</v>
      </c>
      <c r="AI180" s="2">
        <v>16.542216247014512</v>
      </c>
      <c r="AJ180" s="2">
        <v>16.64957899070852</v>
      </c>
      <c r="AK180" s="2">
        <v>16.421096918361162</v>
      </c>
      <c r="AL180" s="2">
        <v>16.036681527401996</v>
      </c>
      <c r="AM180" s="2">
        <v>18.492183410214537</v>
      </c>
      <c r="AN180" s="2">
        <v>21.117677223115997</v>
      </c>
      <c r="AO180" s="2">
        <v>23.504554686138679</v>
      </c>
      <c r="AP180" s="2">
        <v>25.566876279271071</v>
      </c>
      <c r="AQ180" s="2">
        <v>27.246762599238966</v>
      </c>
      <c r="AR180" s="2">
        <v>26.743413597529102</v>
      </c>
      <c r="AS180" s="2">
        <v>25.42090614246796</v>
      </c>
      <c r="AT180" s="2">
        <v>23.460184168819456</v>
      </c>
      <c r="AU180" s="2">
        <v>21.968621979953468</v>
      </c>
      <c r="AV180" s="2">
        <v>21.57419655683292</v>
      </c>
      <c r="AW180" s="2">
        <v>21.969245946884183</v>
      </c>
      <c r="AX180" s="2">
        <v>23.524477646801206</v>
      </c>
      <c r="AY180" s="2">
        <v>25.245891890847901</v>
      </c>
      <c r="AZ180" s="2">
        <v>28.007439209224419</v>
      </c>
      <c r="BA180" s="2">
        <v>33.855408773754846</v>
      </c>
      <c r="BB180" s="2">
        <v>38.862015363947471</v>
      </c>
      <c r="BC180" s="2">
        <v>42.249774056522043</v>
      </c>
      <c r="BD180" s="2">
        <v>43.967056489526676</v>
      </c>
      <c r="BE180" s="2">
        <v>42.993621007397941</v>
      </c>
      <c r="BF180" s="2">
        <v>40.056627070726606</v>
      </c>
      <c r="BG180" s="2">
        <v>35.935096842026368</v>
      </c>
      <c r="BH180" s="2">
        <v>31.433806518690911</v>
      </c>
      <c r="BI180" s="2">
        <v>28.033483072832411</v>
      </c>
      <c r="BJ180" s="2">
        <v>25.425612855375007</v>
      </c>
      <c r="BK180" s="2">
        <v>22.316327316229405</v>
      </c>
      <c r="BL180" s="2">
        <v>19.784875004092772</v>
      </c>
      <c r="BM180" s="2">
        <v>18.632568325250972</v>
      </c>
      <c r="BN180" s="2">
        <v>18.810690623319939</v>
      </c>
      <c r="BO180" s="2">
        <v>22.884647923726369</v>
      </c>
      <c r="BP180" s="2">
        <v>24.857382467625396</v>
      </c>
      <c r="BQ180" s="2">
        <v>23.340212057538398</v>
      </c>
      <c r="BR180" s="2">
        <v>20.876369131085067</v>
      </c>
      <c r="BS180" s="2">
        <v>10.330571643579306</v>
      </c>
      <c r="BT180" s="2">
        <v>2.5714040306604256</v>
      </c>
      <c r="BU180" s="2">
        <v>-3.1955996487978631</v>
      </c>
      <c r="BV180" s="2">
        <v>-3.186574646068391</v>
      </c>
      <c r="BW180" s="2">
        <v>-1.7238127050118064</v>
      </c>
      <c r="BX180" s="2">
        <v>2.0988226724606571</v>
      </c>
      <c r="BY180" s="2">
        <v>8.6166271332675635</v>
      </c>
      <c r="BZ180" s="2">
        <v>6.8347889015032921</v>
      </c>
      <c r="CA180" s="2">
        <v>6.5827026372448287</v>
      </c>
      <c r="CB180" s="2">
        <v>6.0508292177857417</v>
      </c>
      <c r="CC180" s="2">
        <v>12.765304289609004</v>
      </c>
      <c r="CD180" s="2">
        <v>13.813893414701649</v>
      </c>
      <c r="CE180" s="2">
        <v>13.695928601786068</v>
      </c>
      <c r="CF180" s="2">
        <v>13.261421508664725</v>
      </c>
      <c r="CG180" s="2">
        <v>11.117307581359468</v>
      </c>
      <c r="CH180" s="2">
        <v>5.9162997366127801</v>
      </c>
      <c r="CI180" s="2">
        <v>0.57298636090425925</v>
      </c>
      <c r="CJ180" s="2">
        <v>-2.8972283249991411</v>
      </c>
      <c r="CK180" s="2">
        <v>-6.8123532441845098</v>
      </c>
      <c r="CL180" s="2">
        <v>-8.0893521529116139</v>
      </c>
      <c r="CM180" s="2">
        <v>-9.8313507183781912</v>
      </c>
      <c r="CN180" s="2">
        <v>-32.976676987235102</v>
      </c>
      <c r="CO180" s="2">
        <v>-52.141239372784</v>
      </c>
      <c r="CP180" s="2">
        <v>-87.142997933857202</v>
      </c>
      <c r="CQ180" s="2">
        <v>-103.22749422642643</v>
      </c>
      <c r="CR180" s="2">
        <v>-113.47425879547485</v>
      </c>
      <c r="CS180" s="2">
        <v>-116.47660365813857</v>
      </c>
      <c r="CT180" s="2">
        <v>-112.35765005743423</v>
      </c>
      <c r="CU180" s="2">
        <v>-106.37250393539932</v>
      </c>
      <c r="CV180" s="2">
        <v>-104.4665906389542</v>
      </c>
      <c r="CW180" s="2">
        <v>-102.43531903538127</v>
      </c>
      <c r="CX180" s="2">
        <v>-99.849418223452929</v>
      </c>
      <c r="CY180" s="2">
        <v>-102.45147100140949</v>
      </c>
      <c r="CZ180" s="2">
        <v>-106.46533477133563</v>
      </c>
      <c r="DA180" s="2">
        <v>-111.78701835559136</v>
      </c>
      <c r="DB180" s="2">
        <v>-115.09844163801976</v>
      </c>
      <c r="DC180" s="2">
        <v>-116.22745299642148</v>
      </c>
      <c r="DD180" s="2">
        <v>-118.56816896745268</v>
      </c>
      <c r="DE180" s="2">
        <v>-121.35609593857741</v>
      </c>
      <c r="DF180" s="2">
        <v>-120.87134492334549</v>
      </c>
      <c r="DG180" s="2">
        <v>-120.32709182745629</v>
      </c>
      <c r="DH180" s="2">
        <v>-119.77504526857307</v>
      </c>
      <c r="DI180" s="2">
        <v>-118.33562316966048</v>
      </c>
      <c r="DJ180" s="2">
        <v>-116.38319654036607</v>
      </c>
      <c r="DK180" s="2">
        <v>-106.69401462423978</v>
      </c>
      <c r="DL180" s="2">
        <v>-92.867567381446463</v>
      </c>
      <c r="DM180" s="2">
        <v>-68.292593008828263</v>
      </c>
      <c r="DN180" s="2">
        <v>-33.068494970106421</v>
      </c>
      <c r="DO180" s="2">
        <v>-5.090542698336435</v>
      </c>
      <c r="DP180" s="2">
        <v>10.607644785221996</v>
      </c>
      <c r="DQ180" s="2">
        <v>17.575276924385772</v>
      </c>
      <c r="DR180" s="2">
        <v>22.050643747777499</v>
      </c>
      <c r="DS180" s="2">
        <v>22.933947953796014</v>
      </c>
      <c r="DT180" s="2">
        <v>23.465821373255032</v>
      </c>
      <c r="DU180" s="2">
        <v>22.1584693756791</v>
      </c>
      <c r="DV180" s="2">
        <v>20.377042398370421</v>
      </c>
      <c r="DW180" s="2">
        <v>12.130315529004775</v>
      </c>
      <c r="DX180" s="2">
        <v>13.233931906221702</v>
      </c>
      <c r="DY180" s="2">
        <v>13.325407628166172</v>
      </c>
      <c r="DZ180" s="2">
        <v>16.609460656282774</v>
      </c>
      <c r="EA180" s="2">
        <v>19.781705895751038</v>
      </c>
      <c r="EB180" s="2">
        <v>22.654995509236088</v>
      </c>
      <c r="EC180" s="2">
        <v>24.461853497360824</v>
      </c>
      <c r="ED180" s="2">
        <v>25.978774015891442</v>
      </c>
      <c r="EE180" s="2">
        <v>24.063515962077897</v>
      </c>
      <c r="EF180" s="2">
        <v>19.884751601949219</v>
      </c>
      <c r="EG180" s="2">
        <v>15.773620538664414</v>
      </c>
      <c r="EH180" s="2">
        <v>15.443617065404617</v>
      </c>
      <c r="EI180" s="2">
        <v>20.496621087133871</v>
      </c>
      <c r="EJ180" s="2">
        <v>21.721868571050653</v>
      </c>
      <c r="EK180" s="2">
        <v>26.556283231186178</v>
      </c>
      <c r="EL180" s="2">
        <v>30.031274515932282</v>
      </c>
      <c r="EM180" s="2">
        <v>34.533793553995359</v>
      </c>
      <c r="EN180" s="2">
        <v>39.530988808932634</v>
      </c>
      <c r="EO180" s="2">
        <v>43.475113039052907</v>
      </c>
      <c r="EP180" s="2">
        <v>46.100426451427566</v>
      </c>
      <c r="EQ180" s="2">
        <v>46.066922034813658</v>
      </c>
      <c r="ER180" s="2">
        <v>41.219562064995536</v>
      </c>
      <c r="ES180" s="2">
        <v>38.815004504473229</v>
      </c>
      <c r="ET180" s="2">
        <v>33.337327562096277</v>
      </c>
      <c r="EU180" s="2">
        <v>25.245891890847901</v>
      </c>
      <c r="EV180" s="2">
        <v>26.265149080589826</v>
      </c>
      <c r="EW180" s="2">
        <v>24.408956779238004</v>
      </c>
      <c r="EX180" s="2">
        <v>21.57419655683292</v>
      </c>
      <c r="EY180" s="2">
        <v>24.142968711981169</v>
      </c>
      <c r="EZ180" s="2">
        <v>25.370228725056467</v>
      </c>
      <c r="FA180" s="2">
        <v>25.42090614246796</v>
      </c>
      <c r="FB180" s="2">
        <v>28.325480618647781</v>
      </c>
      <c r="FC180" s="2">
        <v>28.459574438569305</v>
      </c>
      <c r="FD180" s="2">
        <v>25.566876279271071</v>
      </c>
      <c r="FE180" s="2">
        <v>24.190246978368247</v>
      </c>
      <c r="FF180" s="2">
        <v>21.633170516101316</v>
      </c>
      <c r="FG180" s="2">
        <v>18.492183410214537</v>
      </c>
      <c r="FH180" s="2">
        <v>15.490125075834726</v>
      </c>
      <c r="FI180" s="2">
        <v>15.494590860754869</v>
      </c>
      <c r="FJ180" s="2">
        <v>16.64957899070852</v>
      </c>
      <c r="FK180" s="2">
        <v>15.756999133101241</v>
      </c>
      <c r="FL180" s="2">
        <v>15.644038142776042</v>
      </c>
      <c r="FM180" s="2">
        <v>16.222449045230871</v>
      </c>
      <c r="FN180" s="2">
        <v>15.147582103631855</v>
      </c>
      <c r="FO180" s="2">
        <v>13.521069200217234</v>
      </c>
      <c r="FP180" s="2">
        <v>9.3699578700693102</v>
      </c>
      <c r="FQ180" s="2">
        <v>5.2568028039463695</v>
      </c>
      <c r="FR180" s="2">
        <v>1.2077276276746904</v>
      </c>
      <c r="FS180" s="2">
        <v>-2.1305940024818155</v>
      </c>
      <c r="FT180" s="2">
        <v>-2.8546409616288102</v>
      </c>
      <c r="FU180" s="2">
        <v>-2.3207219994474579</v>
      </c>
      <c r="FV180" s="2">
        <v>-1.762273121722463</v>
      </c>
      <c r="FW180" s="2">
        <v>-1.1852484101544554</v>
      </c>
      <c r="FX180" s="2">
        <v>-0.59575439144055919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</row>
    <row r="181" spans="1:200">
      <c r="A181" s="2">
        <v>-2.6888685767745246E-15</v>
      </c>
      <c r="B181" s="2">
        <v>-5.6542819393890836E-14</v>
      </c>
      <c r="C181" s="2">
        <v>3.0185420779439359E-13</v>
      </c>
      <c r="D181" s="2">
        <v>-4.3488406275998086E-14</v>
      </c>
      <c r="E181" s="2">
        <v>-1.7982205526629963E-16</v>
      </c>
      <c r="F181" s="2">
        <v>-1.813933161473614E-15</v>
      </c>
      <c r="G181" s="2">
        <v>8.2353761910998244E-15</v>
      </c>
      <c r="H181" s="2">
        <v>7.9200229513597421E-15</v>
      </c>
      <c r="I181" s="2">
        <v>-1.7655295847141632E-14</v>
      </c>
      <c r="J181" s="2">
        <v>-1.1231032789997034E-14</v>
      </c>
      <c r="K181" s="2">
        <v>-3.9445376343903238E-15</v>
      </c>
      <c r="L181" s="2">
        <v>-3.7346552146348488E-15</v>
      </c>
      <c r="M181" s="2">
        <v>-1.1767703491430752E-14</v>
      </c>
      <c r="N181" s="2">
        <v>-5.1423555895491244E-15</v>
      </c>
      <c r="O181" s="2">
        <v>1.0219425776767223E-14</v>
      </c>
      <c r="P181" s="2">
        <v>4.9532368904846838E-15</v>
      </c>
      <c r="Q181" s="2">
        <v>-3.2326465024903806E-15</v>
      </c>
      <c r="R181" s="2">
        <v>-1.8943615846809472E-16</v>
      </c>
      <c r="S181" s="2">
        <v>5.1378386608161701E-17</v>
      </c>
      <c r="T181" s="2">
        <v>5.5311004820985863E-17</v>
      </c>
      <c r="U181" s="2">
        <v>6.754529802857438E-17</v>
      </c>
      <c r="V181" s="2">
        <v>-0.59575439144055919</v>
      </c>
      <c r="W181" s="2">
        <v>-1.1852484101544556</v>
      </c>
      <c r="X181" s="2">
        <v>-1.762273121722463</v>
      </c>
      <c r="Y181" s="2">
        <v>-2.3207219994474579</v>
      </c>
      <c r="Z181" s="2">
        <v>-2.8546409616288102</v>
      </c>
      <c r="AA181" s="2">
        <v>-2.1305940024818155</v>
      </c>
      <c r="AB181" s="2">
        <v>1.2077276276746904</v>
      </c>
      <c r="AC181" s="2">
        <v>5.2568028039463695</v>
      </c>
      <c r="AD181" s="2">
        <v>9.3699578700693067</v>
      </c>
      <c r="AE181" s="2">
        <v>13.521069200217234</v>
      </c>
      <c r="AF181" s="2">
        <v>15.147582103631855</v>
      </c>
      <c r="AG181" s="2">
        <v>16.222449045230871</v>
      </c>
      <c r="AH181" s="2">
        <v>16.396458961004146</v>
      </c>
      <c r="AI181" s="2">
        <v>16.542216247014512</v>
      </c>
      <c r="AJ181" s="2">
        <v>16.64957899070852</v>
      </c>
      <c r="AK181" s="2">
        <v>16.421096918361162</v>
      </c>
      <c r="AL181" s="2">
        <v>16.036681527401996</v>
      </c>
      <c r="AM181" s="2">
        <v>18.492183410214537</v>
      </c>
      <c r="AN181" s="2">
        <v>21.117677223115997</v>
      </c>
      <c r="AO181" s="2">
        <v>23.504554686138679</v>
      </c>
      <c r="AP181" s="2">
        <v>25.566876279271071</v>
      </c>
      <c r="AQ181" s="2">
        <v>27.246762599238966</v>
      </c>
      <c r="AR181" s="2">
        <v>26.743413597529102</v>
      </c>
      <c r="AS181" s="2">
        <v>25.42090614246796</v>
      </c>
      <c r="AT181" s="2">
        <v>23.460184168819456</v>
      </c>
      <c r="AU181" s="2">
        <v>21.968621979953468</v>
      </c>
      <c r="AV181" s="2">
        <v>21.57419655683292</v>
      </c>
      <c r="AW181" s="2">
        <v>21.969245946884183</v>
      </c>
      <c r="AX181" s="2">
        <v>23.524477646801206</v>
      </c>
      <c r="AY181" s="2">
        <v>25.245891890847901</v>
      </c>
      <c r="AZ181" s="2">
        <v>28.007439209224419</v>
      </c>
      <c r="BA181" s="2">
        <v>33.855408773754846</v>
      </c>
      <c r="BB181" s="2">
        <v>38.862015363947471</v>
      </c>
      <c r="BC181" s="2">
        <v>42.249774056522043</v>
      </c>
      <c r="BD181" s="2">
        <v>43.967056489526676</v>
      </c>
      <c r="BE181" s="2">
        <v>42.993621007397941</v>
      </c>
      <c r="BF181" s="2">
        <v>40.056627070726606</v>
      </c>
      <c r="BG181" s="2">
        <v>35.935096842026368</v>
      </c>
      <c r="BH181" s="2">
        <v>31.433806518690911</v>
      </c>
      <c r="BI181" s="2">
        <v>28.033483072832411</v>
      </c>
      <c r="BJ181" s="2">
        <v>25.425612855375007</v>
      </c>
      <c r="BK181" s="2">
        <v>22.316327316229405</v>
      </c>
      <c r="BL181" s="2">
        <v>19.784875004092772</v>
      </c>
      <c r="BM181" s="2">
        <v>18.632568325250972</v>
      </c>
      <c r="BN181" s="2">
        <v>18.810690623319939</v>
      </c>
      <c r="BO181" s="2">
        <v>22.884647923726369</v>
      </c>
      <c r="BP181" s="2">
        <v>24.857382467625396</v>
      </c>
      <c r="BQ181" s="2">
        <v>23.340212057538398</v>
      </c>
      <c r="BR181" s="2">
        <v>20.876369131085067</v>
      </c>
      <c r="BS181" s="2">
        <v>10.330571643579306</v>
      </c>
      <c r="BT181" s="2">
        <v>2.5714040306604256</v>
      </c>
      <c r="BU181" s="2">
        <v>-3.1955996487978631</v>
      </c>
      <c r="BV181" s="2">
        <v>-3.186574646068391</v>
      </c>
      <c r="BW181" s="2">
        <v>-1.7238127050118064</v>
      </c>
      <c r="BX181" s="2">
        <v>2.0988226724606571</v>
      </c>
      <c r="BY181" s="2">
        <v>8.6166271332675635</v>
      </c>
      <c r="BZ181" s="2">
        <v>6.8347889015032921</v>
      </c>
      <c r="CA181" s="2">
        <v>6.5827026372448287</v>
      </c>
      <c r="CB181" s="2">
        <v>6.0508292177857417</v>
      </c>
      <c r="CC181" s="2">
        <v>12.765304289609004</v>
      </c>
      <c r="CD181" s="2">
        <v>13.813893414701649</v>
      </c>
      <c r="CE181" s="2">
        <v>13.695928601786068</v>
      </c>
      <c r="CF181" s="2">
        <v>13.261421508664725</v>
      </c>
      <c r="CG181" s="2">
        <v>11.117307581359468</v>
      </c>
      <c r="CH181" s="2">
        <v>5.9162997366127801</v>
      </c>
      <c r="CI181" s="2">
        <v>0.57298636090425925</v>
      </c>
      <c r="CJ181" s="2">
        <v>-2.8972283249991411</v>
      </c>
      <c r="CK181" s="2">
        <v>-6.8123532441845098</v>
      </c>
      <c r="CL181" s="2">
        <v>-8.0893521529116139</v>
      </c>
      <c r="CM181" s="2">
        <v>-9.8313507183781912</v>
      </c>
      <c r="CN181" s="2">
        <v>-32.976676987235102</v>
      </c>
      <c r="CO181" s="2">
        <v>-52.141239372784</v>
      </c>
      <c r="CP181" s="2">
        <v>-87.142997933857202</v>
      </c>
      <c r="CQ181" s="2">
        <v>-103.22749422642643</v>
      </c>
      <c r="CR181" s="2">
        <v>-113.47425879547485</v>
      </c>
      <c r="CS181" s="2">
        <v>-116.47660365813857</v>
      </c>
      <c r="CT181" s="2">
        <v>-112.35765005743423</v>
      </c>
      <c r="CU181" s="2">
        <v>-106.37250393539932</v>
      </c>
      <c r="CV181" s="2">
        <v>-104.4665906389542</v>
      </c>
      <c r="CW181" s="2">
        <v>-102.43531903538127</v>
      </c>
      <c r="CX181" s="2">
        <v>-99.849418223452929</v>
      </c>
      <c r="CY181" s="2">
        <v>-102.45147100140949</v>
      </c>
      <c r="CZ181" s="2">
        <v>-106.46533477133563</v>
      </c>
      <c r="DA181" s="2">
        <v>-111.78701835559136</v>
      </c>
      <c r="DB181" s="2">
        <v>-115.09844163801976</v>
      </c>
      <c r="DC181" s="2">
        <v>-116.22745299642148</v>
      </c>
      <c r="DD181" s="2">
        <v>-118.56816896745268</v>
      </c>
      <c r="DE181" s="2">
        <v>-121.35609593857741</v>
      </c>
      <c r="DF181" s="2">
        <v>-120.87134492334549</v>
      </c>
      <c r="DG181" s="2">
        <v>-120.32709182745629</v>
      </c>
      <c r="DH181" s="2">
        <v>-119.77504526857307</v>
      </c>
      <c r="DI181" s="2">
        <v>-118.33562316966048</v>
      </c>
      <c r="DJ181" s="2">
        <v>-116.38319654036607</v>
      </c>
      <c r="DK181" s="2">
        <v>-106.69401462423978</v>
      </c>
      <c r="DL181" s="2">
        <v>-92.867567381446463</v>
      </c>
      <c r="DM181" s="2">
        <v>-68.292593008828263</v>
      </c>
      <c r="DN181" s="2">
        <v>-33.068494970106421</v>
      </c>
      <c r="DO181" s="2">
        <v>-5.090542698336435</v>
      </c>
      <c r="DP181" s="2">
        <v>10.607644785221996</v>
      </c>
      <c r="DQ181" s="2">
        <v>17.575276924385772</v>
      </c>
      <c r="DR181" s="2">
        <v>22.050643747777499</v>
      </c>
      <c r="DS181" s="2">
        <v>22.933947953796014</v>
      </c>
      <c r="DT181" s="2">
        <v>23.465821373255032</v>
      </c>
      <c r="DU181" s="2">
        <v>22.1584693756791</v>
      </c>
      <c r="DV181" s="2">
        <v>20.377042398370421</v>
      </c>
      <c r="DW181" s="2">
        <v>12.130315529004775</v>
      </c>
      <c r="DX181" s="2">
        <v>13.233931906221702</v>
      </c>
      <c r="DY181" s="2">
        <v>13.325407628166172</v>
      </c>
      <c r="DZ181" s="2">
        <v>16.609460656282774</v>
      </c>
      <c r="EA181" s="2">
        <v>19.781705895751038</v>
      </c>
      <c r="EB181" s="2">
        <v>22.654995509236088</v>
      </c>
      <c r="EC181" s="2">
        <v>24.461853497360824</v>
      </c>
      <c r="ED181" s="2">
        <v>25.978774015891442</v>
      </c>
      <c r="EE181" s="2">
        <v>24.063515962077897</v>
      </c>
      <c r="EF181" s="2">
        <v>19.884751601949219</v>
      </c>
      <c r="EG181" s="2">
        <v>15.773620538664414</v>
      </c>
      <c r="EH181" s="2">
        <v>15.443617065404617</v>
      </c>
      <c r="EI181" s="2">
        <v>20.496621087133871</v>
      </c>
      <c r="EJ181" s="2">
        <v>21.721868571050653</v>
      </c>
      <c r="EK181" s="2">
        <v>26.556283231186178</v>
      </c>
      <c r="EL181" s="2">
        <v>30.031274515932282</v>
      </c>
      <c r="EM181" s="2">
        <v>34.533793553995359</v>
      </c>
      <c r="EN181" s="2">
        <v>39.530988808932634</v>
      </c>
      <c r="EO181" s="2">
        <v>43.475113039052907</v>
      </c>
      <c r="EP181" s="2">
        <v>46.100426451427566</v>
      </c>
      <c r="EQ181" s="2">
        <v>46.066922034813658</v>
      </c>
      <c r="ER181" s="2">
        <v>41.219562064995536</v>
      </c>
      <c r="ES181" s="2">
        <v>38.815004504473229</v>
      </c>
      <c r="ET181" s="2">
        <v>33.337327562096277</v>
      </c>
      <c r="EU181" s="2">
        <v>25.245891890847901</v>
      </c>
      <c r="EV181" s="2">
        <v>26.265149080589826</v>
      </c>
      <c r="EW181" s="2">
        <v>24.408956779238004</v>
      </c>
      <c r="EX181" s="2">
        <v>21.57419655683292</v>
      </c>
      <c r="EY181" s="2">
        <v>24.142968711981169</v>
      </c>
      <c r="EZ181" s="2">
        <v>25.370228725056467</v>
      </c>
      <c r="FA181" s="2">
        <v>25.42090614246796</v>
      </c>
      <c r="FB181" s="2">
        <v>28.325480618647781</v>
      </c>
      <c r="FC181" s="2">
        <v>28.459574438569305</v>
      </c>
      <c r="FD181" s="2">
        <v>25.566876279271071</v>
      </c>
      <c r="FE181" s="2">
        <v>24.190246978368247</v>
      </c>
      <c r="FF181" s="2">
        <v>21.633170516101316</v>
      </c>
      <c r="FG181" s="2">
        <v>18.492183410214537</v>
      </c>
      <c r="FH181" s="2">
        <v>15.490125075834726</v>
      </c>
      <c r="FI181" s="2">
        <v>15.494590860754869</v>
      </c>
      <c r="FJ181" s="2">
        <v>16.64957899070852</v>
      </c>
      <c r="FK181" s="2">
        <v>15.756999133101241</v>
      </c>
      <c r="FL181" s="2">
        <v>15.644038142776042</v>
      </c>
      <c r="FM181" s="2">
        <v>16.222449045230871</v>
      </c>
      <c r="FN181" s="2">
        <v>15.147582103631855</v>
      </c>
      <c r="FO181" s="2">
        <v>13.521069200217234</v>
      </c>
      <c r="FP181" s="2">
        <v>9.3699578700693102</v>
      </c>
      <c r="FQ181" s="2">
        <v>5.2568028039463695</v>
      </c>
      <c r="FR181" s="2">
        <v>1.2077276276746904</v>
      </c>
      <c r="FS181" s="2">
        <v>-2.1305940024818155</v>
      </c>
      <c r="FT181" s="2">
        <v>-2.8546409616288102</v>
      </c>
      <c r="FU181" s="2">
        <v>-2.3207219994474579</v>
      </c>
      <c r="FV181" s="2">
        <v>-1.762273121722463</v>
      </c>
      <c r="FW181" s="2">
        <v>-1.1852484101544554</v>
      </c>
      <c r="FX181" s="2">
        <v>-0.59575439144055919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</row>
    <row r="182" spans="1:200">
      <c r="A182" s="2">
        <v>-2.8361246146042245E-15</v>
      </c>
      <c r="B182" s="2">
        <v>-7.0290240764846178E-14</v>
      </c>
      <c r="C182" s="2">
        <v>3.1016292187396303E-13</v>
      </c>
      <c r="D182" s="2">
        <v>-5.0055396634566281E-14</v>
      </c>
      <c r="E182" s="2">
        <v>4.6302136313418306E-16</v>
      </c>
      <c r="F182" s="2">
        <v>-5.7569869576022007E-15</v>
      </c>
      <c r="G182" s="2">
        <v>-2.1035366200677829E-15</v>
      </c>
      <c r="H182" s="2">
        <v>8.0714423817591658E-15</v>
      </c>
      <c r="I182" s="2">
        <v>-1.0124114995224826E-14</v>
      </c>
      <c r="J182" s="2">
        <v>-1.1119948287382289E-14</v>
      </c>
      <c r="K182" s="2">
        <v>-1.3705724864555215E-14</v>
      </c>
      <c r="L182" s="2">
        <v>-7.580214221211618E-15</v>
      </c>
      <c r="M182" s="2">
        <v>-1.2222213657428296E-14</v>
      </c>
      <c r="N182" s="2">
        <v>1.2204160577197614E-16</v>
      </c>
      <c r="O182" s="2">
        <v>1.3350466858064086E-14</v>
      </c>
      <c r="P182" s="2">
        <v>7.2217559610115855E-15</v>
      </c>
      <c r="Q182" s="2">
        <v>-1.4399993635494479E-15</v>
      </c>
      <c r="R182" s="2">
        <v>-2.1544794660884393E-16</v>
      </c>
      <c r="S182" s="2">
        <v>9.3195634779549123E-17</v>
      </c>
      <c r="T182" s="2">
        <v>5.0932936277863058E-17</v>
      </c>
      <c r="U182" s="2">
        <v>4.0511502388399483E-17</v>
      </c>
      <c r="V182" s="2">
        <v>-1.020414139125134</v>
      </c>
      <c r="W182" s="2">
        <v>-2.0305907710869309</v>
      </c>
      <c r="X182" s="2">
        <v>-3.0203862599760671</v>
      </c>
      <c r="Y182" s="2">
        <v>-3.9798437977549157</v>
      </c>
      <c r="Z182" s="2">
        <v>-4.8992845414642838</v>
      </c>
      <c r="AA182" s="2">
        <v>-4.0382426891699419</v>
      </c>
      <c r="AB182" s="2">
        <v>1.4923277077000585E-2</v>
      </c>
      <c r="AC182" s="2">
        <v>4.7272783659546196</v>
      </c>
      <c r="AD182" s="2">
        <v>9.5111887725598994</v>
      </c>
      <c r="AE182" s="2">
        <v>14.280933524827899</v>
      </c>
      <c r="AF182" s="2">
        <v>16.267931194527943</v>
      </c>
      <c r="AG182" s="2">
        <v>17.700849180494075</v>
      </c>
      <c r="AH182" s="2">
        <v>17.941976570369349</v>
      </c>
      <c r="AI182" s="2">
        <v>17.987410785855868</v>
      </c>
      <c r="AJ182" s="2">
        <v>17.82439689170014</v>
      </c>
      <c r="AK182" s="2">
        <v>17.225744428194002</v>
      </c>
      <c r="AL182" s="2">
        <v>16.191990231477646</v>
      </c>
      <c r="AM182" s="2">
        <v>17.9221316382596</v>
      </c>
      <c r="AN182" s="2">
        <v>19.829562438839936</v>
      </c>
      <c r="AO182" s="2">
        <v>21.790442478435725</v>
      </c>
      <c r="AP182" s="2">
        <v>23.800989378026244</v>
      </c>
      <c r="AQ182" s="2">
        <v>25.754818316392885</v>
      </c>
      <c r="AR182" s="2">
        <v>25.623487683875076</v>
      </c>
      <c r="AS182" s="2">
        <v>24.92885646435256</v>
      </c>
      <c r="AT182" s="2">
        <v>23.663815023254617</v>
      </c>
      <c r="AU182" s="2">
        <v>22.967817413067113</v>
      </c>
      <c r="AV182" s="2">
        <v>23.136242402854922</v>
      </c>
      <c r="AW182" s="2">
        <v>23.719900489788397</v>
      </c>
      <c r="AX182" s="2">
        <v>25.133930688462023</v>
      </c>
      <c r="AY182" s="2">
        <v>26.323419866955216</v>
      </c>
      <c r="AZ182" s="2">
        <v>28.647099964216427</v>
      </c>
      <c r="BA182" s="2">
        <v>34.375780605931148</v>
      </c>
      <c r="BB182" s="2">
        <v>39.241056478855974</v>
      </c>
      <c r="BC182" s="2">
        <v>42.54370983934858</v>
      </c>
      <c r="BD182" s="2">
        <v>43.970566074216023</v>
      </c>
      <c r="BE182" s="2">
        <v>43.010298945654242</v>
      </c>
      <c r="BF182" s="2">
        <v>40.036448524440296</v>
      </c>
      <c r="BG182" s="2">
        <v>35.891314407880763</v>
      </c>
      <c r="BH182" s="2">
        <v>31.275299875694756</v>
      </c>
      <c r="BI182" s="2">
        <v>27.495750392564691</v>
      </c>
      <c r="BJ182" s="2">
        <v>24.732985953193285</v>
      </c>
      <c r="BK182" s="2">
        <v>21.377840754196644</v>
      </c>
      <c r="BL182" s="2">
        <v>18.810409631050661</v>
      </c>
      <c r="BM182" s="2">
        <v>17.760801496842063</v>
      </c>
      <c r="BN182" s="2">
        <v>18.08671184044902</v>
      </c>
      <c r="BO182" s="2">
        <v>22.806767305288624</v>
      </c>
      <c r="BP182" s="2">
        <v>25.548187009715406</v>
      </c>
      <c r="BQ182" s="2">
        <v>24.441673498711658</v>
      </c>
      <c r="BR182" s="2">
        <v>22.170418752680419</v>
      </c>
      <c r="BS182" s="2">
        <v>11.890924626138782</v>
      </c>
      <c r="BT182" s="2">
        <v>3.9232931936960895</v>
      </c>
      <c r="BU182" s="2">
        <v>-2.3053165381434546</v>
      </c>
      <c r="BV182" s="2">
        <v>-2.8937585842229634</v>
      </c>
      <c r="BW182" s="2">
        <v>-2.5271420572639793</v>
      </c>
      <c r="BX182" s="2">
        <v>5.1071360715918335E-2</v>
      </c>
      <c r="BY182" s="2">
        <v>5.0738966856710839</v>
      </c>
      <c r="BZ182" s="2">
        <v>2.5970491118226207</v>
      </c>
      <c r="CA182" s="2">
        <v>1.7622576877908691</v>
      </c>
      <c r="CB182" s="2">
        <v>0.720570473050968</v>
      </c>
      <c r="CC182" s="2">
        <v>7.6243056030194927</v>
      </c>
      <c r="CD182" s="2">
        <v>8.8032339067134409</v>
      </c>
      <c r="CE182" s="2">
        <v>8.7197321279142201</v>
      </c>
      <c r="CF182" s="2">
        <v>8.6440489188810918</v>
      </c>
      <c r="CG182" s="2">
        <v>6.7103625922262591</v>
      </c>
      <c r="CH182" s="2">
        <v>2.7899005711132139</v>
      </c>
      <c r="CI182" s="2">
        <v>-0.98473818169084359</v>
      </c>
      <c r="CJ182" s="2">
        <v>-3.3155106963403074</v>
      </c>
      <c r="CK182" s="2">
        <v>-6.3264794923941627</v>
      </c>
      <c r="CL182" s="2">
        <v>-7.1550458600873288</v>
      </c>
      <c r="CM182" s="2">
        <v>-8.549833618542964</v>
      </c>
      <c r="CN182" s="2">
        <v>-32.047415393402446</v>
      </c>
      <c r="CO182" s="2">
        <v>-50.433582082259598</v>
      </c>
      <c r="CP182" s="2">
        <v>-82.621900058200822</v>
      </c>
      <c r="CQ182" s="2">
        <v>-97.415063891226708</v>
      </c>
      <c r="CR182" s="2">
        <v>-106.23051183504047</v>
      </c>
      <c r="CS182" s="2">
        <v>-108.56286478904728</v>
      </c>
      <c r="CT182" s="2">
        <v>-105.00598472929141</v>
      </c>
      <c r="CU182" s="2">
        <v>-100.29969636098369</v>
      </c>
      <c r="CV182" s="2">
        <v>-97.906406616409654</v>
      </c>
      <c r="CW182" s="2">
        <v>-96.113938825149773</v>
      </c>
      <c r="CX182" s="2">
        <v>-92.981508811735139</v>
      </c>
      <c r="CY182" s="2">
        <v>-97.030066419240313</v>
      </c>
      <c r="CZ182" s="2">
        <v>-104.58311485800724</v>
      </c>
      <c r="DA182" s="2">
        <v>-112.22113899239963</v>
      </c>
      <c r="DB182" s="2">
        <v>-116.73710697476876</v>
      </c>
      <c r="DC182" s="2">
        <v>-118.23013372611632</v>
      </c>
      <c r="DD182" s="2">
        <v>-121.95086055628909</v>
      </c>
      <c r="DE182" s="2">
        <v>-125.89032427267972</v>
      </c>
      <c r="DF182" s="2">
        <v>-126.37250649803975</v>
      </c>
      <c r="DG182" s="2">
        <v>-126.64215729922505</v>
      </c>
      <c r="DH182" s="2">
        <v>-126.95038549000303</v>
      </c>
      <c r="DI182" s="2">
        <v>-126.5852043247224</v>
      </c>
      <c r="DJ182" s="2">
        <v>-125.59655292130776</v>
      </c>
      <c r="DK182" s="2">
        <v>-117.37709835497495</v>
      </c>
      <c r="DL182" s="2">
        <v>-104.56202763287678</v>
      </c>
      <c r="DM182" s="2">
        <v>-81.631990726935271</v>
      </c>
      <c r="DN182" s="2">
        <v>-47.872387805593959</v>
      </c>
      <c r="DO182" s="2">
        <v>-21.869500769668893</v>
      </c>
      <c r="DP182" s="2">
        <v>-4.8941448891884489</v>
      </c>
      <c r="DQ182" s="2">
        <v>3.0558408425008734</v>
      </c>
      <c r="DR182" s="2">
        <v>13.29724557395345</v>
      </c>
      <c r="DS182" s="2">
        <v>14.588153500597759</v>
      </c>
      <c r="DT182" s="2">
        <v>15.629840715337554</v>
      </c>
      <c r="DU182" s="2">
        <v>15.280027643164313</v>
      </c>
      <c r="DV182" s="2">
        <v>14.853561743969941</v>
      </c>
      <c r="DW182" s="2">
        <v>9.6424253808799492</v>
      </c>
      <c r="DX182" s="2">
        <v>11.673432891334036</v>
      </c>
      <c r="DY182" s="2">
        <v>12.43535459175796</v>
      </c>
      <c r="DZ182" s="2">
        <v>16.623539423075538</v>
      </c>
      <c r="EA182" s="2">
        <v>20.463738100237862</v>
      </c>
      <c r="EB182" s="2">
        <v>23.801519840768883</v>
      </c>
      <c r="EC182" s="2">
        <v>25.618120420968623</v>
      </c>
      <c r="ED182" s="2">
        <v>26.754298433068069</v>
      </c>
      <c r="EE182" s="2">
        <v>24.05095532899513</v>
      </c>
      <c r="EF182" s="2">
        <v>19.174844848572548</v>
      </c>
      <c r="EG182" s="2">
        <v>14.490738033243762</v>
      </c>
      <c r="EH182" s="2">
        <v>14.066654001571846</v>
      </c>
      <c r="EI182" s="2">
        <v>19.567929839168148</v>
      </c>
      <c r="EJ182" s="2">
        <v>20.701277707872297</v>
      </c>
      <c r="EK182" s="2">
        <v>25.97460544220387</v>
      </c>
      <c r="EL182" s="2">
        <v>30.125766056744343</v>
      </c>
      <c r="EM182" s="2">
        <v>34.496968761906466</v>
      </c>
      <c r="EN182" s="2">
        <v>39.496744504595078</v>
      </c>
      <c r="EO182" s="2">
        <v>43.680019834541405</v>
      </c>
      <c r="EP182" s="2">
        <v>46.096111975155495</v>
      </c>
      <c r="EQ182" s="2">
        <v>46.122718657004015</v>
      </c>
      <c r="ER182" s="2">
        <v>41.712099396957939</v>
      </c>
      <c r="ES182" s="2">
        <v>39.230313934236811</v>
      </c>
      <c r="ET182" s="2">
        <v>33.859926039229613</v>
      </c>
      <c r="EU182" s="2">
        <v>26.323419866955216</v>
      </c>
      <c r="EV182" s="2">
        <v>27.602358680505262</v>
      </c>
      <c r="EW182" s="2">
        <v>25.967002209818205</v>
      </c>
      <c r="EX182" s="2">
        <v>23.136242402854922</v>
      </c>
      <c r="EY182" s="2">
        <v>25.112228560301091</v>
      </c>
      <c r="EZ182" s="2">
        <v>25.571566050423176</v>
      </c>
      <c r="FA182" s="2">
        <v>24.92885646435256</v>
      </c>
      <c r="FB182" s="2">
        <v>27.284731158676117</v>
      </c>
      <c r="FC182" s="2">
        <v>27.003677620013988</v>
      </c>
      <c r="FD182" s="2">
        <v>23.800989378026244</v>
      </c>
      <c r="FE182" s="2">
        <v>22.39059887637282</v>
      </c>
      <c r="FF182" s="2">
        <v>20.191292531554883</v>
      </c>
      <c r="FG182" s="2">
        <v>17.9221316382596</v>
      </c>
      <c r="FH182" s="2">
        <v>15.455735257824085</v>
      </c>
      <c r="FI182" s="2">
        <v>16.094304600848588</v>
      </c>
      <c r="FJ182" s="2">
        <v>17.82439689170014</v>
      </c>
      <c r="FK182" s="2">
        <v>17.003451967669889</v>
      </c>
      <c r="FL182" s="2">
        <v>17.021240617537035</v>
      </c>
      <c r="FM182" s="2">
        <v>17.700849180494075</v>
      </c>
      <c r="FN182" s="2">
        <v>16.267931194527943</v>
      </c>
      <c r="FO182" s="2">
        <v>14.280933524827899</v>
      </c>
      <c r="FP182" s="2">
        <v>9.5111887725599011</v>
      </c>
      <c r="FQ182" s="2">
        <v>4.7272783659546196</v>
      </c>
      <c r="FR182" s="2">
        <v>1.4923277077000585E-2</v>
      </c>
      <c r="FS182" s="2">
        <v>-4.0382426891699419</v>
      </c>
      <c r="FT182" s="2">
        <v>-4.8992845414642838</v>
      </c>
      <c r="FU182" s="2">
        <v>-3.9798437977549157</v>
      </c>
      <c r="FV182" s="2">
        <v>-3.0203862599760671</v>
      </c>
      <c r="FW182" s="2">
        <v>-2.0305907710869304</v>
      </c>
      <c r="FX182" s="2">
        <v>-1.020414139125134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</row>
    <row r="183" spans="1:200">
      <c r="A183" s="2">
        <v>-2.8361246146042245E-15</v>
      </c>
      <c r="B183" s="2">
        <v>-7.0290240764846178E-14</v>
      </c>
      <c r="C183" s="2">
        <v>3.1016292187396303E-13</v>
      </c>
      <c r="D183" s="2">
        <v>-5.0055396634566281E-14</v>
      </c>
      <c r="E183" s="2">
        <v>4.6302136313418306E-16</v>
      </c>
      <c r="F183" s="2">
        <v>-5.7569869576022007E-15</v>
      </c>
      <c r="G183" s="2">
        <v>-2.1035366200677829E-15</v>
      </c>
      <c r="H183" s="2">
        <v>8.0714423817591658E-15</v>
      </c>
      <c r="I183" s="2">
        <v>-1.0124114995224826E-14</v>
      </c>
      <c r="J183" s="2">
        <v>-1.1119948287382289E-14</v>
      </c>
      <c r="K183" s="2">
        <v>-1.3705724864555215E-14</v>
      </c>
      <c r="L183" s="2">
        <v>-7.580214221211618E-15</v>
      </c>
      <c r="M183" s="2">
        <v>-1.2222213657428296E-14</v>
      </c>
      <c r="N183" s="2">
        <v>1.2204160577197614E-16</v>
      </c>
      <c r="O183" s="2">
        <v>1.3350466858064086E-14</v>
      </c>
      <c r="P183" s="2">
        <v>7.2217559610115855E-15</v>
      </c>
      <c r="Q183" s="2">
        <v>-1.4399993635494479E-15</v>
      </c>
      <c r="R183" s="2">
        <v>-2.1544794660884393E-16</v>
      </c>
      <c r="S183" s="2">
        <v>9.3195634779549123E-17</v>
      </c>
      <c r="T183" s="2">
        <v>5.0932936277863058E-17</v>
      </c>
      <c r="U183" s="2">
        <v>4.0511502388399483E-17</v>
      </c>
      <c r="V183" s="2">
        <v>-1.020414139125134</v>
      </c>
      <c r="W183" s="2">
        <v>-2.0305907710869309</v>
      </c>
      <c r="X183" s="2">
        <v>-3.0203862599760671</v>
      </c>
      <c r="Y183" s="2">
        <v>-3.9798437977549157</v>
      </c>
      <c r="Z183" s="2">
        <v>-4.8992845414642838</v>
      </c>
      <c r="AA183" s="2">
        <v>-4.0382426891699419</v>
      </c>
      <c r="AB183" s="2">
        <v>1.4923277077000585E-2</v>
      </c>
      <c r="AC183" s="2">
        <v>4.7272783659546196</v>
      </c>
      <c r="AD183" s="2">
        <v>9.5111887725598994</v>
      </c>
      <c r="AE183" s="2">
        <v>14.280933524827899</v>
      </c>
      <c r="AF183" s="2">
        <v>16.267931194527943</v>
      </c>
      <c r="AG183" s="2">
        <v>17.700849180494075</v>
      </c>
      <c r="AH183" s="2">
        <v>17.941976570369349</v>
      </c>
      <c r="AI183" s="2">
        <v>17.987410785855868</v>
      </c>
      <c r="AJ183" s="2">
        <v>17.82439689170014</v>
      </c>
      <c r="AK183" s="2">
        <v>17.225744428194002</v>
      </c>
      <c r="AL183" s="2">
        <v>16.191990231477646</v>
      </c>
      <c r="AM183" s="2">
        <v>17.9221316382596</v>
      </c>
      <c r="AN183" s="2">
        <v>19.829562438839936</v>
      </c>
      <c r="AO183" s="2">
        <v>21.790442478435725</v>
      </c>
      <c r="AP183" s="2">
        <v>23.800989378026244</v>
      </c>
      <c r="AQ183" s="2">
        <v>25.754818316392885</v>
      </c>
      <c r="AR183" s="2">
        <v>25.623487683875076</v>
      </c>
      <c r="AS183" s="2">
        <v>24.92885646435256</v>
      </c>
      <c r="AT183" s="2">
        <v>23.663815023254617</v>
      </c>
      <c r="AU183" s="2">
        <v>22.967817413067113</v>
      </c>
      <c r="AV183" s="2">
        <v>23.136242402854922</v>
      </c>
      <c r="AW183" s="2">
        <v>23.719900489788397</v>
      </c>
      <c r="AX183" s="2">
        <v>25.133930688462023</v>
      </c>
      <c r="AY183" s="2">
        <v>26.323419866955216</v>
      </c>
      <c r="AZ183" s="2">
        <v>28.647099964216427</v>
      </c>
      <c r="BA183" s="2">
        <v>34.375780605931148</v>
      </c>
      <c r="BB183" s="2">
        <v>39.241056478855974</v>
      </c>
      <c r="BC183" s="2">
        <v>42.54370983934858</v>
      </c>
      <c r="BD183" s="2">
        <v>43.970566074216023</v>
      </c>
      <c r="BE183" s="2">
        <v>43.010298945654242</v>
      </c>
      <c r="BF183" s="2">
        <v>40.036448524440296</v>
      </c>
      <c r="BG183" s="2">
        <v>35.891314407880763</v>
      </c>
      <c r="BH183" s="2">
        <v>31.275299875694756</v>
      </c>
      <c r="BI183" s="2">
        <v>27.495750392564691</v>
      </c>
      <c r="BJ183" s="2">
        <v>24.732985953193285</v>
      </c>
      <c r="BK183" s="2">
        <v>21.377840754196644</v>
      </c>
      <c r="BL183" s="2">
        <v>18.810409631050661</v>
      </c>
      <c r="BM183" s="2">
        <v>17.760801496842063</v>
      </c>
      <c r="BN183" s="2">
        <v>18.08671184044902</v>
      </c>
      <c r="BO183" s="2">
        <v>22.806767305288624</v>
      </c>
      <c r="BP183" s="2">
        <v>25.548187009715406</v>
      </c>
      <c r="BQ183" s="2">
        <v>24.441673498711658</v>
      </c>
      <c r="BR183" s="2">
        <v>22.170418752680419</v>
      </c>
      <c r="BS183" s="2">
        <v>11.890924626138782</v>
      </c>
      <c r="BT183" s="2">
        <v>3.9232931936960895</v>
      </c>
      <c r="BU183" s="2">
        <v>-2.3053165381434546</v>
      </c>
      <c r="BV183" s="2">
        <v>-2.8937585842229634</v>
      </c>
      <c r="BW183" s="2">
        <v>-2.5271420572639793</v>
      </c>
      <c r="BX183" s="2">
        <v>5.1071360715918335E-2</v>
      </c>
      <c r="BY183" s="2">
        <v>5.0738966856710839</v>
      </c>
      <c r="BZ183" s="2">
        <v>2.5970491118226207</v>
      </c>
      <c r="CA183" s="2">
        <v>1.7622576877908691</v>
      </c>
      <c r="CB183" s="2">
        <v>0.720570473050968</v>
      </c>
      <c r="CC183" s="2">
        <v>7.6243056030194927</v>
      </c>
      <c r="CD183" s="2">
        <v>8.8032339067134409</v>
      </c>
      <c r="CE183" s="2">
        <v>8.7197321279142201</v>
      </c>
      <c r="CF183" s="2">
        <v>8.6440489188810918</v>
      </c>
      <c r="CG183" s="2">
        <v>6.7103625922262591</v>
      </c>
      <c r="CH183" s="2">
        <v>2.7899005711132139</v>
      </c>
      <c r="CI183" s="2">
        <v>-0.98473818169084359</v>
      </c>
      <c r="CJ183" s="2">
        <v>-3.3155106963403074</v>
      </c>
      <c r="CK183" s="2">
        <v>-6.3264794923941627</v>
      </c>
      <c r="CL183" s="2">
        <v>-7.1550458600873288</v>
      </c>
      <c r="CM183" s="2">
        <v>-8.549833618542964</v>
      </c>
      <c r="CN183" s="2">
        <v>-32.047415393402446</v>
      </c>
      <c r="CO183" s="2">
        <v>-50.433582082259598</v>
      </c>
      <c r="CP183" s="2">
        <v>-82.621900058200822</v>
      </c>
      <c r="CQ183" s="2">
        <v>-97.415063891226708</v>
      </c>
      <c r="CR183" s="2">
        <v>-106.23051183504047</v>
      </c>
      <c r="CS183" s="2">
        <v>-108.56286478904728</v>
      </c>
      <c r="CT183" s="2">
        <v>-105.00598472929141</v>
      </c>
      <c r="CU183" s="2">
        <v>-100.29969636098369</v>
      </c>
      <c r="CV183" s="2">
        <v>-97.906406616409654</v>
      </c>
      <c r="CW183" s="2">
        <v>-96.113938825149773</v>
      </c>
      <c r="CX183" s="2">
        <v>-92.981508811735139</v>
      </c>
      <c r="CY183" s="2">
        <v>-97.030066419240313</v>
      </c>
      <c r="CZ183" s="2">
        <v>-104.58311485800724</v>
      </c>
      <c r="DA183" s="2">
        <v>-112.22113899239963</v>
      </c>
      <c r="DB183" s="2">
        <v>-116.73710697476876</v>
      </c>
      <c r="DC183" s="2">
        <v>-118.23013372611632</v>
      </c>
      <c r="DD183" s="2">
        <v>-121.95086055628909</v>
      </c>
      <c r="DE183" s="2">
        <v>-125.89032427267972</v>
      </c>
      <c r="DF183" s="2">
        <v>-126.37250649803975</v>
      </c>
      <c r="DG183" s="2">
        <v>-126.64215729922505</v>
      </c>
      <c r="DH183" s="2">
        <v>-126.95038549000303</v>
      </c>
      <c r="DI183" s="2">
        <v>-126.5852043247224</v>
      </c>
      <c r="DJ183" s="2">
        <v>-125.59655292130776</v>
      </c>
      <c r="DK183" s="2">
        <v>-117.37709835497495</v>
      </c>
      <c r="DL183" s="2">
        <v>-104.56202763287678</v>
      </c>
      <c r="DM183" s="2">
        <v>-81.631990726935271</v>
      </c>
      <c r="DN183" s="2">
        <v>-47.872387805593959</v>
      </c>
      <c r="DO183" s="2">
        <v>-21.869500769668893</v>
      </c>
      <c r="DP183" s="2">
        <v>-4.8941448891884489</v>
      </c>
      <c r="DQ183" s="2">
        <v>3.0558408425008734</v>
      </c>
      <c r="DR183" s="2">
        <v>13.29724557395345</v>
      </c>
      <c r="DS183" s="2">
        <v>14.588153500597759</v>
      </c>
      <c r="DT183" s="2">
        <v>15.629840715337554</v>
      </c>
      <c r="DU183" s="2">
        <v>15.280027643164313</v>
      </c>
      <c r="DV183" s="2">
        <v>14.853561743969941</v>
      </c>
      <c r="DW183" s="2">
        <v>9.6424253808799492</v>
      </c>
      <c r="DX183" s="2">
        <v>11.673432891334036</v>
      </c>
      <c r="DY183" s="2">
        <v>12.43535459175796</v>
      </c>
      <c r="DZ183" s="2">
        <v>16.623539423075538</v>
      </c>
      <c r="EA183" s="2">
        <v>20.463738100237862</v>
      </c>
      <c r="EB183" s="2">
        <v>23.801519840768883</v>
      </c>
      <c r="EC183" s="2">
        <v>25.618120420968623</v>
      </c>
      <c r="ED183" s="2">
        <v>26.754298433068069</v>
      </c>
      <c r="EE183" s="2">
        <v>24.05095532899513</v>
      </c>
      <c r="EF183" s="2">
        <v>19.174844848572548</v>
      </c>
      <c r="EG183" s="2">
        <v>14.490738033243762</v>
      </c>
      <c r="EH183" s="2">
        <v>14.066654001571846</v>
      </c>
      <c r="EI183" s="2">
        <v>19.567929839168148</v>
      </c>
      <c r="EJ183" s="2">
        <v>20.701277707872297</v>
      </c>
      <c r="EK183" s="2">
        <v>25.97460544220387</v>
      </c>
      <c r="EL183" s="2">
        <v>30.125766056744343</v>
      </c>
      <c r="EM183" s="2">
        <v>34.496968761906466</v>
      </c>
      <c r="EN183" s="2">
        <v>39.496744504595078</v>
      </c>
      <c r="EO183" s="2">
        <v>43.680019834541405</v>
      </c>
      <c r="EP183" s="2">
        <v>46.096111975155495</v>
      </c>
      <c r="EQ183" s="2">
        <v>46.122718657004015</v>
      </c>
      <c r="ER183" s="2">
        <v>41.712099396957939</v>
      </c>
      <c r="ES183" s="2">
        <v>39.230313934236811</v>
      </c>
      <c r="ET183" s="2">
        <v>33.859926039229613</v>
      </c>
      <c r="EU183" s="2">
        <v>26.323419866955216</v>
      </c>
      <c r="EV183" s="2">
        <v>27.602358680505262</v>
      </c>
      <c r="EW183" s="2">
        <v>25.967002209818205</v>
      </c>
      <c r="EX183" s="2">
        <v>23.136242402854922</v>
      </c>
      <c r="EY183" s="2">
        <v>25.112228560301091</v>
      </c>
      <c r="EZ183" s="2">
        <v>25.571566050423176</v>
      </c>
      <c r="FA183" s="2">
        <v>24.92885646435256</v>
      </c>
      <c r="FB183" s="2">
        <v>27.284731158676117</v>
      </c>
      <c r="FC183" s="2">
        <v>27.003677620013988</v>
      </c>
      <c r="FD183" s="2">
        <v>23.800989378026244</v>
      </c>
      <c r="FE183" s="2">
        <v>22.39059887637282</v>
      </c>
      <c r="FF183" s="2">
        <v>20.191292531554883</v>
      </c>
      <c r="FG183" s="2">
        <v>17.9221316382596</v>
      </c>
      <c r="FH183" s="2">
        <v>15.455735257824085</v>
      </c>
      <c r="FI183" s="2">
        <v>16.094304600848588</v>
      </c>
      <c r="FJ183" s="2">
        <v>17.82439689170014</v>
      </c>
      <c r="FK183" s="2">
        <v>17.003451967669889</v>
      </c>
      <c r="FL183" s="2">
        <v>17.021240617537035</v>
      </c>
      <c r="FM183" s="2">
        <v>17.700849180494075</v>
      </c>
      <c r="FN183" s="2">
        <v>16.267931194527943</v>
      </c>
      <c r="FO183" s="2">
        <v>14.280933524827899</v>
      </c>
      <c r="FP183" s="2">
        <v>9.5111887725599011</v>
      </c>
      <c r="FQ183" s="2">
        <v>4.7272783659546196</v>
      </c>
      <c r="FR183" s="2">
        <v>1.4923277077000585E-2</v>
      </c>
      <c r="FS183" s="2">
        <v>-4.0382426891699419</v>
      </c>
      <c r="FT183" s="2">
        <v>-4.8992845414642838</v>
      </c>
      <c r="FU183" s="2">
        <v>-3.9798437977549157</v>
      </c>
      <c r="FV183" s="2">
        <v>-3.0203862599760671</v>
      </c>
      <c r="FW183" s="2">
        <v>-2.0305907710869304</v>
      </c>
      <c r="FX183" s="2">
        <v>-1.020414139125134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</row>
    <row r="184" spans="1:200">
      <c r="A184" s="2">
        <v>3.0838491271796321E-15</v>
      </c>
      <c r="B184" s="2">
        <v>9.8038911834976999E-14</v>
      </c>
      <c r="C184" s="2">
        <v>-3.4787771849241133E-14</v>
      </c>
      <c r="D184" s="2">
        <v>-1.9055417668162669E-15</v>
      </c>
      <c r="E184" s="2">
        <v>1.55261151433206E-15</v>
      </c>
      <c r="F184" s="2">
        <v>1.4390569084782202E-15</v>
      </c>
      <c r="G184" s="2">
        <v>1.1286074077544592E-16</v>
      </c>
      <c r="H184" s="2">
        <v>-2.3280422120346402E-15</v>
      </c>
      <c r="I184" s="2">
        <v>-5.5218736944330181E-15</v>
      </c>
      <c r="J184" s="2">
        <v>2.2876857249647461E-15</v>
      </c>
      <c r="K184" s="2">
        <v>-7.3165996510696298E-16</v>
      </c>
      <c r="L184" s="2">
        <v>1.4955200179589004E-15</v>
      </c>
      <c r="M184" s="2">
        <v>2.3260149912025411E-15</v>
      </c>
      <c r="N184" s="2">
        <v>3.2419483109903842E-16</v>
      </c>
      <c r="O184" s="2">
        <v>-3.3623704273866097E-15</v>
      </c>
      <c r="P184" s="2">
        <v>-1.4541113251787553E-15</v>
      </c>
      <c r="Q184" s="2">
        <v>-8.4571120844699643E-16</v>
      </c>
      <c r="R184" s="2">
        <v>1.8732093468038586E-16</v>
      </c>
      <c r="S184" s="2">
        <v>5.0867101657605606E-17</v>
      </c>
      <c r="T184" s="2">
        <v>-4.7756719541752608E-17</v>
      </c>
      <c r="U184" s="2">
        <v>1.1125192951124705E-17</v>
      </c>
      <c r="V184" s="2">
        <v>3.7972788948045455</v>
      </c>
      <c r="W184" s="2">
        <v>7.5855091726958808</v>
      </c>
      <c r="X184" s="2">
        <v>11.35565525160022</v>
      </c>
      <c r="Y184" s="2">
        <v>15.098707855403065</v>
      </c>
      <c r="Z184" s="2">
        <v>18.805697751200476</v>
      </c>
      <c r="AA184" s="2">
        <v>17.761964070986764</v>
      </c>
      <c r="AB184" s="2">
        <v>17.282415406707685</v>
      </c>
      <c r="AC184" s="2">
        <v>16.439132686920487</v>
      </c>
      <c r="AD184" s="2">
        <v>15.574509544110059</v>
      </c>
      <c r="AE184" s="2">
        <v>14.785199067735764</v>
      </c>
      <c r="AF184" s="2">
        <v>12.627044604127025</v>
      </c>
      <c r="AG184" s="2">
        <v>11.030357834136202</v>
      </c>
      <c r="AH184" s="2">
        <v>10.871558054597269</v>
      </c>
      <c r="AI184" s="2">
        <v>11.159036519311741</v>
      </c>
      <c r="AJ184" s="2">
        <v>11.964431915281006</v>
      </c>
      <c r="AK184" s="2">
        <v>13.180474902929822</v>
      </c>
      <c r="AL184" s="2">
        <v>14.825707586807232</v>
      </c>
      <c r="AM184" s="2">
        <v>18.344121861614248</v>
      </c>
      <c r="AN184" s="2">
        <v>21.400706806049698</v>
      </c>
      <c r="AO184" s="2">
        <v>23.98179272477747</v>
      </c>
      <c r="AP184" s="2">
        <v>25.94549034401685</v>
      </c>
      <c r="AQ184" s="2">
        <v>27.177837462901028</v>
      </c>
      <c r="AR184" s="2">
        <v>26.604867641953224</v>
      </c>
      <c r="AS184" s="2">
        <v>25.902985318361672</v>
      </c>
      <c r="AT184" s="2">
        <v>25.227997233037943</v>
      </c>
      <c r="AU184" s="2">
        <v>24.589265431834296</v>
      </c>
      <c r="AV184" s="2">
        <v>24.500540531427148</v>
      </c>
      <c r="AW184" s="2">
        <v>24.9319356342384</v>
      </c>
      <c r="AX184" s="2">
        <v>25.824396644982208</v>
      </c>
      <c r="AY184" s="2">
        <v>27.723004444735906</v>
      </c>
      <c r="AZ184" s="2">
        <v>29.372386359686335</v>
      </c>
      <c r="BA184" s="2">
        <v>30.975956894752755</v>
      </c>
      <c r="BB184" s="2">
        <v>32.390158929201178</v>
      </c>
      <c r="BC184" s="2">
        <v>33.07390818534639</v>
      </c>
      <c r="BD184" s="2">
        <v>33.111093673390414</v>
      </c>
      <c r="BE184" s="2">
        <v>32.425332449090739</v>
      </c>
      <c r="BF184" s="2">
        <v>31.641098307424414</v>
      </c>
      <c r="BG184" s="2">
        <v>30.800283039622901</v>
      </c>
      <c r="BH184" s="2">
        <v>30.137783049406011</v>
      </c>
      <c r="BI184" s="2">
        <v>29.38579322068345</v>
      </c>
      <c r="BJ184" s="2">
        <v>28.976538015010739</v>
      </c>
      <c r="BK184" s="2">
        <v>27.761425864214676</v>
      </c>
      <c r="BL184" s="2">
        <v>26.600477612251712</v>
      </c>
      <c r="BM184" s="2">
        <v>25.247781650943963</v>
      </c>
      <c r="BN184" s="2">
        <v>23.623633903651257</v>
      </c>
      <c r="BO184" s="2">
        <v>21.962664481646208</v>
      </c>
      <c r="BP184" s="2">
        <v>21.205599089095021</v>
      </c>
      <c r="BQ184" s="2">
        <v>19.335665170313341</v>
      </c>
      <c r="BR184" s="2">
        <v>17.640640709415944</v>
      </c>
      <c r="BS184" s="2">
        <v>19.411769370264761</v>
      </c>
      <c r="BT184" s="2">
        <v>20.190472672310392</v>
      </c>
      <c r="BU184" s="2">
        <v>20.082694625092941</v>
      </c>
      <c r="BV184" s="2">
        <v>19.905510155757529</v>
      </c>
      <c r="BW184" s="2">
        <v>17.970955875664956</v>
      </c>
      <c r="BX184" s="2">
        <v>15.122139415036024</v>
      </c>
      <c r="BY184" s="2">
        <v>11.598835455579325</v>
      </c>
      <c r="BZ184" s="2">
        <v>11.880652967561161</v>
      </c>
      <c r="CA184" s="2">
        <v>12.447943297968111</v>
      </c>
      <c r="CB184" s="2">
        <v>13.1299636030086</v>
      </c>
      <c r="CC184" s="2">
        <v>14.541075871131259</v>
      </c>
      <c r="CD184" s="2">
        <v>15.758958908527275</v>
      </c>
      <c r="CE184" s="2">
        <v>16.384192488594174</v>
      </c>
      <c r="CF184" s="2">
        <v>16.752884018648786</v>
      </c>
      <c r="CG184" s="2">
        <v>17.560568107693225</v>
      </c>
      <c r="CH184" s="2">
        <v>19.815355314021797</v>
      </c>
      <c r="CI184" s="2">
        <v>21.354165488152123</v>
      </c>
      <c r="CJ184" s="2">
        <v>21.930741845576559</v>
      </c>
      <c r="CK184" s="2">
        <v>22.387111446344957</v>
      </c>
      <c r="CL184" s="2">
        <v>22.465868911822163</v>
      </c>
      <c r="CM184" s="2">
        <v>21.579220166130217</v>
      </c>
      <c r="CN184" s="2">
        <v>24.24788729417693</v>
      </c>
      <c r="CO184" s="2">
        <v>29.787479570859134</v>
      </c>
      <c r="CP184" s="2">
        <v>42.99405547633814</v>
      </c>
      <c r="CQ184" s="2">
        <v>48.433435476764558</v>
      </c>
      <c r="CR184" s="2">
        <v>51.849560864565476</v>
      </c>
      <c r="CS184" s="2">
        <v>53.236056534851812</v>
      </c>
      <c r="CT184" s="2">
        <v>52.599350525121572</v>
      </c>
      <c r="CU184" s="2">
        <v>49.556875076419082</v>
      </c>
      <c r="CV184" s="2">
        <v>48.458417809552024</v>
      </c>
      <c r="CW184" s="2">
        <v>47.540237034221491</v>
      </c>
      <c r="CX184" s="2">
        <v>48.159117267683811</v>
      </c>
      <c r="CY184" s="2">
        <v>51.457625850551231</v>
      </c>
      <c r="CZ184" s="2">
        <v>55.677358257704505</v>
      </c>
      <c r="DA184" s="2">
        <v>58.662717145230012</v>
      </c>
      <c r="DB184" s="2">
        <v>60.102554499997531</v>
      </c>
      <c r="DC184" s="2">
        <v>60.623648415900391</v>
      </c>
      <c r="DD184" s="2">
        <v>62.243815454732591</v>
      </c>
      <c r="DE184" s="2">
        <v>61.862925369132299</v>
      </c>
      <c r="DF184" s="2">
        <v>61.625529965406628</v>
      </c>
      <c r="DG184" s="2">
        <v>62.217602858029451</v>
      </c>
      <c r="DH184" s="2">
        <v>62.092808984637394</v>
      </c>
      <c r="DI184" s="2">
        <v>61.802740211862826</v>
      </c>
      <c r="DJ184" s="2">
        <v>61.029767826038366</v>
      </c>
      <c r="DK184" s="2">
        <v>58.603369663077324</v>
      </c>
      <c r="DL184" s="2">
        <v>54.955336607380104</v>
      </c>
      <c r="DM184" s="2">
        <v>45.462022047748697</v>
      </c>
      <c r="DN184" s="2">
        <v>33.594595399679164</v>
      </c>
      <c r="DO184" s="2">
        <v>25.271679300222345</v>
      </c>
      <c r="DP184" s="2">
        <v>19.422161532768335</v>
      </c>
      <c r="DQ184" s="2">
        <v>15.913831182910776</v>
      </c>
      <c r="DR184" s="2">
        <v>8.3464060039569024</v>
      </c>
      <c r="DS184" s="2">
        <v>7.549059464146338</v>
      </c>
      <c r="DT184" s="2">
        <v>6.8670391591059099</v>
      </c>
      <c r="DU184" s="2">
        <v>7.7025935980291802</v>
      </c>
      <c r="DV184" s="2">
        <v>8.7743633773046525</v>
      </c>
      <c r="DW184" s="2">
        <v>12.04258988645125</v>
      </c>
      <c r="DX184" s="2">
        <v>12.861476703517647</v>
      </c>
      <c r="DY184" s="2">
        <v>12.81190222929864</v>
      </c>
      <c r="DZ184" s="2">
        <v>13.577719307905779</v>
      </c>
      <c r="EA184" s="2">
        <v>14.756627008945983</v>
      </c>
      <c r="EB184" s="2">
        <v>16.251038120204484</v>
      </c>
      <c r="EC184" s="2">
        <v>18.334157062806529</v>
      </c>
      <c r="ED184" s="2">
        <v>20.445040428992339</v>
      </c>
      <c r="EE184" s="2">
        <v>21.388283648008816</v>
      </c>
      <c r="EF184" s="2">
        <v>23.272236378326145</v>
      </c>
      <c r="EG184" s="2">
        <v>24.911282933943685</v>
      </c>
      <c r="EH184" s="2">
        <v>26.975517068479032</v>
      </c>
      <c r="EI184" s="2">
        <v>28.669932536721092</v>
      </c>
      <c r="EJ184" s="2">
        <v>28.881323278435428</v>
      </c>
      <c r="EK184" s="2">
        <v>29.69293255999462</v>
      </c>
      <c r="EL184" s="2">
        <v>30.616358727145123</v>
      </c>
      <c r="EM184" s="2">
        <v>30.68767081940608</v>
      </c>
      <c r="EN184" s="2">
        <v>31.120835544491424</v>
      </c>
      <c r="EO184" s="2">
        <v>32.050150141334107</v>
      </c>
      <c r="EP184" s="2">
        <v>31.799295591013312</v>
      </c>
      <c r="EQ184" s="2">
        <v>32.154766426927118</v>
      </c>
      <c r="ER184" s="2">
        <v>32.404558189282241</v>
      </c>
      <c r="ES184" s="2">
        <v>30.171038609399268</v>
      </c>
      <c r="ET184" s="2">
        <v>28.628356922257915</v>
      </c>
      <c r="EU184" s="2">
        <v>27.723004444735906</v>
      </c>
      <c r="EV184" s="2">
        <v>24.805424755853949</v>
      </c>
      <c r="EW184" s="2">
        <v>23.907742548079806</v>
      </c>
      <c r="EX184" s="2">
        <v>24.500540531427148</v>
      </c>
      <c r="EY184" s="2">
        <v>23.413396485872877</v>
      </c>
      <c r="EZ184" s="2">
        <v>24.077366391408681</v>
      </c>
      <c r="FA184" s="2">
        <v>25.902985318361672</v>
      </c>
      <c r="FB184" s="2">
        <v>25.604593884275697</v>
      </c>
      <c r="FC184" s="2">
        <v>26.449334661464487</v>
      </c>
      <c r="FD184" s="2">
        <v>25.94549034401685</v>
      </c>
      <c r="FE184" s="2">
        <v>23.852696607849541</v>
      </c>
      <c r="FF184" s="2">
        <v>21.55105180841111</v>
      </c>
      <c r="FG184" s="2">
        <v>18.344121861614248</v>
      </c>
      <c r="FH184" s="2">
        <v>15.780128651654589</v>
      </c>
      <c r="FI184" s="2">
        <v>14.39719372465078</v>
      </c>
      <c r="FJ184" s="2">
        <v>11.964431915281006</v>
      </c>
      <c r="FK184" s="2">
        <v>12.313155143033621</v>
      </c>
      <c r="FL184" s="2">
        <v>11.969986952338623</v>
      </c>
      <c r="FM184" s="2">
        <v>11.030357834136202</v>
      </c>
      <c r="FN184" s="2">
        <v>12.627044604127025</v>
      </c>
      <c r="FO184" s="2">
        <v>14.785199067735764</v>
      </c>
      <c r="FP184" s="2">
        <v>15.574509544110059</v>
      </c>
      <c r="FQ184" s="2">
        <v>16.439132686920487</v>
      </c>
      <c r="FR184" s="2">
        <v>17.282415406707685</v>
      </c>
      <c r="FS184" s="2">
        <v>17.761964070986764</v>
      </c>
      <c r="FT184" s="2">
        <v>18.805697751200476</v>
      </c>
      <c r="FU184" s="2">
        <v>15.098707855403065</v>
      </c>
      <c r="FV184" s="2">
        <v>11.35565525160022</v>
      </c>
      <c r="FW184" s="2">
        <v>7.5855091726958808</v>
      </c>
      <c r="FX184" s="2">
        <v>3.7972788948045455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</row>
    <row r="185" spans="1:200">
      <c r="A185" s="2">
        <v>3.0838491271796321E-15</v>
      </c>
      <c r="B185" s="2">
        <v>9.8038911834976999E-14</v>
      </c>
      <c r="C185" s="2">
        <v>-3.4787771849241133E-14</v>
      </c>
      <c r="D185" s="2">
        <v>-1.9055417668162669E-15</v>
      </c>
      <c r="E185" s="2">
        <v>1.55261151433206E-15</v>
      </c>
      <c r="F185" s="2">
        <v>1.4390569084782202E-15</v>
      </c>
      <c r="G185" s="2">
        <v>1.1286074077544592E-16</v>
      </c>
      <c r="H185" s="2">
        <v>-2.3280422120346402E-15</v>
      </c>
      <c r="I185" s="2">
        <v>-5.5218736944330181E-15</v>
      </c>
      <c r="J185" s="2">
        <v>2.2876857249647461E-15</v>
      </c>
      <c r="K185" s="2">
        <v>-7.3165996510696298E-16</v>
      </c>
      <c r="L185" s="2">
        <v>1.4955200179589004E-15</v>
      </c>
      <c r="M185" s="2">
        <v>2.3260149912025411E-15</v>
      </c>
      <c r="N185" s="2">
        <v>3.2419483109903842E-16</v>
      </c>
      <c r="O185" s="2">
        <v>-3.3623704273866097E-15</v>
      </c>
      <c r="P185" s="2">
        <v>-1.4541113251787553E-15</v>
      </c>
      <c r="Q185" s="2">
        <v>-8.4571120844699643E-16</v>
      </c>
      <c r="R185" s="2">
        <v>1.8732093468038586E-16</v>
      </c>
      <c r="S185" s="2">
        <v>5.0867101657605606E-17</v>
      </c>
      <c r="T185" s="2">
        <v>-4.7756719541752608E-17</v>
      </c>
      <c r="U185" s="2">
        <v>1.1125192951124705E-17</v>
      </c>
      <c r="V185" s="2">
        <v>3.7972788948045455</v>
      </c>
      <c r="W185" s="2">
        <v>7.5855091726958808</v>
      </c>
      <c r="X185" s="2">
        <v>11.35565525160022</v>
      </c>
      <c r="Y185" s="2">
        <v>15.098707855403065</v>
      </c>
      <c r="Z185" s="2">
        <v>18.805697751200476</v>
      </c>
      <c r="AA185" s="2">
        <v>17.761964070986764</v>
      </c>
      <c r="AB185" s="2">
        <v>17.282415406707685</v>
      </c>
      <c r="AC185" s="2">
        <v>16.439132686920487</v>
      </c>
      <c r="AD185" s="2">
        <v>15.574509544110059</v>
      </c>
      <c r="AE185" s="2">
        <v>14.785199067735764</v>
      </c>
      <c r="AF185" s="2">
        <v>12.627044604127025</v>
      </c>
      <c r="AG185" s="2">
        <v>11.030357834136202</v>
      </c>
      <c r="AH185" s="2">
        <v>10.871558054597269</v>
      </c>
      <c r="AI185" s="2">
        <v>11.159036519311741</v>
      </c>
      <c r="AJ185" s="2">
        <v>11.964431915281006</v>
      </c>
      <c r="AK185" s="2">
        <v>13.180474902929822</v>
      </c>
      <c r="AL185" s="2">
        <v>14.825707586807232</v>
      </c>
      <c r="AM185" s="2">
        <v>18.344121861614248</v>
      </c>
      <c r="AN185" s="2">
        <v>21.400706806049698</v>
      </c>
      <c r="AO185" s="2">
        <v>23.98179272477747</v>
      </c>
      <c r="AP185" s="2">
        <v>25.94549034401685</v>
      </c>
      <c r="AQ185" s="2">
        <v>27.177837462901028</v>
      </c>
      <c r="AR185" s="2">
        <v>26.604867641953224</v>
      </c>
      <c r="AS185" s="2">
        <v>25.902985318361672</v>
      </c>
      <c r="AT185" s="2">
        <v>25.227997233037943</v>
      </c>
      <c r="AU185" s="2">
        <v>24.589265431834296</v>
      </c>
      <c r="AV185" s="2">
        <v>24.500540531427148</v>
      </c>
      <c r="AW185" s="2">
        <v>24.9319356342384</v>
      </c>
      <c r="AX185" s="2">
        <v>25.824396644982208</v>
      </c>
      <c r="AY185" s="2">
        <v>27.723004444735906</v>
      </c>
      <c r="AZ185" s="2">
        <v>29.372386359686335</v>
      </c>
      <c r="BA185" s="2">
        <v>30.975956894752755</v>
      </c>
      <c r="BB185" s="2">
        <v>32.390158929201178</v>
      </c>
      <c r="BC185" s="2">
        <v>33.07390818534639</v>
      </c>
      <c r="BD185" s="2">
        <v>33.111093673390414</v>
      </c>
      <c r="BE185" s="2">
        <v>32.425332449090739</v>
      </c>
      <c r="BF185" s="2">
        <v>31.641098307424414</v>
      </c>
      <c r="BG185" s="2">
        <v>30.800283039622901</v>
      </c>
      <c r="BH185" s="2">
        <v>30.137783049406011</v>
      </c>
      <c r="BI185" s="2">
        <v>29.38579322068345</v>
      </c>
      <c r="BJ185" s="2">
        <v>28.976538015010739</v>
      </c>
      <c r="BK185" s="2">
        <v>27.761425864214676</v>
      </c>
      <c r="BL185" s="2">
        <v>26.600477612251712</v>
      </c>
      <c r="BM185" s="2">
        <v>25.247781650943963</v>
      </c>
      <c r="BN185" s="2">
        <v>23.623633903651257</v>
      </c>
      <c r="BO185" s="2">
        <v>21.962664481646208</v>
      </c>
      <c r="BP185" s="2">
        <v>21.205599089095021</v>
      </c>
      <c r="BQ185" s="2">
        <v>19.335665170313341</v>
      </c>
      <c r="BR185" s="2">
        <v>17.640640709415944</v>
      </c>
      <c r="BS185" s="2">
        <v>19.411769370264761</v>
      </c>
      <c r="BT185" s="2">
        <v>20.190472672310392</v>
      </c>
      <c r="BU185" s="2">
        <v>20.082694625092941</v>
      </c>
      <c r="BV185" s="2">
        <v>19.905510155757529</v>
      </c>
      <c r="BW185" s="2">
        <v>17.970955875664956</v>
      </c>
      <c r="BX185" s="2">
        <v>15.122139415036024</v>
      </c>
      <c r="BY185" s="2">
        <v>11.598835455579325</v>
      </c>
      <c r="BZ185" s="2">
        <v>11.880652967561161</v>
      </c>
      <c r="CA185" s="2">
        <v>12.447943297968111</v>
      </c>
      <c r="CB185" s="2">
        <v>13.1299636030086</v>
      </c>
      <c r="CC185" s="2">
        <v>14.541075871131259</v>
      </c>
      <c r="CD185" s="2">
        <v>15.758958908527275</v>
      </c>
      <c r="CE185" s="2">
        <v>16.384192488594174</v>
      </c>
      <c r="CF185" s="2">
        <v>16.752884018648786</v>
      </c>
      <c r="CG185" s="2">
        <v>17.560568107693225</v>
      </c>
      <c r="CH185" s="2">
        <v>19.815355314021797</v>
      </c>
      <c r="CI185" s="2">
        <v>21.354165488152123</v>
      </c>
      <c r="CJ185" s="2">
        <v>21.930741845576559</v>
      </c>
      <c r="CK185" s="2">
        <v>22.387111446344957</v>
      </c>
      <c r="CL185" s="2">
        <v>22.465868911822163</v>
      </c>
      <c r="CM185" s="2">
        <v>21.579220166130217</v>
      </c>
      <c r="CN185" s="2">
        <v>24.24788729417693</v>
      </c>
      <c r="CO185" s="2">
        <v>29.787479570859134</v>
      </c>
      <c r="CP185" s="2">
        <v>42.99405547633814</v>
      </c>
      <c r="CQ185" s="2">
        <v>48.433435476764558</v>
      </c>
      <c r="CR185" s="2">
        <v>51.849560864565476</v>
      </c>
      <c r="CS185" s="2">
        <v>53.236056534851812</v>
      </c>
      <c r="CT185" s="2">
        <v>52.599350525121572</v>
      </c>
      <c r="CU185" s="2">
        <v>49.556875076419082</v>
      </c>
      <c r="CV185" s="2">
        <v>48.458417809552024</v>
      </c>
      <c r="CW185" s="2">
        <v>47.540237034221491</v>
      </c>
      <c r="CX185" s="2">
        <v>48.159117267683811</v>
      </c>
      <c r="CY185" s="2">
        <v>51.457625850551231</v>
      </c>
      <c r="CZ185" s="2">
        <v>55.677358257704505</v>
      </c>
      <c r="DA185" s="2">
        <v>58.662717145230012</v>
      </c>
      <c r="DB185" s="2">
        <v>60.102554499997531</v>
      </c>
      <c r="DC185" s="2">
        <v>60.623648415900391</v>
      </c>
      <c r="DD185" s="2">
        <v>62.243815454732591</v>
      </c>
      <c r="DE185" s="2">
        <v>61.862925369132299</v>
      </c>
      <c r="DF185" s="2">
        <v>61.625529965406628</v>
      </c>
      <c r="DG185" s="2">
        <v>62.217602858029451</v>
      </c>
      <c r="DH185" s="2">
        <v>62.092808984637394</v>
      </c>
      <c r="DI185" s="2">
        <v>61.802740211862826</v>
      </c>
      <c r="DJ185" s="2">
        <v>61.029767826038366</v>
      </c>
      <c r="DK185" s="2">
        <v>58.603369663077324</v>
      </c>
      <c r="DL185" s="2">
        <v>54.955336607380104</v>
      </c>
      <c r="DM185" s="2">
        <v>45.462022047748697</v>
      </c>
      <c r="DN185" s="2">
        <v>33.594595399679164</v>
      </c>
      <c r="DO185" s="2">
        <v>25.271679300222345</v>
      </c>
      <c r="DP185" s="2">
        <v>19.422161532768335</v>
      </c>
      <c r="DQ185" s="2">
        <v>15.913831182910776</v>
      </c>
      <c r="DR185" s="2">
        <v>8.3464060039569024</v>
      </c>
      <c r="DS185" s="2">
        <v>7.549059464146338</v>
      </c>
      <c r="DT185" s="2">
        <v>6.8670391591059099</v>
      </c>
      <c r="DU185" s="2">
        <v>7.7025935980291802</v>
      </c>
      <c r="DV185" s="2">
        <v>8.7743633773046525</v>
      </c>
      <c r="DW185" s="2">
        <v>12.04258988645125</v>
      </c>
      <c r="DX185" s="2">
        <v>12.861476703517647</v>
      </c>
      <c r="DY185" s="2">
        <v>12.81190222929864</v>
      </c>
      <c r="DZ185" s="2">
        <v>13.577719307905779</v>
      </c>
      <c r="EA185" s="2">
        <v>14.756627008945983</v>
      </c>
      <c r="EB185" s="2">
        <v>16.251038120204484</v>
      </c>
      <c r="EC185" s="2">
        <v>18.334157062806529</v>
      </c>
      <c r="ED185" s="2">
        <v>20.445040428992339</v>
      </c>
      <c r="EE185" s="2">
        <v>21.388283648008816</v>
      </c>
      <c r="EF185" s="2">
        <v>23.272236378326145</v>
      </c>
      <c r="EG185" s="2">
        <v>24.911282933943685</v>
      </c>
      <c r="EH185" s="2">
        <v>26.975517068479032</v>
      </c>
      <c r="EI185" s="2">
        <v>28.669932536721092</v>
      </c>
      <c r="EJ185" s="2">
        <v>28.881323278435428</v>
      </c>
      <c r="EK185" s="2">
        <v>29.69293255999462</v>
      </c>
      <c r="EL185" s="2">
        <v>30.616358727145123</v>
      </c>
      <c r="EM185" s="2">
        <v>30.68767081940608</v>
      </c>
      <c r="EN185" s="2">
        <v>31.120835544491424</v>
      </c>
      <c r="EO185" s="2">
        <v>32.050150141334107</v>
      </c>
      <c r="EP185" s="2">
        <v>31.799295591013312</v>
      </c>
      <c r="EQ185" s="2">
        <v>32.154766426927118</v>
      </c>
      <c r="ER185" s="2">
        <v>32.404558189282241</v>
      </c>
      <c r="ES185" s="2">
        <v>30.171038609399268</v>
      </c>
      <c r="ET185" s="2">
        <v>28.628356922257915</v>
      </c>
      <c r="EU185" s="2">
        <v>27.723004444735906</v>
      </c>
      <c r="EV185" s="2">
        <v>24.805424755853949</v>
      </c>
      <c r="EW185" s="2">
        <v>23.907742548079806</v>
      </c>
      <c r="EX185" s="2">
        <v>24.500540531427148</v>
      </c>
      <c r="EY185" s="2">
        <v>23.413396485872877</v>
      </c>
      <c r="EZ185" s="2">
        <v>24.077366391408681</v>
      </c>
      <c r="FA185" s="2">
        <v>25.902985318361672</v>
      </c>
      <c r="FB185" s="2">
        <v>25.604593884275697</v>
      </c>
      <c r="FC185" s="2">
        <v>26.449334661464487</v>
      </c>
      <c r="FD185" s="2">
        <v>25.94549034401685</v>
      </c>
      <c r="FE185" s="2">
        <v>23.852696607849541</v>
      </c>
      <c r="FF185" s="2">
        <v>21.55105180841111</v>
      </c>
      <c r="FG185" s="2">
        <v>18.344121861614248</v>
      </c>
      <c r="FH185" s="2">
        <v>15.780128651654589</v>
      </c>
      <c r="FI185" s="2">
        <v>14.39719372465078</v>
      </c>
      <c r="FJ185" s="2">
        <v>11.964431915281006</v>
      </c>
      <c r="FK185" s="2">
        <v>12.313155143033621</v>
      </c>
      <c r="FL185" s="2">
        <v>11.969986952338623</v>
      </c>
      <c r="FM185" s="2">
        <v>11.030357834136202</v>
      </c>
      <c r="FN185" s="2">
        <v>12.627044604127025</v>
      </c>
      <c r="FO185" s="2">
        <v>14.785199067735764</v>
      </c>
      <c r="FP185" s="2">
        <v>15.574509544110059</v>
      </c>
      <c r="FQ185" s="2">
        <v>16.439132686920487</v>
      </c>
      <c r="FR185" s="2">
        <v>17.282415406707685</v>
      </c>
      <c r="FS185" s="2">
        <v>17.761964070986764</v>
      </c>
      <c r="FT185" s="2">
        <v>18.805697751200476</v>
      </c>
      <c r="FU185" s="2">
        <v>15.098707855403065</v>
      </c>
      <c r="FV185" s="2">
        <v>11.35565525160022</v>
      </c>
      <c r="FW185" s="2">
        <v>7.5855091726958808</v>
      </c>
      <c r="FX185" s="2">
        <v>3.7972788948045455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</row>
    <row r="186" spans="1:200">
      <c r="A186" s="2">
        <v>3.0838491271796321E-15</v>
      </c>
      <c r="B186" s="2">
        <v>9.8038911834976999E-14</v>
      </c>
      <c r="C186" s="2">
        <v>-3.4787771849241133E-14</v>
      </c>
      <c r="D186" s="2">
        <v>-1.9055417668162669E-15</v>
      </c>
      <c r="E186" s="2">
        <v>1.55261151433206E-15</v>
      </c>
      <c r="F186" s="2">
        <v>1.4390569084782202E-15</v>
      </c>
      <c r="G186" s="2">
        <v>1.1286074077544592E-16</v>
      </c>
      <c r="H186" s="2">
        <v>-2.3280422120346402E-15</v>
      </c>
      <c r="I186" s="2">
        <v>-5.5218736944330181E-15</v>
      </c>
      <c r="J186" s="2">
        <v>2.2876857249647461E-15</v>
      </c>
      <c r="K186" s="2">
        <v>-7.3165996510696298E-16</v>
      </c>
      <c r="L186" s="2">
        <v>1.4955200179589004E-15</v>
      </c>
      <c r="M186" s="2">
        <v>2.3260149912025411E-15</v>
      </c>
      <c r="N186" s="2">
        <v>3.2419483109903842E-16</v>
      </c>
      <c r="O186" s="2">
        <v>-3.3623704273866097E-15</v>
      </c>
      <c r="P186" s="2">
        <v>-1.4541113251787553E-15</v>
      </c>
      <c r="Q186" s="2">
        <v>-8.4571120844699643E-16</v>
      </c>
      <c r="R186" s="2">
        <v>1.8732093468038586E-16</v>
      </c>
      <c r="S186" s="2">
        <v>5.0867101657605606E-17</v>
      </c>
      <c r="T186" s="2">
        <v>-4.7756719541752608E-17</v>
      </c>
      <c r="U186" s="2">
        <v>1.1125192951124705E-17</v>
      </c>
      <c r="V186" s="2">
        <v>3.7972788948045455</v>
      </c>
      <c r="W186" s="2">
        <v>7.5855091726958808</v>
      </c>
      <c r="X186" s="2">
        <v>11.35565525160022</v>
      </c>
      <c r="Y186" s="2">
        <v>15.098707855403065</v>
      </c>
      <c r="Z186" s="2">
        <v>18.805697751200476</v>
      </c>
      <c r="AA186" s="2">
        <v>17.761964070986764</v>
      </c>
      <c r="AB186" s="2">
        <v>17.282415406707685</v>
      </c>
      <c r="AC186" s="2">
        <v>16.439132686920487</v>
      </c>
      <c r="AD186" s="2">
        <v>15.574509544110059</v>
      </c>
      <c r="AE186" s="2">
        <v>14.785199067735764</v>
      </c>
      <c r="AF186" s="2">
        <v>12.627044604127025</v>
      </c>
      <c r="AG186" s="2">
        <v>11.030357834136202</v>
      </c>
      <c r="AH186" s="2">
        <v>10.871558054597269</v>
      </c>
      <c r="AI186" s="2">
        <v>11.159036519311741</v>
      </c>
      <c r="AJ186" s="2">
        <v>11.964431915281006</v>
      </c>
      <c r="AK186" s="2">
        <v>13.180474902929822</v>
      </c>
      <c r="AL186" s="2">
        <v>14.825707586807232</v>
      </c>
      <c r="AM186" s="2">
        <v>18.344121861614248</v>
      </c>
      <c r="AN186" s="2">
        <v>21.400706806049698</v>
      </c>
      <c r="AO186" s="2">
        <v>23.98179272477747</v>
      </c>
      <c r="AP186" s="2">
        <v>25.94549034401685</v>
      </c>
      <c r="AQ186" s="2">
        <v>27.177837462901028</v>
      </c>
      <c r="AR186" s="2">
        <v>26.604867641953224</v>
      </c>
      <c r="AS186" s="2">
        <v>25.902985318361672</v>
      </c>
      <c r="AT186" s="2">
        <v>25.227997233037943</v>
      </c>
      <c r="AU186" s="2">
        <v>24.589265431834296</v>
      </c>
      <c r="AV186" s="2">
        <v>24.500540531427148</v>
      </c>
      <c r="AW186" s="2">
        <v>24.9319356342384</v>
      </c>
      <c r="AX186" s="2">
        <v>25.824396644982208</v>
      </c>
      <c r="AY186" s="2">
        <v>27.723004444735906</v>
      </c>
      <c r="AZ186" s="2">
        <v>29.372386359686335</v>
      </c>
      <c r="BA186" s="2">
        <v>30.975956894752755</v>
      </c>
      <c r="BB186" s="2">
        <v>32.390158929201178</v>
      </c>
      <c r="BC186" s="2">
        <v>33.07390818534639</v>
      </c>
      <c r="BD186" s="2">
        <v>33.111093673390414</v>
      </c>
      <c r="BE186" s="2">
        <v>32.425332449090739</v>
      </c>
      <c r="BF186" s="2">
        <v>31.641098307424414</v>
      </c>
      <c r="BG186" s="2">
        <v>30.800283039622901</v>
      </c>
      <c r="BH186" s="2">
        <v>30.137783049406011</v>
      </c>
      <c r="BI186" s="2">
        <v>29.38579322068345</v>
      </c>
      <c r="BJ186" s="2">
        <v>28.976538015010739</v>
      </c>
      <c r="BK186" s="2">
        <v>27.761425864214676</v>
      </c>
      <c r="BL186" s="2">
        <v>26.600477612251712</v>
      </c>
      <c r="BM186" s="2">
        <v>25.247781650943963</v>
      </c>
      <c r="BN186" s="2">
        <v>23.623633903651257</v>
      </c>
      <c r="BO186" s="2">
        <v>21.962664481646208</v>
      </c>
      <c r="BP186" s="2">
        <v>21.205599089095021</v>
      </c>
      <c r="BQ186" s="2">
        <v>19.335665170313341</v>
      </c>
      <c r="BR186" s="2">
        <v>17.640640709415944</v>
      </c>
      <c r="BS186" s="2">
        <v>19.411769370264761</v>
      </c>
      <c r="BT186" s="2">
        <v>20.190472672310392</v>
      </c>
      <c r="BU186" s="2">
        <v>20.082694625092941</v>
      </c>
      <c r="BV186" s="2">
        <v>19.905510155757529</v>
      </c>
      <c r="BW186" s="2">
        <v>17.970955875664956</v>
      </c>
      <c r="BX186" s="2">
        <v>15.122139415036024</v>
      </c>
      <c r="BY186" s="2">
        <v>11.598835455579325</v>
      </c>
      <c r="BZ186" s="2">
        <v>11.880652967561161</v>
      </c>
      <c r="CA186" s="2">
        <v>12.447943297968111</v>
      </c>
      <c r="CB186" s="2">
        <v>13.1299636030086</v>
      </c>
      <c r="CC186" s="2">
        <v>14.541075871131259</v>
      </c>
      <c r="CD186" s="2">
        <v>15.758958908527275</v>
      </c>
      <c r="CE186" s="2">
        <v>16.384192488594174</v>
      </c>
      <c r="CF186" s="2">
        <v>16.752884018648786</v>
      </c>
      <c r="CG186" s="2">
        <v>17.560568107693225</v>
      </c>
      <c r="CH186" s="2">
        <v>19.815355314021797</v>
      </c>
      <c r="CI186" s="2">
        <v>21.354165488152123</v>
      </c>
      <c r="CJ186" s="2">
        <v>21.930741845576559</v>
      </c>
      <c r="CK186" s="2">
        <v>22.387111446344957</v>
      </c>
      <c r="CL186" s="2">
        <v>22.465868911822163</v>
      </c>
      <c r="CM186" s="2">
        <v>21.579220166130217</v>
      </c>
      <c r="CN186" s="2">
        <v>24.24788729417693</v>
      </c>
      <c r="CO186" s="2">
        <v>29.787479570859134</v>
      </c>
      <c r="CP186" s="2">
        <v>42.99405547633814</v>
      </c>
      <c r="CQ186" s="2">
        <v>48.433435476764558</v>
      </c>
      <c r="CR186" s="2">
        <v>51.849560864565476</v>
      </c>
      <c r="CS186" s="2">
        <v>53.236056534851812</v>
      </c>
      <c r="CT186" s="2">
        <v>52.599350525121572</v>
      </c>
      <c r="CU186" s="2">
        <v>49.556875076419082</v>
      </c>
      <c r="CV186" s="2">
        <v>48.458417809552024</v>
      </c>
      <c r="CW186" s="2">
        <v>47.540237034221491</v>
      </c>
      <c r="CX186" s="2">
        <v>48.159117267683811</v>
      </c>
      <c r="CY186" s="2">
        <v>51.457625850551231</v>
      </c>
      <c r="CZ186" s="2">
        <v>55.677358257704505</v>
      </c>
      <c r="DA186" s="2">
        <v>58.662717145230012</v>
      </c>
      <c r="DB186" s="2">
        <v>60.102554499997531</v>
      </c>
      <c r="DC186" s="2">
        <v>60.623648415900391</v>
      </c>
      <c r="DD186" s="2">
        <v>62.243815454732591</v>
      </c>
      <c r="DE186" s="2">
        <v>61.862925369132299</v>
      </c>
      <c r="DF186" s="2">
        <v>61.625529965406628</v>
      </c>
      <c r="DG186" s="2">
        <v>62.217602858029451</v>
      </c>
      <c r="DH186" s="2">
        <v>62.092808984637394</v>
      </c>
      <c r="DI186" s="2">
        <v>61.802740211862826</v>
      </c>
      <c r="DJ186" s="2">
        <v>61.029767826038366</v>
      </c>
      <c r="DK186" s="2">
        <v>58.603369663077324</v>
      </c>
      <c r="DL186" s="2">
        <v>54.955336607380104</v>
      </c>
      <c r="DM186" s="2">
        <v>45.462022047748697</v>
      </c>
      <c r="DN186" s="2">
        <v>33.594595399679164</v>
      </c>
      <c r="DO186" s="2">
        <v>25.271679300222345</v>
      </c>
      <c r="DP186" s="2">
        <v>19.422161532768335</v>
      </c>
      <c r="DQ186" s="2">
        <v>15.913831182910776</v>
      </c>
      <c r="DR186" s="2">
        <v>8.3464060039569024</v>
      </c>
      <c r="DS186" s="2">
        <v>7.549059464146338</v>
      </c>
      <c r="DT186" s="2">
        <v>6.8670391591059099</v>
      </c>
      <c r="DU186" s="2">
        <v>7.7025935980291802</v>
      </c>
      <c r="DV186" s="2">
        <v>8.7743633773046525</v>
      </c>
      <c r="DW186" s="2">
        <v>12.04258988645125</v>
      </c>
      <c r="DX186" s="2">
        <v>12.861476703517647</v>
      </c>
      <c r="DY186" s="2">
        <v>12.81190222929864</v>
      </c>
      <c r="DZ186" s="2">
        <v>13.577719307905779</v>
      </c>
      <c r="EA186" s="2">
        <v>14.756627008945983</v>
      </c>
      <c r="EB186" s="2">
        <v>16.251038120204484</v>
      </c>
      <c r="EC186" s="2">
        <v>18.334157062806529</v>
      </c>
      <c r="ED186" s="2">
        <v>20.445040428992339</v>
      </c>
      <c r="EE186" s="2">
        <v>21.388283648008816</v>
      </c>
      <c r="EF186" s="2">
        <v>23.272236378326145</v>
      </c>
      <c r="EG186" s="2">
        <v>24.911282933943685</v>
      </c>
      <c r="EH186" s="2">
        <v>26.975517068479032</v>
      </c>
      <c r="EI186" s="2">
        <v>28.669932536721092</v>
      </c>
      <c r="EJ186" s="2">
        <v>28.881323278435428</v>
      </c>
      <c r="EK186" s="2">
        <v>29.69293255999462</v>
      </c>
      <c r="EL186" s="2">
        <v>30.616358727145123</v>
      </c>
      <c r="EM186" s="2">
        <v>30.68767081940608</v>
      </c>
      <c r="EN186" s="2">
        <v>31.120835544491424</v>
      </c>
      <c r="EO186" s="2">
        <v>32.050150141334107</v>
      </c>
      <c r="EP186" s="2">
        <v>31.799295591013312</v>
      </c>
      <c r="EQ186" s="2">
        <v>32.154766426927118</v>
      </c>
      <c r="ER186" s="2">
        <v>32.404558189282241</v>
      </c>
      <c r="ES186" s="2">
        <v>30.171038609399268</v>
      </c>
      <c r="ET186" s="2">
        <v>28.628356922257915</v>
      </c>
      <c r="EU186" s="2">
        <v>27.723004444735906</v>
      </c>
      <c r="EV186" s="2">
        <v>24.805424755853949</v>
      </c>
      <c r="EW186" s="2">
        <v>23.907742548079806</v>
      </c>
      <c r="EX186" s="2">
        <v>24.500540531427148</v>
      </c>
      <c r="EY186" s="2">
        <v>23.413396485872877</v>
      </c>
      <c r="EZ186" s="2">
        <v>24.077366391408681</v>
      </c>
      <c r="FA186" s="2">
        <v>25.902985318361672</v>
      </c>
      <c r="FB186" s="2">
        <v>25.604593884275697</v>
      </c>
      <c r="FC186" s="2">
        <v>26.449334661464487</v>
      </c>
      <c r="FD186" s="2">
        <v>25.94549034401685</v>
      </c>
      <c r="FE186" s="2">
        <v>23.852696607849541</v>
      </c>
      <c r="FF186" s="2">
        <v>21.55105180841111</v>
      </c>
      <c r="FG186" s="2">
        <v>18.344121861614248</v>
      </c>
      <c r="FH186" s="2">
        <v>15.780128651654589</v>
      </c>
      <c r="FI186" s="2">
        <v>14.39719372465078</v>
      </c>
      <c r="FJ186" s="2">
        <v>11.964431915281006</v>
      </c>
      <c r="FK186" s="2">
        <v>12.313155143033621</v>
      </c>
      <c r="FL186" s="2">
        <v>11.969986952338623</v>
      </c>
      <c r="FM186" s="2">
        <v>11.030357834136202</v>
      </c>
      <c r="FN186" s="2">
        <v>12.627044604127025</v>
      </c>
      <c r="FO186" s="2">
        <v>14.785199067735764</v>
      </c>
      <c r="FP186" s="2">
        <v>15.574509544110059</v>
      </c>
      <c r="FQ186" s="2">
        <v>16.439132686920487</v>
      </c>
      <c r="FR186" s="2">
        <v>17.282415406707685</v>
      </c>
      <c r="FS186" s="2">
        <v>17.761964070986764</v>
      </c>
      <c r="FT186" s="2">
        <v>18.805697751200476</v>
      </c>
      <c r="FU186" s="2">
        <v>15.098707855403065</v>
      </c>
      <c r="FV186" s="2">
        <v>11.35565525160022</v>
      </c>
      <c r="FW186" s="2">
        <v>7.5855091726958808</v>
      </c>
      <c r="FX186" s="2">
        <v>3.7972788948045455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</row>
    <row r="187" spans="1:200">
      <c r="A187" s="2">
        <v>3.0838491271796321E-15</v>
      </c>
      <c r="B187" s="2">
        <v>9.8038911834976999E-14</v>
      </c>
      <c r="C187" s="2">
        <v>-3.4787771849241133E-14</v>
      </c>
      <c r="D187" s="2">
        <v>-1.9055417668162669E-15</v>
      </c>
      <c r="E187" s="2">
        <v>1.55261151433206E-15</v>
      </c>
      <c r="F187" s="2">
        <v>1.4390569084782202E-15</v>
      </c>
      <c r="G187" s="2">
        <v>1.1286074077544592E-16</v>
      </c>
      <c r="H187" s="2">
        <v>-2.3280422120346402E-15</v>
      </c>
      <c r="I187" s="2">
        <v>-5.5218736944330181E-15</v>
      </c>
      <c r="J187" s="2">
        <v>2.2876857249647461E-15</v>
      </c>
      <c r="K187" s="2">
        <v>-7.3165996510696298E-16</v>
      </c>
      <c r="L187" s="2">
        <v>1.4955200179589004E-15</v>
      </c>
      <c r="M187" s="2">
        <v>2.3260149912025411E-15</v>
      </c>
      <c r="N187" s="2">
        <v>3.2419483109903842E-16</v>
      </c>
      <c r="O187" s="2">
        <v>-3.3623704273866097E-15</v>
      </c>
      <c r="P187" s="2">
        <v>-1.4541113251787553E-15</v>
      </c>
      <c r="Q187" s="2">
        <v>-8.4571120844699643E-16</v>
      </c>
      <c r="R187" s="2">
        <v>1.8732093468038586E-16</v>
      </c>
      <c r="S187" s="2">
        <v>5.0867101657605606E-17</v>
      </c>
      <c r="T187" s="2">
        <v>-4.7756719541752608E-17</v>
      </c>
      <c r="U187" s="2">
        <v>1.1125192951124705E-17</v>
      </c>
      <c r="V187" s="2">
        <v>3.7972788948045455</v>
      </c>
      <c r="W187" s="2">
        <v>7.5855091726958808</v>
      </c>
      <c r="X187" s="2">
        <v>11.35565525160022</v>
      </c>
      <c r="Y187" s="2">
        <v>15.098707855403065</v>
      </c>
      <c r="Z187" s="2">
        <v>18.805697751200476</v>
      </c>
      <c r="AA187" s="2">
        <v>17.761964070986764</v>
      </c>
      <c r="AB187" s="2">
        <v>17.282415406707685</v>
      </c>
      <c r="AC187" s="2">
        <v>16.439132686920487</v>
      </c>
      <c r="AD187" s="2">
        <v>15.574509544110059</v>
      </c>
      <c r="AE187" s="2">
        <v>14.785199067735764</v>
      </c>
      <c r="AF187" s="2">
        <v>12.627044604127025</v>
      </c>
      <c r="AG187" s="2">
        <v>11.030357834136202</v>
      </c>
      <c r="AH187" s="2">
        <v>10.871558054597269</v>
      </c>
      <c r="AI187" s="2">
        <v>11.159036519311741</v>
      </c>
      <c r="AJ187" s="2">
        <v>11.964431915281006</v>
      </c>
      <c r="AK187" s="2">
        <v>13.180474902929822</v>
      </c>
      <c r="AL187" s="2">
        <v>14.825707586807232</v>
      </c>
      <c r="AM187" s="2">
        <v>18.344121861614248</v>
      </c>
      <c r="AN187" s="2">
        <v>21.400706806049698</v>
      </c>
      <c r="AO187" s="2">
        <v>23.98179272477747</v>
      </c>
      <c r="AP187" s="2">
        <v>25.94549034401685</v>
      </c>
      <c r="AQ187" s="2">
        <v>27.177837462901028</v>
      </c>
      <c r="AR187" s="2">
        <v>26.604867641953224</v>
      </c>
      <c r="AS187" s="2">
        <v>25.902985318361672</v>
      </c>
      <c r="AT187" s="2">
        <v>25.227997233037943</v>
      </c>
      <c r="AU187" s="2">
        <v>24.589265431834296</v>
      </c>
      <c r="AV187" s="2">
        <v>24.500540531427148</v>
      </c>
      <c r="AW187" s="2">
        <v>24.9319356342384</v>
      </c>
      <c r="AX187" s="2">
        <v>25.824396644982208</v>
      </c>
      <c r="AY187" s="2">
        <v>27.723004444735906</v>
      </c>
      <c r="AZ187" s="2">
        <v>29.372386359686335</v>
      </c>
      <c r="BA187" s="2">
        <v>30.975956894752755</v>
      </c>
      <c r="BB187" s="2">
        <v>32.390158929201178</v>
      </c>
      <c r="BC187" s="2">
        <v>33.07390818534639</v>
      </c>
      <c r="BD187" s="2">
        <v>33.111093673390414</v>
      </c>
      <c r="BE187" s="2">
        <v>32.425332449090739</v>
      </c>
      <c r="BF187" s="2">
        <v>31.641098307424414</v>
      </c>
      <c r="BG187" s="2">
        <v>30.800283039622901</v>
      </c>
      <c r="BH187" s="2">
        <v>30.137783049406011</v>
      </c>
      <c r="BI187" s="2">
        <v>29.38579322068345</v>
      </c>
      <c r="BJ187" s="2">
        <v>28.976538015010739</v>
      </c>
      <c r="BK187" s="2">
        <v>27.761425864214676</v>
      </c>
      <c r="BL187" s="2">
        <v>26.600477612251712</v>
      </c>
      <c r="BM187" s="2">
        <v>25.247781650943963</v>
      </c>
      <c r="BN187" s="2">
        <v>23.623633903651257</v>
      </c>
      <c r="BO187" s="2">
        <v>21.962664481646208</v>
      </c>
      <c r="BP187" s="2">
        <v>21.205599089095021</v>
      </c>
      <c r="BQ187" s="2">
        <v>19.335665170313341</v>
      </c>
      <c r="BR187" s="2">
        <v>17.640640709415944</v>
      </c>
      <c r="BS187" s="2">
        <v>19.411769370264761</v>
      </c>
      <c r="BT187" s="2">
        <v>20.190472672310392</v>
      </c>
      <c r="BU187" s="2">
        <v>20.082694625092941</v>
      </c>
      <c r="BV187" s="2">
        <v>19.905510155757529</v>
      </c>
      <c r="BW187" s="2">
        <v>17.970955875664956</v>
      </c>
      <c r="BX187" s="2">
        <v>15.122139415036024</v>
      </c>
      <c r="BY187" s="2">
        <v>11.598835455579325</v>
      </c>
      <c r="BZ187" s="2">
        <v>11.880652967561161</v>
      </c>
      <c r="CA187" s="2">
        <v>12.447943297968111</v>
      </c>
      <c r="CB187" s="2">
        <v>13.1299636030086</v>
      </c>
      <c r="CC187" s="2">
        <v>14.541075871131259</v>
      </c>
      <c r="CD187" s="2">
        <v>15.758958908527275</v>
      </c>
      <c r="CE187" s="2">
        <v>16.384192488594174</v>
      </c>
      <c r="CF187" s="2">
        <v>16.752884018648786</v>
      </c>
      <c r="CG187" s="2">
        <v>17.560568107693225</v>
      </c>
      <c r="CH187" s="2">
        <v>19.815355314021797</v>
      </c>
      <c r="CI187" s="2">
        <v>21.354165488152123</v>
      </c>
      <c r="CJ187" s="2">
        <v>21.930741845576559</v>
      </c>
      <c r="CK187" s="2">
        <v>22.387111446344957</v>
      </c>
      <c r="CL187" s="2">
        <v>22.465868911822163</v>
      </c>
      <c r="CM187" s="2">
        <v>21.579220166130217</v>
      </c>
      <c r="CN187" s="2">
        <v>24.24788729417693</v>
      </c>
      <c r="CO187" s="2">
        <v>29.787479570859134</v>
      </c>
      <c r="CP187" s="2">
        <v>42.99405547633814</v>
      </c>
      <c r="CQ187" s="2">
        <v>48.433435476764558</v>
      </c>
      <c r="CR187" s="2">
        <v>51.849560864565476</v>
      </c>
      <c r="CS187" s="2">
        <v>53.236056534851812</v>
      </c>
      <c r="CT187" s="2">
        <v>52.599350525121572</v>
      </c>
      <c r="CU187" s="2">
        <v>49.556875076419082</v>
      </c>
      <c r="CV187" s="2">
        <v>48.458417809552024</v>
      </c>
      <c r="CW187" s="2">
        <v>47.540237034221491</v>
      </c>
      <c r="CX187" s="2">
        <v>48.159117267683811</v>
      </c>
      <c r="CY187" s="2">
        <v>51.457625850551231</v>
      </c>
      <c r="CZ187" s="2">
        <v>55.677358257704505</v>
      </c>
      <c r="DA187" s="2">
        <v>58.662717145230012</v>
      </c>
      <c r="DB187" s="2">
        <v>60.102554499997531</v>
      </c>
      <c r="DC187" s="2">
        <v>60.623648415900391</v>
      </c>
      <c r="DD187" s="2">
        <v>62.243815454732591</v>
      </c>
      <c r="DE187" s="2">
        <v>61.862925369132299</v>
      </c>
      <c r="DF187" s="2">
        <v>61.625529965406628</v>
      </c>
      <c r="DG187" s="2">
        <v>62.217602858029451</v>
      </c>
      <c r="DH187" s="2">
        <v>62.092808984637394</v>
      </c>
      <c r="DI187" s="2">
        <v>61.802740211862826</v>
      </c>
      <c r="DJ187" s="2">
        <v>61.029767826038366</v>
      </c>
      <c r="DK187" s="2">
        <v>58.603369663077324</v>
      </c>
      <c r="DL187" s="2">
        <v>54.955336607380104</v>
      </c>
      <c r="DM187" s="2">
        <v>45.462022047748697</v>
      </c>
      <c r="DN187" s="2">
        <v>33.594595399679164</v>
      </c>
      <c r="DO187" s="2">
        <v>25.271679300222345</v>
      </c>
      <c r="DP187" s="2">
        <v>19.422161532768335</v>
      </c>
      <c r="DQ187" s="2">
        <v>15.913831182910776</v>
      </c>
      <c r="DR187" s="2">
        <v>8.3464060039569024</v>
      </c>
      <c r="DS187" s="2">
        <v>7.549059464146338</v>
      </c>
      <c r="DT187" s="2">
        <v>6.8670391591059099</v>
      </c>
      <c r="DU187" s="2">
        <v>7.7025935980291802</v>
      </c>
      <c r="DV187" s="2">
        <v>8.7743633773046525</v>
      </c>
      <c r="DW187" s="2">
        <v>12.04258988645125</v>
      </c>
      <c r="DX187" s="2">
        <v>12.861476703517647</v>
      </c>
      <c r="DY187" s="2">
        <v>12.81190222929864</v>
      </c>
      <c r="DZ187" s="2">
        <v>13.577719307905779</v>
      </c>
      <c r="EA187" s="2">
        <v>14.756627008945983</v>
      </c>
      <c r="EB187" s="2">
        <v>16.251038120204484</v>
      </c>
      <c r="EC187" s="2">
        <v>18.334157062806529</v>
      </c>
      <c r="ED187" s="2">
        <v>20.445040428992339</v>
      </c>
      <c r="EE187" s="2">
        <v>21.388283648008816</v>
      </c>
      <c r="EF187" s="2">
        <v>23.272236378326145</v>
      </c>
      <c r="EG187" s="2">
        <v>24.911282933943685</v>
      </c>
      <c r="EH187" s="2">
        <v>26.975517068479032</v>
      </c>
      <c r="EI187" s="2">
        <v>28.669932536721092</v>
      </c>
      <c r="EJ187" s="2">
        <v>28.881323278435428</v>
      </c>
      <c r="EK187" s="2">
        <v>29.69293255999462</v>
      </c>
      <c r="EL187" s="2">
        <v>30.616358727145123</v>
      </c>
      <c r="EM187" s="2">
        <v>30.68767081940608</v>
      </c>
      <c r="EN187" s="2">
        <v>31.120835544491424</v>
      </c>
      <c r="EO187" s="2">
        <v>32.050150141334107</v>
      </c>
      <c r="EP187" s="2">
        <v>31.799295591013312</v>
      </c>
      <c r="EQ187" s="2">
        <v>32.154766426927118</v>
      </c>
      <c r="ER187" s="2">
        <v>32.404558189282241</v>
      </c>
      <c r="ES187" s="2">
        <v>30.171038609399268</v>
      </c>
      <c r="ET187" s="2">
        <v>28.628356922257915</v>
      </c>
      <c r="EU187" s="2">
        <v>27.723004444735906</v>
      </c>
      <c r="EV187" s="2">
        <v>24.805424755853949</v>
      </c>
      <c r="EW187" s="2">
        <v>23.907742548079806</v>
      </c>
      <c r="EX187" s="2">
        <v>24.500540531427148</v>
      </c>
      <c r="EY187" s="2">
        <v>23.413396485872877</v>
      </c>
      <c r="EZ187" s="2">
        <v>24.077366391408681</v>
      </c>
      <c r="FA187" s="2">
        <v>25.902985318361672</v>
      </c>
      <c r="FB187" s="2">
        <v>25.604593884275697</v>
      </c>
      <c r="FC187" s="2">
        <v>26.449334661464487</v>
      </c>
      <c r="FD187" s="2">
        <v>25.94549034401685</v>
      </c>
      <c r="FE187" s="2">
        <v>23.852696607849541</v>
      </c>
      <c r="FF187" s="2">
        <v>21.55105180841111</v>
      </c>
      <c r="FG187" s="2">
        <v>18.344121861614248</v>
      </c>
      <c r="FH187" s="2">
        <v>15.780128651654589</v>
      </c>
      <c r="FI187" s="2">
        <v>14.39719372465078</v>
      </c>
      <c r="FJ187" s="2">
        <v>11.964431915281006</v>
      </c>
      <c r="FK187" s="2">
        <v>12.313155143033621</v>
      </c>
      <c r="FL187" s="2">
        <v>11.969986952338623</v>
      </c>
      <c r="FM187" s="2">
        <v>11.030357834136202</v>
      </c>
      <c r="FN187" s="2">
        <v>12.627044604127025</v>
      </c>
      <c r="FO187" s="2">
        <v>14.785199067735764</v>
      </c>
      <c r="FP187" s="2">
        <v>15.574509544110059</v>
      </c>
      <c r="FQ187" s="2">
        <v>16.439132686920487</v>
      </c>
      <c r="FR187" s="2">
        <v>17.282415406707685</v>
      </c>
      <c r="FS187" s="2">
        <v>17.761964070986764</v>
      </c>
      <c r="FT187" s="2">
        <v>18.805697751200476</v>
      </c>
      <c r="FU187" s="2">
        <v>15.098707855403065</v>
      </c>
      <c r="FV187" s="2">
        <v>11.35565525160022</v>
      </c>
      <c r="FW187" s="2">
        <v>7.5855091726958808</v>
      </c>
      <c r="FX187" s="2">
        <v>3.7972788948045455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</row>
    <row r="188" spans="1:200">
      <c r="A188" s="2">
        <v>3.0838491271796321E-15</v>
      </c>
      <c r="B188" s="2">
        <v>9.8038911834976999E-14</v>
      </c>
      <c r="C188" s="2">
        <v>-3.4787771849241133E-14</v>
      </c>
      <c r="D188" s="2">
        <v>-1.9055417668162669E-15</v>
      </c>
      <c r="E188" s="2">
        <v>1.55261151433206E-15</v>
      </c>
      <c r="F188" s="2">
        <v>1.4390569084782202E-15</v>
      </c>
      <c r="G188" s="2">
        <v>1.1286074077544592E-16</v>
      </c>
      <c r="H188" s="2">
        <v>-2.3280422120346402E-15</v>
      </c>
      <c r="I188" s="2">
        <v>-5.5218736944330181E-15</v>
      </c>
      <c r="J188" s="2">
        <v>2.2876857249647461E-15</v>
      </c>
      <c r="K188" s="2">
        <v>-7.3165996510696298E-16</v>
      </c>
      <c r="L188" s="2">
        <v>1.4955200179589004E-15</v>
      </c>
      <c r="M188" s="2">
        <v>2.3260149912025411E-15</v>
      </c>
      <c r="N188" s="2">
        <v>3.2419483109903842E-16</v>
      </c>
      <c r="O188" s="2">
        <v>-3.3623704273866097E-15</v>
      </c>
      <c r="P188" s="2">
        <v>-1.4541113251787553E-15</v>
      </c>
      <c r="Q188" s="2">
        <v>-8.4571120844699643E-16</v>
      </c>
      <c r="R188" s="2">
        <v>1.8732093468038586E-16</v>
      </c>
      <c r="S188" s="2">
        <v>5.0867101657605606E-17</v>
      </c>
      <c r="T188" s="2">
        <v>-4.7756719541752608E-17</v>
      </c>
      <c r="U188" s="2">
        <v>1.1125192951124705E-17</v>
      </c>
      <c r="V188" s="2">
        <v>3.7972788948045455</v>
      </c>
      <c r="W188" s="2">
        <v>7.5855091726958808</v>
      </c>
      <c r="X188" s="2">
        <v>11.35565525160022</v>
      </c>
      <c r="Y188" s="2">
        <v>15.098707855403065</v>
      </c>
      <c r="Z188" s="2">
        <v>18.805697751200476</v>
      </c>
      <c r="AA188" s="2">
        <v>17.761964070986764</v>
      </c>
      <c r="AB188" s="2">
        <v>17.282415406707685</v>
      </c>
      <c r="AC188" s="2">
        <v>16.439132686920487</v>
      </c>
      <c r="AD188" s="2">
        <v>15.574509544110059</v>
      </c>
      <c r="AE188" s="2">
        <v>14.785199067735764</v>
      </c>
      <c r="AF188" s="2">
        <v>12.627044604127025</v>
      </c>
      <c r="AG188" s="2">
        <v>11.030357834136202</v>
      </c>
      <c r="AH188" s="2">
        <v>10.871558054597269</v>
      </c>
      <c r="AI188" s="2">
        <v>11.159036519311741</v>
      </c>
      <c r="AJ188" s="2">
        <v>11.964431915281006</v>
      </c>
      <c r="AK188" s="2">
        <v>13.180474902929822</v>
      </c>
      <c r="AL188" s="2">
        <v>14.825707586807232</v>
      </c>
      <c r="AM188" s="2">
        <v>18.344121861614248</v>
      </c>
      <c r="AN188" s="2">
        <v>21.400706806049698</v>
      </c>
      <c r="AO188" s="2">
        <v>23.98179272477747</v>
      </c>
      <c r="AP188" s="2">
        <v>25.94549034401685</v>
      </c>
      <c r="AQ188" s="2">
        <v>27.177837462901028</v>
      </c>
      <c r="AR188" s="2">
        <v>26.604867641953224</v>
      </c>
      <c r="AS188" s="2">
        <v>25.902985318361672</v>
      </c>
      <c r="AT188" s="2">
        <v>25.227997233037943</v>
      </c>
      <c r="AU188" s="2">
        <v>24.589265431834296</v>
      </c>
      <c r="AV188" s="2">
        <v>24.500540531427148</v>
      </c>
      <c r="AW188" s="2">
        <v>24.9319356342384</v>
      </c>
      <c r="AX188" s="2">
        <v>25.824396644982208</v>
      </c>
      <c r="AY188" s="2">
        <v>27.723004444735906</v>
      </c>
      <c r="AZ188" s="2">
        <v>29.372386359686335</v>
      </c>
      <c r="BA188" s="2">
        <v>30.975956894752755</v>
      </c>
      <c r="BB188" s="2">
        <v>32.390158929201178</v>
      </c>
      <c r="BC188" s="2">
        <v>33.07390818534639</v>
      </c>
      <c r="BD188" s="2">
        <v>33.111093673390414</v>
      </c>
      <c r="BE188" s="2">
        <v>32.425332449090739</v>
      </c>
      <c r="BF188" s="2">
        <v>31.641098307424414</v>
      </c>
      <c r="BG188" s="2">
        <v>30.800283039622901</v>
      </c>
      <c r="BH188" s="2">
        <v>30.137783049406011</v>
      </c>
      <c r="BI188" s="2">
        <v>29.38579322068345</v>
      </c>
      <c r="BJ188" s="2">
        <v>28.976538015010739</v>
      </c>
      <c r="BK188" s="2">
        <v>27.761425864214676</v>
      </c>
      <c r="BL188" s="2">
        <v>26.600477612251712</v>
      </c>
      <c r="BM188" s="2">
        <v>25.247781650943963</v>
      </c>
      <c r="BN188" s="2">
        <v>23.623633903651257</v>
      </c>
      <c r="BO188" s="2">
        <v>21.962664481646208</v>
      </c>
      <c r="BP188" s="2">
        <v>21.205599089095021</v>
      </c>
      <c r="BQ188" s="2">
        <v>19.335665170313341</v>
      </c>
      <c r="BR188" s="2">
        <v>17.640640709415944</v>
      </c>
      <c r="BS188" s="2">
        <v>19.411769370264761</v>
      </c>
      <c r="BT188" s="2">
        <v>20.190472672310392</v>
      </c>
      <c r="BU188" s="2">
        <v>20.082694625092941</v>
      </c>
      <c r="BV188" s="2">
        <v>19.905510155757529</v>
      </c>
      <c r="BW188" s="2">
        <v>17.970955875664956</v>
      </c>
      <c r="BX188" s="2">
        <v>15.122139415036024</v>
      </c>
      <c r="BY188" s="2">
        <v>11.598835455579325</v>
      </c>
      <c r="BZ188" s="2">
        <v>11.880652967561161</v>
      </c>
      <c r="CA188" s="2">
        <v>12.447943297968111</v>
      </c>
      <c r="CB188" s="2">
        <v>13.1299636030086</v>
      </c>
      <c r="CC188" s="2">
        <v>14.541075871131259</v>
      </c>
      <c r="CD188" s="2">
        <v>15.758958908527275</v>
      </c>
      <c r="CE188" s="2">
        <v>16.384192488594174</v>
      </c>
      <c r="CF188" s="2">
        <v>16.752884018648786</v>
      </c>
      <c r="CG188" s="2">
        <v>17.560568107693225</v>
      </c>
      <c r="CH188" s="2">
        <v>19.815355314021797</v>
      </c>
      <c r="CI188" s="2">
        <v>21.354165488152123</v>
      </c>
      <c r="CJ188" s="2">
        <v>21.930741845576559</v>
      </c>
      <c r="CK188" s="2">
        <v>22.387111446344957</v>
      </c>
      <c r="CL188" s="2">
        <v>22.465868911822163</v>
      </c>
      <c r="CM188" s="2">
        <v>21.579220166130217</v>
      </c>
      <c r="CN188" s="2">
        <v>24.24788729417693</v>
      </c>
      <c r="CO188" s="2">
        <v>29.787479570859134</v>
      </c>
      <c r="CP188" s="2">
        <v>42.99405547633814</v>
      </c>
      <c r="CQ188" s="2">
        <v>48.433435476764558</v>
      </c>
      <c r="CR188" s="2">
        <v>51.849560864565476</v>
      </c>
      <c r="CS188" s="2">
        <v>53.236056534851812</v>
      </c>
      <c r="CT188" s="2">
        <v>52.599350525121572</v>
      </c>
      <c r="CU188" s="2">
        <v>49.556875076419082</v>
      </c>
      <c r="CV188" s="2">
        <v>48.458417809552024</v>
      </c>
      <c r="CW188" s="2">
        <v>47.540237034221491</v>
      </c>
      <c r="CX188" s="2">
        <v>48.159117267683811</v>
      </c>
      <c r="CY188" s="2">
        <v>51.457625850551231</v>
      </c>
      <c r="CZ188" s="2">
        <v>55.677358257704505</v>
      </c>
      <c r="DA188" s="2">
        <v>58.662717145230012</v>
      </c>
      <c r="DB188" s="2">
        <v>60.102554499997531</v>
      </c>
      <c r="DC188" s="2">
        <v>60.623648415900391</v>
      </c>
      <c r="DD188" s="2">
        <v>62.243815454732591</v>
      </c>
      <c r="DE188" s="2">
        <v>61.862925369132299</v>
      </c>
      <c r="DF188" s="2">
        <v>61.625529965406628</v>
      </c>
      <c r="DG188" s="2">
        <v>62.217602858029451</v>
      </c>
      <c r="DH188" s="2">
        <v>62.092808984637394</v>
      </c>
      <c r="DI188" s="2">
        <v>61.802740211862826</v>
      </c>
      <c r="DJ188" s="2">
        <v>61.029767826038366</v>
      </c>
      <c r="DK188" s="2">
        <v>58.603369663077324</v>
      </c>
      <c r="DL188" s="2">
        <v>54.955336607380104</v>
      </c>
      <c r="DM188" s="2">
        <v>45.462022047748697</v>
      </c>
      <c r="DN188" s="2">
        <v>33.594595399679164</v>
      </c>
      <c r="DO188" s="2">
        <v>25.271679300222345</v>
      </c>
      <c r="DP188" s="2">
        <v>19.422161532768335</v>
      </c>
      <c r="DQ188" s="2">
        <v>15.913831182910776</v>
      </c>
      <c r="DR188" s="2">
        <v>8.3464060039569024</v>
      </c>
      <c r="DS188" s="2">
        <v>7.549059464146338</v>
      </c>
      <c r="DT188" s="2">
        <v>6.8670391591059099</v>
      </c>
      <c r="DU188" s="2">
        <v>7.7025935980291802</v>
      </c>
      <c r="DV188" s="2">
        <v>8.7743633773046525</v>
      </c>
      <c r="DW188" s="2">
        <v>12.04258988645125</v>
      </c>
      <c r="DX188" s="2">
        <v>12.861476703517647</v>
      </c>
      <c r="DY188" s="2">
        <v>12.81190222929864</v>
      </c>
      <c r="DZ188" s="2">
        <v>13.577719307905779</v>
      </c>
      <c r="EA188" s="2">
        <v>14.756627008945983</v>
      </c>
      <c r="EB188" s="2">
        <v>16.251038120204484</v>
      </c>
      <c r="EC188" s="2">
        <v>18.334157062806529</v>
      </c>
      <c r="ED188" s="2">
        <v>20.445040428992339</v>
      </c>
      <c r="EE188" s="2">
        <v>21.388283648008816</v>
      </c>
      <c r="EF188" s="2">
        <v>23.272236378326145</v>
      </c>
      <c r="EG188" s="2">
        <v>24.911282933943685</v>
      </c>
      <c r="EH188" s="2">
        <v>26.975517068479032</v>
      </c>
      <c r="EI188" s="2">
        <v>28.669932536721092</v>
      </c>
      <c r="EJ188" s="2">
        <v>28.881323278435428</v>
      </c>
      <c r="EK188" s="2">
        <v>29.69293255999462</v>
      </c>
      <c r="EL188" s="2">
        <v>30.616358727145123</v>
      </c>
      <c r="EM188" s="2">
        <v>30.68767081940608</v>
      </c>
      <c r="EN188" s="2">
        <v>31.120835544491424</v>
      </c>
      <c r="EO188" s="2">
        <v>32.050150141334107</v>
      </c>
      <c r="EP188" s="2">
        <v>31.799295591013312</v>
      </c>
      <c r="EQ188" s="2">
        <v>32.154766426927118</v>
      </c>
      <c r="ER188" s="2">
        <v>32.404558189282241</v>
      </c>
      <c r="ES188" s="2">
        <v>30.171038609399268</v>
      </c>
      <c r="ET188" s="2">
        <v>28.628356922257915</v>
      </c>
      <c r="EU188" s="2">
        <v>27.723004444735906</v>
      </c>
      <c r="EV188" s="2">
        <v>24.805424755853949</v>
      </c>
      <c r="EW188" s="2">
        <v>23.907742548079806</v>
      </c>
      <c r="EX188" s="2">
        <v>24.500540531427148</v>
      </c>
      <c r="EY188" s="2">
        <v>23.413396485872877</v>
      </c>
      <c r="EZ188" s="2">
        <v>24.077366391408681</v>
      </c>
      <c r="FA188" s="2">
        <v>25.902985318361672</v>
      </c>
      <c r="FB188" s="2">
        <v>25.604593884275697</v>
      </c>
      <c r="FC188" s="2">
        <v>26.449334661464487</v>
      </c>
      <c r="FD188" s="2">
        <v>25.94549034401685</v>
      </c>
      <c r="FE188" s="2">
        <v>23.852696607849541</v>
      </c>
      <c r="FF188" s="2">
        <v>21.55105180841111</v>
      </c>
      <c r="FG188" s="2">
        <v>18.344121861614248</v>
      </c>
      <c r="FH188" s="2">
        <v>15.780128651654589</v>
      </c>
      <c r="FI188" s="2">
        <v>14.39719372465078</v>
      </c>
      <c r="FJ188" s="2">
        <v>11.964431915281006</v>
      </c>
      <c r="FK188" s="2">
        <v>12.313155143033621</v>
      </c>
      <c r="FL188" s="2">
        <v>11.969986952338623</v>
      </c>
      <c r="FM188" s="2">
        <v>11.030357834136202</v>
      </c>
      <c r="FN188" s="2">
        <v>12.627044604127025</v>
      </c>
      <c r="FO188" s="2">
        <v>14.785199067735764</v>
      </c>
      <c r="FP188" s="2">
        <v>15.574509544110059</v>
      </c>
      <c r="FQ188" s="2">
        <v>16.439132686920487</v>
      </c>
      <c r="FR188" s="2">
        <v>17.282415406707685</v>
      </c>
      <c r="FS188" s="2">
        <v>17.761964070986764</v>
      </c>
      <c r="FT188" s="2">
        <v>18.805697751200476</v>
      </c>
      <c r="FU188" s="2">
        <v>15.098707855403065</v>
      </c>
      <c r="FV188" s="2">
        <v>11.35565525160022</v>
      </c>
      <c r="FW188" s="2">
        <v>7.5855091726958808</v>
      </c>
      <c r="FX188" s="2">
        <v>3.7972788948045455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</row>
    <row r="189" spans="1:200">
      <c r="A189" s="2">
        <v>3.0838491271796321E-15</v>
      </c>
      <c r="B189" s="2">
        <v>9.8038911834976999E-14</v>
      </c>
      <c r="C189" s="2">
        <v>-3.4787771849241133E-14</v>
      </c>
      <c r="D189" s="2">
        <v>-1.9055417668162669E-15</v>
      </c>
      <c r="E189" s="2">
        <v>1.55261151433206E-15</v>
      </c>
      <c r="F189" s="2">
        <v>1.4390569084782202E-15</v>
      </c>
      <c r="G189" s="2">
        <v>1.1286074077544592E-16</v>
      </c>
      <c r="H189" s="2">
        <v>-2.3280422120346402E-15</v>
      </c>
      <c r="I189" s="2">
        <v>-5.5218736944330181E-15</v>
      </c>
      <c r="J189" s="2">
        <v>2.2876857249647461E-15</v>
      </c>
      <c r="K189" s="2">
        <v>-7.3165996510696298E-16</v>
      </c>
      <c r="L189" s="2">
        <v>1.4955200179589004E-15</v>
      </c>
      <c r="M189" s="2">
        <v>2.3260149912025411E-15</v>
      </c>
      <c r="N189" s="2">
        <v>3.2419483109903842E-16</v>
      </c>
      <c r="O189" s="2">
        <v>-3.3623704273866097E-15</v>
      </c>
      <c r="P189" s="2">
        <v>-1.4541113251787553E-15</v>
      </c>
      <c r="Q189" s="2">
        <v>-8.4571120844699643E-16</v>
      </c>
      <c r="R189" s="2">
        <v>1.8732093468038586E-16</v>
      </c>
      <c r="S189" s="2">
        <v>5.0867101657605606E-17</v>
      </c>
      <c r="T189" s="2">
        <v>-4.7756719541752608E-17</v>
      </c>
      <c r="U189" s="2">
        <v>1.1125192951124705E-17</v>
      </c>
      <c r="V189" s="2">
        <v>3.7972788948045455</v>
      </c>
      <c r="W189" s="2">
        <v>7.5855091726958808</v>
      </c>
      <c r="X189" s="2">
        <v>11.35565525160022</v>
      </c>
      <c r="Y189" s="2">
        <v>15.098707855403065</v>
      </c>
      <c r="Z189" s="2">
        <v>18.805697751200476</v>
      </c>
      <c r="AA189" s="2">
        <v>17.761964070986764</v>
      </c>
      <c r="AB189" s="2">
        <v>17.282415406707685</v>
      </c>
      <c r="AC189" s="2">
        <v>16.439132686920487</v>
      </c>
      <c r="AD189" s="2">
        <v>15.574509544110059</v>
      </c>
      <c r="AE189" s="2">
        <v>14.785199067735764</v>
      </c>
      <c r="AF189" s="2">
        <v>12.627044604127025</v>
      </c>
      <c r="AG189" s="2">
        <v>11.030357834136202</v>
      </c>
      <c r="AH189" s="2">
        <v>10.871558054597269</v>
      </c>
      <c r="AI189" s="2">
        <v>11.159036519311741</v>
      </c>
      <c r="AJ189" s="2">
        <v>11.964431915281006</v>
      </c>
      <c r="AK189" s="2">
        <v>13.180474902929822</v>
      </c>
      <c r="AL189" s="2">
        <v>14.825707586807232</v>
      </c>
      <c r="AM189" s="2">
        <v>18.344121861614248</v>
      </c>
      <c r="AN189" s="2">
        <v>21.400706806049698</v>
      </c>
      <c r="AO189" s="2">
        <v>23.98179272477747</v>
      </c>
      <c r="AP189" s="2">
        <v>25.94549034401685</v>
      </c>
      <c r="AQ189" s="2">
        <v>27.177837462901028</v>
      </c>
      <c r="AR189" s="2">
        <v>26.604867641953224</v>
      </c>
      <c r="AS189" s="2">
        <v>25.902985318361672</v>
      </c>
      <c r="AT189" s="2">
        <v>25.227997233037943</v>
      </c>
      <c r="AU189" s="2">
        <v>24.589265431834296</v>
      </c>
      <c r="AV189" s="2">
        <v>24.500540531427148</v>
      </c>
      <c r="AW189" s="2">
        <v>24.9319356342384</v>
      </c>
      <c r="AX189" s="2">
        <v>25.824396644982208</v>
      </c>
      <c r="AY189" s="2">
        <v>27.723004444735906</v>
      </c>
      <c r="AZ189" s="2">
        <v>29.372386359686335</v>
      </c>
      <c r="BA189" s="2">
        <v>30.975956894752755</v>
      </c>
      <c r="BB189" s="2">
        <v>32.390158929201178</v>
      </c>
      <c r="BC189" s="2">
        <v>33.07390818534639</v>
      </c>
      <c r="BD189" s="2">
        <v>33.111093673390414</v>
      </c>
      <c r="BE189" s="2">
        <v>32.425332449090739</v>
      </c>
      <c r="BF189" s="2">
        <v>31.641098307424414</v>
      </c>
      <c r="BG189" s="2">
        <v>30.800283039622901</v>
      </c>
      <c r="BH189" s="2">
        <v>30.137783049406011</v>
      </c>
      <c r="BI189" s="2">
        <v>29.38579322068345</v>
      </c>
      <c r="BJ189" s="2">
        <v>28.976538015010739</v>
      </c>
      <c r="BK189" s="2">
        <v>27.761425864214676</v>
      </c>
      <c r="BL189" s="2">
        <v>26.600477612251712</v>
      </c>
      <c r="BM189" s="2">
        <v>25.247781650943963</v>
      </c>
      <c r="BN189" s="2">
        <v>23.623633903651257</v>
      </c>
      <c r="BO189" s="2">
        <v>21.962664481646208</v>
      </c>
      <c r="BP189" s="2">
        <v>21.205599089095021</v>
      </c>
      <c r="BQ189" s="2">
        <v>19.335665170313341</v>
      </c>
      <c r="BR189" s="2">
        <v>17.640640709415944</v>
      </c>
      <c r="BS189" s="2">
        <v>19.411769370264761</v>
      </c>
      <c r="BT189" s="2">
        <v>20.190472672310392</v>
      </c>
      <c r="BU189" s="2">
        <v>20.082694625092941</v>
      </c>
      <c r="BV189" s="2">
        <v>19.905510155757529</v>
      </c>
      <c r="BW189" s="2">
        <v>17.970955875664956</v>
      </c>
      <c r="BX189" s="2">
        <v>15.122139415036024</v>
      </c>
      <c r="BY189" s="2">
        <v>11.598835455579325</v>
      </c>
      <c r="BZ189" s="2">
        <v>11.880652967561161</v>
      </c>
      <c r="CA189" s="2">
        <v>12.447943297968111</v>
      </c>
      <c r="CB189" s="2">
        <v>13.1299636030086</v>
      </c>
      <c r="CC189" s="2">
        <v>14.541075871131259</v>
      </c>
      <c r="CD189" s="2">
        <v>15.758958908527275</v>
      </c>
      <c r="CE189" s="2">
        <v>16.384192488594174</v>
      </c>
      <c r="CF189" s="2">
        <v>16.752884018648786</v>
      </c>
      <c r="CG189" s="2">
        <v>17.560568107693225</v>
      </c>
      <c r="CH189" s="2">
        <v>19.815355314021797</v>
      </c>
      <c r="CI189" s="2">
        <v>21.354165488152123</v>
      </c>
      <c r="CJ189" s="2">
        <v>21.930741845576559</v>
      </c>
      <c r="CK189" s="2">
        <v>22.387111446344957</v>
      </c>
      <c r="CL189" s="2">
        <v>22.465868911822163</v>
      </c>
      <c r="CM189" s="2">
        <v>21.579220166130217</v>
      </c>
      <c r="CN189" s="2">
        <v>24.24788729417693</v>
      </c>
      <c r="CO189" s="2">
        <v>29.787479570859134</v>
      </c>
      <c r="CP189" s="2">
        <v>42.99405547633814</v>
      </c>
      <c r="CQ189" s="2">
        <v>48.433435476764558</v>
      </c>
      <c r="CR189" s="2">
        <v>51.849560864565476</v>
      </c>
      <c r="CS189" s="2">
        <v>53.236056534851812</v>
      </c>
      <c r="CT189" s="2">
        <v>52.599350525121572</v>
      </c>
      <c r="CU189" s="2">
        <v>49.556875076419082</v>
      </c>
      <c r="CV189" s="2">
        <v>48.458417809552024</v>
      </c>
      <c r="CW189" s="2">
        <v>47.540237034221491</v>
      </c>
      <c r="CX189" s="2">
        <v>48.159117267683811</v>
      </c>
      <c r="CY189" s="2">
        <v>51.457625850551231</v>
      </c>
      <c r="CZ189" s="2">
        <v>55.677358257704505</v>
      </c>
      <c r="DA189" s="2">
        <v>58.662717145230012</v>
      </c>
      <c r="DB189" s="2">
        <v>60.102554499997531</v>
      </c>
      <c r="DC189" s="2">
        <v>60.623648415900391</v>
      </c>
      <c r="DD189" s="2">
        <v>62.243815454732591</v>
      </c>
      <c r="DE189" s="2">
        <v>61.862925369132299</v>
      </c>
      <c r="DF189" s="2">
        <v>61.625529965406628</v>
      </c>
      <c r="DG189" s="2">
        <v>62.217602858029451</v>
      </c>
      <c r="DH189" s="2">
        <v>62.092808984637394</v>
      </c>
      <c r="DI189" s="2">
        <v>61.802740211862826</v>
      </c>
      <c r="DJ189" s="2">
        <v>61.029767826038366</v>
      </c>
      <c r="DK189" s="2">
        <v>58.603369663077324</v>
      </c>
      <c r="DL189" s="2">
        <v>54.955336607380104</v>
      </c>
      <c r="DM189" s="2">
        <v>45.462022047748697</v>
      </c>
      <c r="DN189" s="2">
        <v>33.594595399679164</v>
      </c>
      <c r="DO189" s="2">
        <v>25.271679300222345</v>
      </c>
      <c r="DP189" s="2">
        <v>19.422161532768335</v>
      </c>
      <c r="DQ189" s="2">
        <v>15.913831182910776</v>
      </c>
      <c r="DR189" s="2">
        <v>8.3464060039569024</v>
      </c>
      <c r="DS189" s="2">
        <v>7.549059464146338</v>
      </c>
      <c r="DT189" s="2">
        <v>6.8670391591059099</v>
      </c>
      <c r="DU189" s="2">
        <v>7.7025935980291802</v>
      </c>
      <c r="DV189" s="2">
        <v>8.7743633773046525</v>
      </c>
      <c r="DW189" s="2">
        <v>12.04258988645125</v>
      </c>
      <c r="DX189" s="2">
        <v>12.861476703517647</v>
      </c>
      <c r="DY189" s="2">
        <v>12.81190222929864</v>
      </c>
      <c r="DZ189" s="2">
        <v>13.577719307905779</v>
      </c>
      <c r="EA189" s="2">
        <v>14.756627008945983</v>
      </c>
      <c r="EB189" s="2">
        <v>16.251038120204484</v>
      </c>
      <c r="EC189" s="2">
        <v>18.334157062806529</v>
      </c>
      <c r="ED189" s="2">
        <v>20.445040428992339</v>
      </c>
      <c r="EE189" s="2">
        <v>21.388283648008816</v>
      </c>
      <c r="EF189" s="2">
        <v>23.272236378326145</v>
      </c>
      <c r="EG189" s="2">
        <v>24.911282933943685</v>
      </c>
      <c r="EH189" s="2">
        <v>26.975517068479032</v>
      </c>
      <c r="EI189" s="2">
        <v>28.669932536721092</v>
      </c>
      <c r="EJ189" s="2">
        <v>28.881323278435428</v>
      </c>
      <c r="EK189" s="2">
        <v>29.69293255999462</v>
      </c>
      <c r="EL189" s="2">
        <v>30.616358727145123</v>
      </c>
      <c r="EM189" s="2">
        <v>30.68767081940608</v>
      </c>
      <c r="EN189" s="2">
        <v>31.120835544491424</v>
      </c>
      <c r="EO189" s="2">
        <v>32.050150141334107</v>
      </c>
      <c r="EP189" s="2">
        <v>31.799295591013312</v>
      </c>
      <c r="EQ189" s="2">
        <v>32.154766426927118</v>
      </c>
      <c r="ER189" s="2">
        <v>32.404558189282241</v>
      </c>
      <c r="ES189" s="2">
        <v>30.171038609399268</v>
      </c>
      <c r="ET189" s="2">
        <v>28.628356922257915</v>
      </c>
      <c r="EU189" s="2">
        <v>27.723004444735906</v>
      </c>
      <c r="EV189" s="2">
        <v>24.805424755853949</v>
      </c>
      <c r="EW189" s="2">
        <v>23.907742548079806</v>
      </c>
      <c r="EX189" s="2">
        <v>24.500540531427148</v>
      </c>
      <c r="EY189" s="2">
        <v>23.413396485872877</v>
      </c>
      <c r="EZ189" s="2">
        <v>24.077366391408681</v>
      </c>
      <c r="FA189" s="2">
        <v>25.902985318361672</v>
      </c>
      <c r="FB189" s="2">
        <v>25.604593884275697</v>
      </c>
      <c r="FC189" s="2">
        <v>26.449334661464487</v>
      </c>
      <c r="FD189" s="2">
        <v>25.94549034401685</v>
      </c>
      <c r="FE189" s="2">
        <v>23.852696607849541</v>
      </c>
      <c r="FF189" s="2">
        <v>21.55105180841111</v>
      </c>
      <c r="FG189" s="2">
        <v>18.344121861614248</v>
      </c>
      <c r="FH189" s="2">
        <v>15.780128651654589</v>
      </c>
      <c r="FI189" s="2">
        <v>14.39719372465078</v>
      </c>
      <c r="FJ189" s="2">
        <v>11.964431915281006</v>
      </c>
      <c r="FK189" s="2">
        <v>12.313155143033621</v>
      </c>
      <c r="FL189" s="2">
        <v>11.969986952338623</v>
      </c>
      <c r="FM189" s="2">
        <v>11.030357834136202</v>
      </c>
      <c r="FN189" s="2">
        <v>12.627044604127025</v>
      </c>
      <c r="FO189" s="2">
        <v>14.785199067735764</v>
      </c>
      <c r="FP189" s="2">
        <v>15.574509544110059</v>
      </c>
      <c r="FQ189" s="2">
        <v>16.439132686920487</v>
      </c>
      <c r="FR189" s="2">
        <v>17.282415406707685</v>
      </c>
      <c r="FS189" s="2">
        <v>17.761964070986764</v>
      </c>
      <c r="FT189" s="2">
        <v>18.805697751200476</v>
      </c>
      <c r="FU189" s="2">
        <v>15.098707855403065</v>
      </c>
      <c r="FV189" s="2">
        <v>11.35565525160022</v>
      </c>
      <c r="FW189" s="2">
        <v>7.5855091726958808</v>
      </c>
      <c r="FX189" s="2">
        <v>3.7972788948045455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</row>
    <row r="190" spans="1:200">
      <c r="A190" s="2">
        <v>3.0838491271796321E-15</v>
      </c>
      <c r="B190" s="2">
        <v>9.8038911834976999E-14</v>
      </c>
      <c r="C190" s="2">
        <v>-3.4787771849241133E-14</v>
      </c>
      <c r="D190" s="2">
        <v>-1.9055417668162669E-15</v>
      </c>
      <c r="E190" s="2">
        <v>1.55261151433206E-15</v>
      </c>
      <c r="F190" s="2">
        <v>1.4390569084782202E-15</v>
      </c>
      <c r="G190" s="2">
        <v>1.1286074077544592E-16</v>
      </c>
      <c r="H190" s="2">
        <v>-2.3280422120346402E-15</v>
      </c>
      <c r="I190" s="2">
        <v>-5.5218736944330181E-15</v>
      </c>
      <c r="J190" s="2">
        <v>2.2876857249647461E-15</v>
      </c>
      <c r="K190" s="2">
        <v>-7.3165996510696298E-16</v>
      </c>
      <c r="L190" s="2">
        <v>1.4955200179589004E-15</v>
      </c>
      <c r="M190" s="2">
        <v>2.3260149912025411E-15</v>
      </c>
      <c r="N190" s="2">
        <v>3.2419483109903842E-16</v>
      </c>
      <c r="O190" s="2">
        <v>-3.3623704273866097E-15</v>
      </c>
      <c r="P190" s="2">
        <v>-1.4541113251787553E-15</v>
      </c>
      <c r="Q190" s="2">
        <v>-8.4571120844699643E-16</v>
      </c>
      <c r="R190" s="2">
        <v>1.8732093468038586E-16</v>
      </c>
      <c r="S190" s="2">
        <v>5.0867101657605606E-17</v>
      </c>
      <c r="T190" s="2">
        <v>-4.7756719541752608E-17</v>
      </c>
      <c r="U190" s="2">
        <v>1.1125192951124705E-17</v>
      </c>
      <c r="V190" s="2">
        <v>3.7972788948045455</v>
      </c>
      <c r="W190" s="2">
        <v>7.5855091726958808</v>
      </c>
      <c r="X190" s="2">
        <v>11.35565525160022</v>
      </c>
      <c r="Y190" s="2">
        <v>15.098707855403065</v>
      </c>
      <c r="Z190" s="2">
        <v>18.805697751200476</v>
      </c>
      <c r="AA190" s="2">
        <v>17.761964070986764</v>
      </c>
      <c r="AB190" s="2">
        <v>17.282415406707685</v>
      </c>
      <c r="AC190" s="2">
        <v>16.439132686920487</v>
      </c>
      <c r="AD190" s="2">
        <v>15.574509544110059</v>
      </c>
      <c r="AE190" s="2">
        <v>14.785199067735764</v>
      </c>
      <c r="AF190" s="2">
        <v>12.627044604127025</v>
      </c>
      <c r="AG190" s="2">
        <v>11.030357834136202</v>
      </c>
      <c r="AH190" s="2">
        <v>10.871558054597269</v>
      </c>
      <c r="AI190" s="2">
        <v>11.159036519311741</v>
      </c>
      <c r="AJ190" s="2">
        <v>11.964431915281006</v>
      </c>
      <c r="AK190" s="2">
        <v>13.180474902929822</v>
      </c>
      <c r="AL190" s="2">
        <v>14.825707586807232</v>
      </c>
      <c r="AM190" s="2">
        <v>18.344121861614248</v>
      </c>
      <c r="AN190" s="2">
        <v>21.400706806049698</v>
      </c>
      <c r="AO190" s="2">
        <v>23.98179272477747</v>
      </c>
      <c r="AP190" s="2">
        <v>25.94549034401685</v>
      </c>
      <c r="AQ190" s="2">
        <v>27.177837462901028</v>
      </c>
      <c r="AR190" s="2">
        <v>26.604867641953224</v>
      </c>
      <c r="AS190" s="2">
        <v>25.902985318361672</v>
      </c>
      <c r="AT190" s="2">
        <v>25.227997233037943</v>
      </c>
      <c r="AU190" s="2">
        <v>24.589265431834296</v>
      </c>
      <c r="AV190" s="2">
        <v>24.500540531427148</v>
      </c>
      <c r="AW190" s="2">
        <v>24.9319356342384</v>
      </c>
      <c r="AX190" s="2">
        <v>25.824396644982208</v>
      </c>
      <c r="AY190" s="2">
        <v>27.723004444735906</v>
      </c>
      <c r="AZ190" s="2">
        <v>29.372386359686335</v>
      </c>
      <c r="BA190" s="2">
        <v>30.975956894752755</v>
      </c>
      <c r="BB190" s="2">
        <v>32.390158929201178</v>
      </c>
      <c r="BC190" s="2">
        <v>33.07390818534639</v>
      </c>
      <c r="BD190" s="2">
        <v>33.111093673390414</v>
      </c>
      <c r="BE190" s="2">
        <v>32.425332449090739</v>
      </c>
      <c r="BF190" s="2">
        <v>31.641098307424414</v>
      </c>
      <c r="BG190" s="2">
        <v>30.800283039622901</v>
      </c>
      <c r="BH190" s="2">
        <v>30.137783049406011</v>
      </c>
      <c r="BI190" s="2">
        <v>29.38579322068345</v>
      </c>
      <c r="BJ190" s="2">
        <v>28.976538015010739</v>
      </c>
      <c r="BK190" s="2">
        <v>27.761425864214676</v>
      </c>
      <c r="BL190" s="2">
        <v>26.600477612251712</v>
      </c>
      <c r="BM190" s="2">
        <v>25.247781650943963</v>
      </c>
      <c r="BN190" s="2">
        <v>23.623633903651257</v>
      </c>
      <c r="BO190" s="2">
        <v>21.962664481646208</v>
      </c>
      <c r="BP190" s="2">
        <v>21.205599089095021</v>
      </c>
      <c r="BQ190" s="2">
        <v>19.335665170313341</v>
      </c>
      <c r="BR190" s="2">
        <v>17.640640709415944</v>
      </c>
      <c r="BS190" s="2">
        <v>19.411769370264761</v>
      </c>
      <c r="BT190" s="2">
        <v>20.190472672310392</v>
      </c>
      <c r="BU190" s="2">
        <v>20.082694625092941</v>
      </c>
      <c r="BV190" s="2">
        <v>19.905510155757529</v>
      </c>
      <c r="BW190" s="2">
        <v>17.970955875664956</v>
      </c>
      <c r="BX190" s="2">
        <v>15.122139415036024</v>
      </c>
      <c r="BY190" s="2">
        <v>11.598835455579325</v>
      </c>
      <c r="BZ190" s="2">
        <v>11.880652967561161</v>
      </c>
      <c r="CA190" s="2">
        <v>12.447943297968111</v>
      </c>
      <c r="CB190" s="2">
        <v>13.1299636030086</v>
      </c>
      <c r="CC190" s="2">
        <v>14.541075871131259</v>
      </c>
      <c r="CD190" s="2">
        <v>15.758958908527275</v>
      </c>
      <c r="CE190" s="2">
        <v>16.384192488594174</v>
      </c>
      <c r="CF190" s="2">
        <v>16.752884018648786</v>
      </c>
      <c r="CG190" s="2">
        <v>17.560568107693225</v>
      </c>
      <c r="CH190" s="2">
        <v>19.815355314021797</v>
      </c>
      <c r="CI190" s="2">
        <v>21.354165488152123</v>
      </c>
      <c r="CJ190" s="2">
        <v>21.930741845576559</v>
      </c>
      <c r="CK190" s="2">
        <v>22.387111446344957</v>
      </c>
      <c r="CL190" s="2">
        <v>22.465868911822163</v>
      </c>
      <c r="CM190" s="2">
        <v>21.579220166130217</v>
      </c>
      <c r="CN190" s="2">
        <v>24.24788729417693</v>
      </c>
      <c r="CO190" s="2">
        <v>29.787479570859134</v>
      </c>
      <c r="CP190" s="2">
        <v>42.99405547633814</v>
      </c>
      <c r="CQ190" s="2">
        <v>48.433435476764558</v>
      </c>
      <c r="CR190" s="2">
        <v>51.849560864565476</v>
      </c>
      <c r="CS190" s="2">
        <v>53.236056534851812</v>
      </c>
      <c r="CT190" s="2">
        <v>52.599350525121572</v>
      </c>
      <c r="CU190" s="2">
        <v>49.556875076419082</v>
      </c>
      <c r="CV190" s="2">
        <v>48.458417809552024</v>
      </c>
      <c r="CW190" s="2">
        <v>47.540237034221491</v>
      </c>
      <c r="CX190" s="2">
        <v>48.159117267683811</v>
      </c>
      <c r="CY190" s="2">
        <v>51.457625850551231</v>
      </c>
      <c r="CZ190" s="2">
        <v>55.677358257704505</v>
      </c>
      <c r="DA190" s="2">
        <v>58.662717145230012</v>
      </c>
      <c r="DB190" s="2">
        <v>60.102554499997531</v>
      </c>
      <c r="DC190" s="2">
        <v>60.623648415900391</v>
      </c>
      <c r="DD190" s="2">
        <v>62.243815454732591</v>
      </c>
      <c r="DE190" s="2">
        <v>61.862925369132299</v>
      </c>
      <c r="DF190" s="2">
        <v>61.625529965406628</v>
      </c>
      <c r="DG190" s="2">
        <v>62.217602858029451</v>
      </c>
      <c r="DH190" s="2">
        <v>62.092808984637394</v>
      </c>
      <c r="DI190" s="2">
        <v>61.802740211862826</v>
      </c>
      <c r="DJ190" s="2">
        <v>61.029767826038366</v>
      </c>
      <c r="DK190" s="2">
        <v>58.603369663077324</v>
      </c>
      <c r="DL190" s="2">
        <v>54.955336607380104</v>
      </c>
      <c r="DM190" s="2">
        <v>45.462022047748697</v>
      </c>
      <c r="DN190" s="2">
        <v>33.594595399679164</v>
      </c>
      <c r="DO190" s="2">
        <v>25.271679300222345</v>
      </c>
      <c r="DP190" s="2">
        <v>19.422161532768335</v>
      </c>
      <c r="DQ190" s="2">
        <v>15.913831182910776</v>
      </c>
      <c r="DR190" s="2">
        <v>8.3464060039569024</v>
      </c>
      <c r="DS190" s="2">
        <v>7.549059464146338</v>
      </c>
      <c r="DT190" s="2">
        <v>6.8670391591059099</v>
      </c>
      <c r="DU190" s="2">
        <v>7.7025935980291802</v>
      </c>
      <c r="DV190" s="2">
        <v>8.7743633773046525</v>
      </c>
      <c r="DW190" s="2">
        <v>12.04258988645125</v>
      </c>
      <c r="DX190" s="2">
        <v>12.861476703517647</v>
      </c>
      <c r="DY190" s="2">
        <v>12.81190222929864</v>
      </c>
      <c r="DZ190" s="2">
        <v>13.577719307905779</v>
      </c>
      <c r="EA190" s="2">
        <v>14.756627008945983</v>
      </c>
      <c r="EB190" s="2">
        <v>16.251038120204484</v>
      </c>
      <c r="EC190" s="2">
        <v>18.334157062806529</v>
      </c>
      <c r="ED190" s="2">
        <v>20.445040428992339</v>
      </c>
      <c r="EE190" s="2">
        <v>21.388283648008816</v>
      </c>
      <c r="EF190" s="2">
        <v>23.272236378326145</v>
      </c>
      <c r="EG190" s="2">
        <v>24.911282933943685</v>
      </c>
      <c r="EH190" s="2">
        <v>26.975517068479032</v>
      </c>
      <c r="EI190" s="2">
        <v>28.669932536721092</v>
      </c>
      <c r="EJ190" s="2">
        <v>28.881323278435428</v>
      </c>
      <c r="EK190" s="2">
        <v>29.69293255999462</v>
      </c>
      <c r="EL190" s="2">
        <v>30.616358727145123</v>
      </c>
      <c r="EM190" s="2">
        <v>30.68767081940608</v>
      </c>
      <c r="EN190" s="2">
        <v>31.120835544491424</v>
      </c>
      <c r="EO190" s="2">
        <v>32.050150141334107</v>
      </c>
      <c r="EP190" s="2">
        <v>31.799295591013312</v>
      </c>
      <c r="EQ190" s="2">
        <v>32.154766426927118</v>
      </c>
      <c r="ER190" s="2">
        <v>32.404558189282241</v>
      </c>
      <c r="ES190" s="2">
        <v>30.171038609399268</v>
      </c>
      <c r="ET190" s="2">
        <v>28.628356922257915</v>
      </c>
      <c r="EU190" s="2">
        <v>27.723004444735906</v>
      </c>
      <c r="EV190" s="2">
        <v>24.805424755853949</v>
      </c>
      <c r="EW190" s="2">
        <v>23.907742548079806</v>
      </c>
      <c r="EX190" s="2">
        <v>24.500540531427148</v>
      </c>
      <c r="EY190" s="2">
        <v>23.413396485872877</v>
      </c>
      <c r="EZ190" s="2">
        <v>24.077366391408681</v>
      </c>
      <c r="FA190" s="2">
        <v>25.902985318361672</v>
      </c>
      <c r="FB190" s="2">
        <v>25.604593884275697</v>
      </c>
      <c r="FC190" s="2">
        <v>26.449334661464487</v>
      </c>
      <c r="FD190" s="2">
        <v>25.94549034401685</v>
      </c>
      <c r="FE190" s="2">
        <v>23.852696607849541</v>
      </c>
      <c r="FF190" s="2">
        <v>21.55105180841111</v>
      </c>
      <c r="FG190" s="2">
        <v>18.344121861614248</v>
      </c>
      <c r="FH190" s="2">
        <v>15.780128651654589</v>
      </c>
      <c r="FI190" s="2">
        <v>14.39719372465078</v>
      </c>
      <c r="FJ190" s="2">
        <v>11.964431915281006</v>
      </c>
      <c r="FK190" s="2">
        <v>12.313155143033621</v>
      </c>
      <c r="FL190" s="2">
        <v>11.969986952338623</v>
      </c>
      <c r="FM190" s="2">
        <v>11.030357834136202</v>
      </c>
      <c r="FN190" s="2">
        <v>12.627044604127025</v>
      </c>
      <c r="FO190" s="2">
        <v>14.785199067735764</v>
      </c>
      <c r="FP190" s="2">
        <v>15.574509544110059</v>
      </c>
      <c r="FQ190" s="2">
        <v>16.439132686920487</v>
      </c>
      <c r="FR190" s="2">
        <v>17.282415406707685</v>
      </c>
      <c r="FS190" s="2">
        <v>17.761964070986764</v>
      </c>
      <c r="FT190" s="2">
        <v>18.805697751200476</v>
      </c>
      <c r="FU190" s="2">
        <v>15.098707855403065</v>
      </c>
      <c r="FV190" s="2">
        <v>11.35565525160022</v>
      </c>
      <c r="FW190" s="2">
        <v>7.5855091726958808</v>
      </c>
      <c r="FX190" s="2">
        <v>3.7972788948045455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</row>
    <row r="191" spans="1:200">
      <c r="A191" s="2">
        <v>3.0838491271796321E-15</v>
      </c>
      <c r="B191" s="2">
        <v>9.8038911834976999E-14</v>
      </c>
      <c r="C191" s="2">
        <v>-3.4787771849241133E-14</v>
      </c>
      <c r="D191" s="2">
        <v>-1.9055417668162669E-15</v>
      </c>
      <c r="E191" s="2">
        <v>1.55261151433206E-15</v>
      </c>
      <c r="F191" s="2">
        <v>1.4390569084782202E-15</v>
      </c>
      <c r="G191" s="2">
        <v>1.1286074077544592E-16</v>
      </c>
      <c r="H191" s="2">
        <v>-2.3280422120346402E-15</v>
      </c>
      <c r="I191" s="2">
        <v>-5.5218736944330181E-15</v>
      </c>
      <c r="J191" s="2">
        <v>2.2876857249647461E-15</v>
      </c>
      <c r="K191" s="2">
        <v>-7.3165996510696298E-16</v>
      </c>
      <c r="L191" s="2">
        <v>1.4955200179589004E-15</v>
      </c>
      <c r="M191" s="2">
        <v>2.3260149912025411E-15</v>
      </c>
      <c r="N191" s="2">
        <v>3.2419483109903842E-16</v>
      </c>
      <c r="O191" s="2">
        <v>-3.3623704273866097E-15</v>
      </c>
      <c r="P191" s="2">
        <v>-1.4541113251787553E-15</v>
      </c>
      <c r="Q191" s="2">
        <v>-8.4571120844699643E-16</v>
      </c>
      <c r="R191" s="2">
        <v>1.8732093468038586E-16</v>
      </c>
      <c r="S191" s="2">
        <v>5.0867101657605606E-17</v>
      </c>
      <c r="T191" s="2">
        <v>-4.7756719541752608E-17</v>
      </c>
      <c r="U191" s="2">
        <v>1.1125192951124705E-17</v>
      </c>
      <c r="V191" s="2">
        <v>3.7972788948045455</v>
      </c>
      <c r="W191" s="2">
        <v>7.5855091726958808</v>
      </c>
      <c r="X191" s="2">
        <v>11.35565525160022</v>
      </c>
      <c r="Y191" s="2">
        <v>15.098707855403065</v>
      </c>
      <c r="Z191" s="2">
        <v>18.805697751200476</v>
      </c>
      <c r="AA191" s="2">
        <v>17.761964070986764</v>
      </c>
      <c r="AB191" s="2">
        <v>17.282415406707685</v>
      </c>
      <c r="AC191" s="2">
        <v>16.439132686920487</v>
      </c>
      <c r="AD191" s="2">
        <v>15.574509544110059</v>
      </c>
      <c r="AE191" s="2">
        <v>14.785199067735764</v>
      </c>
      <c r="AF191" s="2">
        <v>12.627044604127025</v>
      </c>
      <c r="AG191" s="2">
        <v>11.030357834136202</v>
      </c>
      <c r="AH191" s="2">
        <v>10.871558054597269</v>
      </c>
      <c r="AI191" s="2">
        <v>11.159036519311741</v>
      </c>
      <c r="AJ191" s="2">
        <v>11.964431915281006</v>
      </c>
      <c r="AK191" s="2">
        <v>13.180474902929822</v>
      </c>
      <c r="AL191" s="2">
        <v>14.825707586807232</v>
      </c>
      <c r="AM191" s="2">
        <v>18.344121861614248</v>
      </c>
      <c r="AN191" s="2">
        <v>21.400706806049698</v>
      </c>
      <c r="AO191" s="2">
        <v>23.98179272477747</v>
      </c>
      <c r="AP191" s="2">
        <v>25.94549034401685</v>
      </c>
      <c r="AQ191" s="2">
        <v>27.177837462901028</v>
      </c>
      <c r="AR191" s="2">
        <v>26.604867641953224</v>
      </c>
      <c r="AS191" s="2">
        <v>25.902985318361672</v>
      </c>
      <c r="AT191" s="2">
        <v>25.227997233037943</v>
      </c>
      <c r="AU191" s="2">
        <v>24.589265431834296</v>
      </c>
      <c r="AV191" s="2">
        <v>24.500540531427148</v>
      </c>
      <c r="AW191" s="2">
        <v>24.9319356342384</v>
      </c>
      <c r="AX191" s="2">
        <v>25.824396644982208</v>
      </c>
      <c r="AY191" s="2">
        <v>27.723004444735906</v>
      </c>
      <c r="AZ191" s="2">
        <v>29.372386359686335</v>
      </c>
      <c r="BA191" s="2">
        <v>30.975956894752755</v>
      </c>
      <c r="BB191" s="2">
        <v>32.390158929201178</v>
      </c>
      <c r="BC191" s="2">
        <v>33.07390818534639</v>
      </c>
      <c r="BD191" s="2">
        <v>33.111093673390414</v>
      </c>
      <c r="BE191" s="2">
        <v>32.425332449090739</v>
      </c>
      <c r="BF191" s="2">
        <v>31.641098307424414</v>
      </c>
      <c r="BG191" s="2">
        <v>30.800283039622901</v>
      </c>
      <c r="BH191" s="2">
        <v>30.137783049406011</v>
      </c>
      <c r="BI191" s="2">
        <v>29.38579322068345</v>
      </c>
      <c r="BJ191" s="2">
        <v>28.976538015010739</v>
      </c>
      <c r="BK191" s="2">
        <v>27.761425864214676</v>
      </c>
      <c r="BL191" s="2">
        <v>26.600477612251712</v>
      </c>
      <c r="BM191" s="2">
        <v>25.247781650943963</v>
      </c>
      <c r="BN191" s="2">
        <v>23.623633903651257</v>
      </c>
      <c r="BO191" s="2">
        <v>21.962664481646208</v>
      </c>
      <c r="BP191" s="2">
        <v>21.205599089095021</v>
      </c>
      <c r="BQ191" s="2">
        <v>19.335665170313341</v>
      </c>
      <c r="BR191" s="2">
        <v>17.640640709415944</v>
      </c>
      <c r="BS191" s="2">
        <v>19.411769370264761</v>
      </c>
      <c r="BT191" s="2">
        <v>20.190472672310392</v>
      </c>
      <c r="BU191" s="2">
        <v>20.082694625092941</v>
      </c>
      <c r="BV191" s="2">
        <v>19.905510155757529</v>
      </c>
      <c r="BW191" s="2">
        <v>17.970955875664956</v>
      </c>
      <c r="BX191" s="2">
        <v>15.122139415036024</v>
      </c>
      <c r="BY191" s="2">
        <v>11.598835455579325</v>
      </c>
      <c r="BZ191" s="2">
        <v>11.880652967561161</v>
      </c>
      <c r="CA191" s="2">
        <v>12.447943297968111</v>
      </c>
      <c r="CB191" s="2">
        <v>13.1299636030086</v>
      </c>
      <c r="CC191" s="2">
        <v>14.541075871131259</v>
      </c>
      <c r="CD191" s="2">
        <v>15.758958908527275</v>
      </c>
      <c r="CE191" s="2">
        <v>16.384192488594174</v>
      </c>
      <c r="CF191" s="2">
        <v>16.752884018648786</v>
      </c>
      <c r="CG191" s="2">
        <v>17.560568107693225</v>
      </c>
      <c r="CH191" s="2">
        <v>19.815355314021797</v>
      </c>
      <c r="CI191" s="2">
        <v>21.354165488152123</v>
      </c>
      <c r="CJ191" s="2">
        <v>21.930741845576559</v>
      </c>
      <c r="CK191" s="2">
        <v>22.387111446344957</v>
      </c>
      <c r="CL191" s="2">
        <v>22.465868911822163</v>
      </c>
      <c r="CM191" s="2">
        <v>21.579220166130217</v>
      </c>
      <c r="CN191" s="2">
        <v>24.24788729417693</v>
      </c>
      <c r="CO191" s="2">
        <v>29.787479570859134</v>
      </c>
      <c r="CP191" s="2">
        <v>42.99405547633814</v>
      </c>
      <c r="CQ191" s="2">
        <v>48.433435476764558</v>
      </c>
      <c r="CR191" s="2">
        <v>51.849560864565476</v>
      </c>
      <c r="CS191" s="2">
        <v>53.236056534851812</v>
      </c>
      <c r="CT191" s="2">
        <v>52.599350525121572</v>
      </c>
      <c r="CU191" s="2">
        <v>49.556875076419082</v>
      </c>
      <c r="CV191" s="2">
        <v>48.458417809552024</v>
      </c>
      <c r="CW191" s="2">
        <v>47.540237034221491</v>
      </c>
      <c r="CX191" s="2">
        <v>48.159117267683811</v>
      </c>
      <c r="CY191" s="2">
        <v>51.457625850551231</v>
      </c>
      <c r="CZ191" s="2">
        <v>55.677358257704505</v>
      </c>
      <c r="DA191" s="2">
        <v>58.662717145230012</v>
      </c>
      <c r="DB191" s="2">
        <v>60.102554499997531</v>
      </c>
      <c r="DC191" s="2">
        <v>60.623648415900391</v>
      </c>
      <c r="DD191" s="2">
        <v>62.243815454732591</v>
      </c>
      <c r="DE191" s="2">
        <v>61.862925369132299</v>
      </c>
      <c r="DF191" s="2">
        <v>61.625529965406628</v>
      </c>
      <c r="DG191" s="2">
        <v>62.217602858029451</v>
      </c>
      <c r="DH191" s="2">
        <v>62.092808984637394</v>
      </c>
      <c r="DI191" s="2">
        <v>61.802740211862826</v>
      </c>
      <c r="DJ191" s="2">
        <v>61.029767826038366</v>
      </c>
      <c r="DK191" s="2">
        <v>58.603369663077324</v>
      </c>
      <c r="DL191" s="2">
        <v>54.955336607380104</v>
      </c>
      <c r="DM191" s="2">
        <v>45.462022047748697</v>
      </c>
      <c r="DN191" s="2">
        <v>33.594595399679164</v>
      </c>
      <c r="DO191" s="2">
        <v>25.271679300222345</v>
      </c>
      <c r="DP191" s="2">
        <v>19.422161532768335</v>
      </c>
      <c r="DQ191" s="2">
        <v>15.913831182910776</v>
      </c>
      <c r="DR191" s="2">
        <v>8.3464060039569024</v>
      </c>
      <c r="DS191" s="2">
        <v>7.549059464146338</v>
      </c>
      <c r="DT191" s="2">
        <v>6.8670391591059099</v>
      </c>
      <c r="DU191" s="2">
        <v>7.7025935980291802</v>
      </c>
      <c r="DV191" s="2">
        <v>8.7743633773046525</v>
      </c>
      <c r="DW191" s="2">
        <v>12.04258988645125</v>
      </c>
      <c r="DX191" s="2">
        <v>12.861476703517647</v>
      </c>
      <c r="DY191" s="2">
        <v>12.81190222929864</v>
      </c>
      <c r="DZ191" s="2">
        <v>13.577719307905779</v>
      </c>
      <c r="EA191" s="2">
        <v>14.756627008945983</v>
      </c>
      <c r="EB191" s="2">
        <v>16.251038120204484</v>
      </c>
      <c r="EC191" s="2">
        <v>18.334157062806529</v>
      </c>
      <c r="ED191" s="2">
        <v>20.445040428992339</v>
      </c>
      <c r="EE191" s="2">
        <v>21.388283648008816</v>
      </c>
      <c r="EF191" s="2">
        <v>23.272236378326145</v>
      </c>
      <c r="EG191" s="2">
        <v>24.911282933943685</v>
      </c>
      <c r="EH191" s="2">
        <v>26.975517068479032</v>
      </c>
      <c r="EI191" s="2">
        <v>28.669932536721092</v>
      </c>
      <c r="EJ191" s="2">
        <v>28.881323278435428</v>
      </c>
      <c r="EK191" s="2">
        <v>29.69293255999462</v>
      </c>
      <c r="EL191" s="2">
        <v>30.616358727145123</v>
      </c>
      <c r="EM191" s="2">
        <v>30.68767081940608</v>
      </c>
      <c r="EN191" s="2">
        <v>31.120835544491424</v>
      </c>
      <c r="EO191" s="2">
        <v>32.050150141334107</v>
      </c>
      <c r="EP191" s="2">
        <v>31.799295591013312</v>
      </c>
      <c r="EQ191" s="2">
        <v>32.154766426927118</v>
      </c>
      <c r="ER191" s="2">
        <v>32.404558189282241</v>
      </c>
      <c r="ES191" s="2">
        <v>30.171038609399268</v>
      </c>
      <c r="ET191" s="2">
        <v>28.628356922257915</v>
      </c>
      <c r="EU191" s="2">
        <v>27.723004444735906</v>
      </c>
      <c r="EV191" s="2">
        <v>24.805424755853949</v>
      </c>
      <c r="EW191" s="2">
        <v>23.907742548079806</v>
      </c>
      <c r="EX191" s="2">
        <v>24.500540531427148</v>
      </c>
      <c r="EY191" s="2">
        <v>23.413396485872877</v>
      </c>
      <c r="EZ191" s="2">
        <v>24.077366391408681</v>
      </c>
      <c r="FA191" s="2">
        <v>25.902985318361672</v>
      </c>
      <c r="FB191" s="2">
        <v>25.604593884275697</v>
      </c>
      <c r="FC191" s="2">
        <v>26.449334661464487</v>
      </c>
      <c r="FD191" s="2">
        <v>25.94549034401685</v>
      </c>
      <c r="FE191" s="2">
        <v>23.852696607849541</v>
      </c>
      <c r="FF191" s="2">
        <v>21.55105180841111</v>
      </c>
      <c r="FG191" s="2">
        <v>18.344121861614248</v>
      </c>
      <c r="FH191" s="2">
        <v>15.780128651654589</v>
      </c>
      <c r="FI191" s="2">
        <v>14.39719372465078</v>
      </c>
      <c r="FJ191" s="2">
        <v>11.964431915281006</v>
      </c>
      <c r="FK191" s="2">
        <v>12.313155143033621</v>
      </c>
      <c r="FL191" s="2">
        <v>11.969986952338623</v>
      </c>
      <c r="FM191" s="2">
        <v>11.030357834136202</v>
      </c>
      <c r="FN191" s="2">
        <v>12.627044604127025</v>
      </c>
      <c r="FO191" s="2">
        <v>14.785199067735764</v>
      </c>
      <c r="FP191" s="2">
        <v>15.574509544110059</v>
      </c>
      <c r="FQ191" s="2">
        <v>16.439132686920487</v>
      </c>
      <c r="FR191" s="2">
        <v>17.282415406707685</v>
      </c>
      <c r="FS191" s="2">
        <v>17.761964070986764</v>
      </c>
      <c r="FT191" s="2">
        <v>18.805697751200476</v>
      </c>
      <c r="FU191" s="2">
        <v>15.098707855403065</v>
      </c>
      <c r="FV191" s="2">
        <v>11.35565525160022</v>
      </c>
      <c r="FW191" s="2">
        <v>7.5855091726958808</v>
      </c>
      <c r="FX191" s="2">
        <v>3.7972788948045455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</row>
    <row r="192" spans="1:200">
      <c r="A192" s="2">
        <v>3.0838491271796321E-15</v>
      </c>
      <c r="B192" s="2">
        <v>9.8038911834976999E-14</v>
      </c>
      <c r="C192" s="2">
        <v>-3.4787771849241133E-14</v>
      </c>
      <c r="D192" s="2">
        <v>-1.9055417668162669E-15</v>
      </c>
      <c r="E192" s="2">
        <v>1.55261151433206E-15</v>
      </c>
      <c r="F192" s="2">
        <v>1.4390569084782202E-15</v>
      </c>
      <c r="G192" s="2">
        <v>1.1286074077544592E-16</v>
      </c>
      <c r="H192" s="2">
        <v>-2.3280422120346402E-15</v>
      </c>
      <c r="I192" s="2">
        <v>-5.5218736944330181E-15</v>
      </c>
      <c r="J192" s="2">
        <v>2.2876857249647461E-15</v>
      </c>
      <c r="K192" s="2">
        <v>-7.3165996510696298E-16</v>
      </c>
      <c r="L192" s="2">
        <v>1.4955200179589004E-15</v>
      </c>
      <c r="M192" s="2">
        <v>2.3260149912025411E-15</v>
      </c>
      <c r="N192" s="2">
        <v>3.2419483109903842E-16</v>
      </c>
      <c r="O192" s="2">
        <v>-3.3623704273866097E-15</v>
      </c>
      <c r="P192" s="2">
        <v>-1.4541113251787553E-15</v>
      </c>
      <c r="Q192" s="2">
        <v>-8.4571120844699643E-16</v>
      </c>
      <c r="R192" s="2">
        <v>1.8732093468038586E-16</v>
      </c>
      <c r="S192" s="2">
        <v>5.0867101657605606E-17</v>
      </c>
      <c r="T192" s="2">
        <v>-4.7756719541752608E-17</v>
      </c>
      <c r="U192" s="2">
        <v>1.1125192951124705E-17</v>
      </c>
      <c r="V192" s="2">
        <v>3.7972788948045455</v>
      </c>
      <c r="W192" s="2">
        <v>7.5855091726958808</v>
      </c>
      <c r="X192" s="2">
        <v>11.35565525160022</v>
      </c>
      <c r="Y192" s="2">
        <v>15.098707855403065</v>
      </c>
      <c r="Z192" s="2">
        <v>18.805697751200476</v>
      </c>
      <c r="AA192" s="2">
        <v>17.761964070986764</v>
      </c>
      <c r="AB192" s="2">
        <v>17.282415406707685</v>
      </c>
      <c r="AC192" s="2">
        <v>16.439132686920487</v>
      </c>
      <c r="AD192" s="2">
        <v>15.574509544110059</v>
      </c>
      <c r="AE192" s="2">
        <v>14.785199067735764</v>
      </c>
      <c r="AF192" s="2">
        <v>12.627044604127025</v>
      </c>
      <c r="AG192" s="2">
        <v>11.030357834136202</v>
      </c>
      <c r="AH192" s="2">
        <v>10.871558054597269</v>
      </c>
      <c r="AI192" s="2">
        <v>11.159036519311741</v>
      </c>
      <c r="AJ192" s="2">
        <v>11.964431915281006</v>
      </c>
      <c r="AK192" s="2">
        <v>13.180474902929822</v>
      </c>
      <c r="AL192" s="2">
        <v>14.825707586807232</v>
      </c>
      <c r="AM192" s="2">
        <v>18.344121861614248</v>
      </c>
      <c r="AN192" s="2">
        <v>21.400706806049698</v>
      </c>
      <c r="AO192" s="2">
        <v>23.98179272477747</v>
      </c>
      <c r="AP192" s="2">
        <v>25.94549034401685</v>
      </c>
      <c r="AQ192" s="2">
        <v>27.177837462901028</v>
      </c>
      <c r="AR192" s="2">
        <v>26.604867641953224</v>
      </c>
      <c r="AS192" s="2">
        <v>25.902985318361672</v>
      </c>
      <c r="AT192" s="2">
        <v>25.227997233037943</v>
      </c>
      <c r="AU192" s="2">
        <v>24.589265431834296</v>
      </c>
      <c r="AV192" s="2">
        <v>24.500540531427148</v>
      </c>
      <c r="AW192" s="2">
        <v>24.9319356342384</v>
      </c>
      <c r="AX192" s="2">
        <v>25.824396644982208</v>
      </c>
      <c r="AY192" s="2">
        <v>27.723004444735906</v>
      </c>
      <c r="AZ192" s="2">
        <v>29.372386359686335</v>
      </c>
      <c r="BA192" s="2">
        <v>30.975956894752755</v>
      </c>
      <c r="BB192" s="2">
        <v>32.390158929201178</v>
      </c>
      <c r="BC192" s="2">
        <v>33.07390818534639</v>
      </c>
      <c r="BD192" s="2">
        <v>33.111093673390414</v>
      </c>
      <c r="BE192" s="2">
        <v>32.425332449090739</v>
      </c>
      <c r="BF192" s="2">
        <v>31.641098307424414</v>
      </c>
      <c r="BG192" s="2">
        <v>30.800283039622901</v>
      </c>
      <c r="BH192" s="2">
        <v>30.137783049406011</v>
      </c>
      <c r="BI192" s="2">
        <v>29.38579322068345</v>
      </c>
      <c r="BJ192" s="2">
        <v>28.976538015010739</v>
      </c>
      <c r="BK192" s="2">
        <v>27.761425864214676</v>
      </c>
      <c r="BL192" s="2">
        <v>26.600477612251712</v>
      </c>
      <c r="BM192" s="2">
        <v>25.247781650943963</v>
      </c>
      <c r="BN192" s="2">
        <v>23.623633903651257</v>
      </c>
      <c r="BO192" s="2">
        <v>21.962664481646208</v>
      </c>
      <c r="BP192" s="2">
        <v>21.205599089095021</v>
      </c>
      <c r="BQ192" s="2">
        <v>19.335665170313341</v>
      </c>
      <c r="BR192" s="2">
        <v>17.640640709415944</v>
      </c>
      <c r="BS192" s="2">
        <v>19.411769370264761</v>
      </c>
      <c r="BT192" s="2">
        <v>20.190472672310392</v>
      </c>
      <c r="BU192" s="2">
        <v>20.082694625092941</v>
      </c>
      <c r="BV192" s="2">
        <v>19.905510155757529</v>
      </c>
      <c r="BW192" s="2">
        <v>17.970955875664956</v>
      </c>
      <c r="BX192" s="2">
        <v>15.122139415036024</v>
      </c>
      <c r="BY192" s="2">
        <v>11.598835455579325</v>
      </c>
      <c r="BZ192" s="2">
        <v>11.880652967561161</v>
      </c>
      <c r="CA192" s="2">
        <v>12.447943297968111</v>
      </c>
      <c r="CB192" s="2">
        <v>13.1299636030086</v>
      </c>
      <c r="CC192" s="2">
        <v>14.541075871131259</v>
      </c>
      <c r="CD192" s="2">
        <v>15.758958908527275</v>
      </c>
      <c r="CE192" s="2">
        <v>16.384192488594174</v>
      </c>
      <c r="CF192" s="2">
        <v>16.752884018648786</v>
      </c>
      <c r="CG192" s="2">
        <v>17.560568107693225</v>
      </c>
      <c r="CH192" s="2">
        <v>19.815355314021797</v>
      </c>
      <c r="CI192" s="2">
        <v>21.354165488152123</v>
      </c>
      <c r="CJ192" s="2">
        <v>21.930741845576559</v>
      </c>
      <c r="CK192" s="2">
        <v>22.387111446344957</v>
      </c>
      <c r="CL192" s="2">
        <v>22.465868911822163</v>
      </c>
      <c r="CM192" s="2">
        <v>21.579220166130217</v>
      </c>
      <c r="CN192" s="2">
        <v>24.24788729417693</v>
      </c>
      <c r="CO192" s="2">
        <v>29.787479570859134</v>
      </c>
      <c r="CP192" s="2">
        <v>42.99405547633814</v>
      </c>
      <c r="CQ192" s="2">
        <v>48.433435476764558</v>
      </c>
      <c r="CR192" s="2">
        <v>51.849560864565476</v>
      </c>
      <c r="CS192" s="2">
        <v>53.236056534851812</v>
      </c>
      <c r="CT192" s="2">
        <v>52.599350525121572</v>
      </c>
      <c r="CU192" s="2">
        <v>49.556875076419082</v>
      </c>
      <c r="CV192" s="2">
        <v>48.458417809552024</v>
      </c>
      <c r="CW192" s="2">
        <v>47.540237034221491</v>
      </c>
      <c r="CX192" s="2">
        <v>48.159117267683811</v>
      </c>
      <c r="CY192" s="2">
        <v>51.457625850551231</v>
      </c>
      <c r="CZ192" s="2">
        <v>55.677358257704505</v>
      </c>
      <c r="DA192" s="2">
        <v>58.662717145230012</v>
      </c>
      <c r="DB192" s="2">
        <v>60.102554499997531</v>
      </c>
      <c r="DC192" s="2">
        <v>60.623648415900391</v>
      </c>
      <c r="DD192" s="2">
        <v>62.243815454732591</v>
      </c>
      <c r="DE192" s="2">
        <v>61.862925369132299</v>
      </c>
      <c r="DF192" s="2">
        <v>61.625529965406628</v>
      </c>
      <c r="DG192" s="2">
        <v>62.217602858029451</v>
      </c>
      <c r="DH192" s="2">
        <v>62.092808984637394</v>
      </c>
      <c r="DI192" s="2">
        <v>61.802740211862826</v>
      </c>
      <c r="DJ192" s="2">
        <v>61.029767826038366</v>
      </c>
      <c r="DK192" s="2">
        <v>58.603369663077324</v>
      </c>
      <c r="DL192" s="2">
        <v>54.955336607380104</v>
      </c>
      <c r="DM192" s="2">
        <v>45.462022047748697</v>
      </c>
      <c r="DN192" s="2">
        <v>33.594595399679164</v>
      </c>
      <c r="DO192" s="2">
        <v>25.271679300222345</v>
      </c>
      <c r="DP192" s="2">
        <v>19.422161532768335</v>
      </c>
      <c r="DQ192" s="2">
        <v>15.913831182910776</v>
      </c>
      <c r="DR192" s="2">
        <v>8.3464060039569024</v>
      </c>
      <c r="DS192" s="2">
        <v>7.549059464146338</v>
      </c>
      <c r="DT192" s="2">
        <v>6.8670391591059099</v>
      </c>
      <c r="DU192" s="2">
        <v>7.7025935980291802</v>
      </c>
      <c r="DV192" s="2">
        <v>8.7743633773046525</v>
      </c>
      <c r="DW192" s="2">
        <v>12.04258988645125</v>
      </c>
      <c r="DX192" s="2">
        <v>12.861476703517647</v>
      </c>
      <c r="DY192" s="2">
        <v>12.81190222929864</v>
      </c>
      <c r="DZ192" s="2">
        <v>13.577719307905779</v>
      </c>
      <c r="EA192" s="2">
        <v>14.756627008945983</v>
      </c>
      <c r="EB192" s="2">
        <v>16.251038120204484</v>
      </c>
      <c r="EC192" s="2">
        <v>18.334157062806529</v>
      </c>
      <c r="ED192" s="2">
        <v>20.445040428992339</v>
      </c>
      <c r="EE192" s="2">
        <v>21.388283648008816</v>
      </c>
      <c r="EF192" s="2">
        <v>23.272236378326145</v>
      </c>
      <c r="EG192" s="2">
        <v>24.911282933943685</v>
      </c>
      <c r="EH192" s="2">
        <v>26.975517068479032</v>
      </c>
      <c r="EI192" s="2">
        <v>28.669932536721092</v>
      </c>
      <c r="EJ192" s="2">
        <v>28.881323278435428</v>
      </c>
      <c r="EK192" s="2">
        <v>29.69293255999462</v>
      </c>
      <c r="EL192" s="2">
        <v>30.616358727145123</v>
      </c>
      <c r="EM192" s="2">
        <v>30.68767081940608</v>
      </c>
      <c r="EN192" s="2">
        <v>31.120835544491424</v>
      </c>
      <c r="EO192" s="2">
        <v>32.050150141334107</v>
      </c>
      <c r="EP192" s="2">
        <v>31.799295591013312</v>
      </c>
      <c r="EQ192" s="2">
        <v>32.154766426927118</v>
      </c>
      <c r="ER192" s="2">
        <v>32.404558189282241</v>
      </c>
      <c r="ES192" s="2">
        <v>30.171038609399268</v>
      </c>
      <c r="ET192" s="2">
        <v>28.628356922257915</v>
      </c>
      <c r="EU192" s="2">
        <v>27.723004444735906</v>
      </c>
      <c r="EV192" s="2">
        <v>24.805424755853949</v>
      </c>
      <c r="EW192" s="2">
        <v>23.907742548079806</v>
      </c>
      <c r="EX192" s="2">
        <v>24.500540531427148</v>
      </c>
      <c r="EY192" s="2">
        <v>23.413396485872877</v>
      </c>
      <c r="EZ192" s="2">
        <v>24.077366391408681</v>
      </c>
      <c r="FA192" s="2">
        <v>25.902985318361672</v>
      </c>
      <c r="FB192" s="2">
        <v>25.604593884275697</v>
      </c>
      <c r="FC192" s="2">
        <v>26.449334661464487</v>
      </c>
      <c r="FD192" s="2">
        <v>25.94549034401685</v>
      </c>
      <c r="FE192" s="2">
        <v>23.852696607849541</v>
      </c>
      <c r="FF192" s="2">
        <v>21.55105180841111</v>
      </c>
      <c r="FG192" s="2">
        <v>18.344121861614248</v>
      </c>
      <c r="FH192" s="2">
        <v>15.780128651654589</v>
      </c>
      <c r="FI192" s="2">
        <v>14.39719372465078</v>
      </c>
      <c r="FJ192" s="2">
        <v>11.964431915281006</v>
      </c>
      <c r="FK192" s="2">
        <v>12.313155143033621</v>
      </c>
      <c r="FL192" s="2">
        <v>11.969986952338623</v>
      </c>
      <c r="FM192" s="2">
        <v>11.030357834136202</v>
      </c>
      <c r="FN192" s="2">
        <v>12.627044604127025</v>
      </c>
      <c r="FO192" s="2">
        <v>14.785199067735764</v>
      </c>
      <c r="FP192" s="2">
        <v>15.574509544110059</v>
      </c>
      <c r="FQ192" s="2">
        <v>16.439132686920487</v>
      </c>
      <c r="FR192" s="2">
        <v>17.282415406707685</v>
      </c>
      <c r="FS192" s="2">
        <v>17.761964070986764</v>
      </c>
      <c r="FT192" s="2">
        <v>18.805697751200476</v>
      </c>
      <c r="FU192" s="2">
        <v>15.098707855403065</v>
      </c>
      <c r="FV192" s="2">
        <v>11.35565525160022</v>
      </c>
      <c r="FW192" s="2">
        <v>7.5855091726958808</v>
      </c>
      <c r="FX192" s="2">
        <v>3.7972788948045455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</row>
    <row r="193" spans="1:200">
      <c r="A193" s="2">
        <v>3.0838491271796321E-15</v>
      </c>
      <c r="B193" s="2">
        <v>9.8038911834976999E-14</v>
      </c>
      <c r="C193" s="2">
        <v>-3.4787771849241133E-14</v>
      </c>
      <c r="D193" s="2">
        <v>-1.9055417668162669E-15</v>
      </c>
      <c r="E193" s="2">
        <v>1.55261151433206E-15</v>
      </c>
      <c r="F193" s="2">
        <v>1.4390569084782202E-15</v>
      </c>
      <c r="G193" s="2">
        <v>1.1286074077544592E-16</v>
      </c>
      <c r="H193" s="2">
        <v>-2.3280422120346402E-15</v>
      </c>
      <c r="I193" s="2">
        <v>-5.5218736944330181E-15</v>
      </c>
      <c r="J193" s="2">
        <v>2.2876857249647461E-15</v>
      </c>
      <c r="K193" s="2">
        <v>-7.3165996510696298E-16</v>
      </c>
      <c r="L193" s="2">
        <v>1.4955200179589004E-15</v>
      </c>
      <c r="M193" s="2">
        <v>2.3260149912025411E-15</v>
      </c>
      <c r="N193" s="2">
        <v>3.2419483109903842E-16</v>
      </c>
      <c r="O193" s="2">
        <v>-3.3623704273866097E-15</v>
      </c>
      <c r="P193" s="2">
        <v>-1.4541113251787553E-15</v>
      </c>
      <c r="Q193" s="2">
        <v>-8.4571120844699643E-16</v>
      </c>
      <c r="R193" s="2">
        <v>1.8732093468038586E-16</v>
      </c>
      <c r="S193" s="2">
        <v>5.0867101657605606E-17</v>
      </c>
      <c r="T193" s="2">
        <v>-4.7756719541752608E-17</v>
      </c>
      <c r="U193" s="2">
        <v>1.1125192951124705E-17</v>
      </c>
      <c r="V193" s="2">
        <v>3.7972788948045455</v>
      </c>
      <c r="W193" s="2">
        <v>7.5855091726958808</v>
      </c>
      <c r="X193" s="2">
        <v>11.35565525160022</v>
      </c>
      <c r="Y193" s="2">
        <v>15.098707855403065</v>
      </c>
      <c r="Z193" s="2">
        <v>18.805697751200476</v>
      </c>
      <c r="AA193" s="2">
        <v>17.761964070986764</v>
      </c>
      <c r="AB193" s="2">
        <v>17.282415406707685</v>
      </c>
      <c r="AC193" s="2">
        <v>16.439132686920487</v>
      </c>
      <c r="AD193" s="2">
        <v>15.574509544110059</v>
      </c>
      <c r="AE193" s="2">
        <v>14.785199067735764</v>
      </c>
      <c r="AF193" s="2">
        <v>12.627044604127025</v>
      </c>
      <c r="AG193" s="2">
        <v>11.030357834136202</v>
      </c>
      <c r="AH193" s="2">
        <v>10.871558054597269</v>
      </c>
      <c r="AI193" s="2">
        <v>11.159036519311741</v>
      </c>
      <c r="AJ193" s="2">
        <v>11.964431915281006</v>
      </c>
      <c r="AK193" s="2">
        <v>13.180474902929822</v>
      </c>
      <c r="AL193" s="2">
        <v>14.825707586807232</v>
      </c>
      <c r="AM193" s="2">
        <v>18.344121861614248</v>
      </c>
      <c r="AN193" s="2">
        <v>21.400706806049698</v>
      </c>
      <c r="AO193" s="2">
        <v>23.98179272477747</v>
      </c>
      <c r="AP193" s="2">
        <v>25.94549034401685</v>
      </c>
      <c r="AQ193" s="2">
        <v>27.177837462901028</v>
      </c>
      <c r="AR193" s="2">
        <v>26.604867641953224</v>
      </c>
      <c r="AS193" s="2">
        <v>25.902985318361672</v>
      </c>
      <c r="AT193" s="2">
        <v>25.227997233037943</v>
      </c>
      <c r="AU193" s="2">
        <v>24.589265431834296</v>
      </c>
      <c r="AV193" s="2">
        <v>24.500540531427148</v>
      </c>
      <c r="AW193" s="2">
        <v>24.9319356342384</v>
      </c>
      <c r="AX193" s="2">
        <v>25.824396644982208</v>
      </c>
      <c r="AY193" s="2">
        <v>27.723004444735906</v>
      </c>
      <c r="AZ193" s="2">
        <v>29.372386359686335</v>
      </c>
      <c r="BA193" s="2">
        <v>30.975956894752755</v>
      </c>
      <c r="BB193" s="2">
        <v>32.390158929201178</v>
      </c>
      <c r="BC193" s="2">
        <v>33.07390818534639</v>
      </c>
      <c r="BD193" s="2">
        <v>33.111093673390414</v>
      </c>
      <c r="BE193" s="2">
        <v>32.425332449090739</v>
      </c>
      <c r="BF193" s="2">
        <v>31.641098307424414</v>
      </c>
      <c r="BG193" s="2">
        <v>30.800283039622901</v>
      </c>
      <c r="BH193" s="2">
        <v>30.137783049406011</v>
      </c>
      <c r="BI193" s="2">
        <v>29.38579322068345</v>
      </c>
      <c r="BJ193" s="2">
        <v>28.976538015010739</v>
      </c>
      <c r="BK193" s="2">
        <v>27.761425864214676</v>
      </c>
      <c r="BL193" s="2">
        <v>26.600477612251712</v>
      </c>
      <c r="BM193" s="2">
        <v>25.247781650943963</v>
      </c>
      <c r="BN193" s="2">
        <v>23.623633903651257</v>
      </c>
      <c r="BO193" s="2">
        <v>21.962664481646208</v>
      </c>
      <c r="BP193" s="2">
        <v>21.205599089095021</v>
      </c>
      <c r="BQ193" s="2">
        <v>19.335665170313341</v>
      </c>
      <c r="BR193" s="2">
        <v>17.640640709415944</v>
      </c>
      <c r="BS193" s="2">
        <v>19.411769370264761</v>
      </c>
      <c r="BT193" s="2">
        <v>20.190472672310392</v>
      </c>
      <c r="BU193" s="2">
        <v>20.082694625092941</v>
      </c>
      <c r="BV193" s="2">
        <v>19.905510155757529</v>
      </c>
      <c r="BW193" s="2">
        <v>17.970955875664956</v>
      </c>
      <c r="BX193" s="2">
        <v>15.122139415036024</v>
      </c>
      <c r="BY193" s="2">
        <v>11.598835455579325</v>
      </c>
      <c r="BZ193" s="2">
        <v>11.880652967561161</v>
      </c>
      <c r="CA193" s="2">
        <v>12.447943297968111</v>
      </c>
      <c r="CB193" s="2">
        <v>13.1299636030086</v>
      </c>
      <c r="CC193" s="2">
        <v>14.541075871131259</v>
      </c>
      <c r="CD193" s="2">
        <v>15.758958908527275</v>
      </c>
      <c r="CE193" s="2">
        <v>16.384192488594174</v>
      </c>
      <c r="CF193" s="2">
        <v>16.752884018648786</v>
      </c>
      <c r="CG193" s="2">
        <v>17.560568107693225</v>
      </c>
      <c r="CH193" s="2">
        <v>19.815355314021797</v>
      </c>
      <c r="CI193" s="2">
        <v>21.354165488152123</v>
      </c>
      <c r="CJ193" s="2">
        <v>21.930741845576559</v>
      </c>
      <c r="CK193" s="2">
        <v>22.387111446344957</v>
      </c>
      <c r="CL193" s="2">
        <v>22.465868911822163</v>
      </c>
      <c r="CM193" s="2">
        <v>21.579220166130217</v>
      </c>
      <c r="CN193" s="2">
        <v>24.24788729417693</v>
      </c>
      <c r="CO193" s="2">
        <v>29.787479570859134</v>
      </c>
      <c r="CP193" s="2">
        <v>42.99405547633814</v>
      </c>
      <c r="CQ193" s="2">
        <v>48.433435476764558</v>
      </c>
      <c r="CR193" s="2">
        <v>51.849560864565476</v>
      </c>
      <c r="CS193" s="2">
        <v>53.236056534851812</v>
      </c>
      <c r="CT193" s="2">
        <v>52.599350525121572</v>
      </c>
      <c r="CU193" s="2">
        <v>49.556875076419082</v>
      </c>
      <c r="CV193" s="2">
        <v>48.458417809552024</v>
      </c>
      <c r="CW193" s="2">
        <v>47.540237034221491</v>
      </c>
      <c r="CX193" s="2">
        <v>48.159117267683811</v>
      </c>
      <c r="CY193" s="2">
        <v>51.457625850551231</v>
      </c>
      <c r="CZ193" s="2">
        <v>55.677358257704505</v>
      </c>
      <c r="DA193" s="2">
        <v>58.662717145230012</v>
      </c>
      <c r="DB193" s="2">
        <v>60.102554499997531</v>
      </c>
      <c r="DC193" s="2">
        <v>60.623648415900391</v>
      </c>
      <c r="DD193" s="2">
        <v>62.243815454732591</v>
      </c>
      <c r="DE193" s="2">
        <v>61.862925369132299</v>
      </c>
      <c r="DF193" s="2">
        <v>61.625529965406628</v>
      </c>
      <c r="DG193" s="2">
        <v>62.217602858029451</v>
      </c>
      <c r="DH193" s="2">
        <v>62.092808984637394</v>
      </c>
      <c r="DI193" s="2">
        <v>61.802740211862826</v>
      </c>
      <c r="DJ193" s="2">
        <v>61.029767826038366</v>
      </c>
      <c r="DK193" s="2">
        <v>58.603369663077324</v>
      </c>
      <c r="DL193" s="2">
        <v>54.955336607380104</v>
      </c>
      <c r="DM193" s="2">
        <v>45.462022047748697</v>
      </c>
      <c r="DN193" s="2">
        <v>33.594595399679164</v>
      </c>
      <c r="DO193" s="2">
        <v>25.271679300222345</v>
      </c>
      <c r="DP193" s="2">
        <v>19.422161532768335</v>
      </c>
      <c r="DQ193" s="2">
        <v>15.913831182910776</v>
      </c>
      <c r="DR193" s="2">
        <v>8.3464060039569024</v>
      </c>
      <c r="DS193" s="2">
        <v>7.549059464146338</v>
      </c>
      <c r="DT193" s="2">
        <v>6.8670391591059099</v>
      </c>
      <c r="DU193" s="2">
        <v>7.7025935980291802</v>
      </c>
      <c r="DV193" s="2">
        <v>8.7743633773046525</v>
      </c>
      <c r="DW193" s="2">
        <v>12.04258988645125</v>
      </c>
      <c r="DX193" s="2">
        <v>12.861476703517647</v>
      </c>
      <c r="DY193" s="2">
        <v>12.81190222929864</v>
      </c>
      <c r="DZ193" s="2">
        <v>13.577719307905779</v>
      </c>
      <c r="EA193" s="2">
        <v>14.756627008945983</v>
      </c>
      <c r="EB193" s="2">
        <v>16.251038120204484</v>
      </c>
      <c r="EC193" s="2">
        <v>18.334157062806529</v>
      </c>
      <c r="ED193" s="2">
        <v>20.445040428992339</v>
      </c>
      <c r="EE193" s="2">
        <v>21.388283648008816</v>
      </c>
      <c r="EF193" s="2">
        <v>23.272236378326145</v>
      </c>
      <c r="EG193" s="2">
        <v>24.911282933943685</v>
      </c>
      <c r="EH193" s="2">
        <v>26.975517068479032</v>
      </c>
      <c r="EI193" s="2">
        <v>28.669932536721092</v>
      </c>
      <c r="EJ193" s="2">
        <v>28.881323278435428</v>
      </c>
      <c r="EK193" s="2">
        <v>29.69293255999462</v>
      </c>
      <c r="EL193" s="2">
        <v>30.616358727145123</v>
      </c>
      <c r="EM193" s="2">
        <v>30.68767081940608</v>
      </c>
      <c r="EN193" s="2">
        <v>31.120835544491424</v>
      </c>
      <c r="EO193" s="2">
        <v>32.050150141334107</v>
      </c>
      <c r="EP193" s="2">
        <v>31.799295591013312</v>
      </c>
      <c r="EQ193" s="2">
        <v>32.154766426927118</v>
      </c>
      <c r="ER193" s="2">
        <v>32.404558189282241</v>
      </c>
      <c r="ES193" s="2">
        <v>30.171038609399268</v>
      </c>
      <c r="ET193" s="2">
        <v>28.628356922257915</v>
      </c>
      <c r="EU193" s="2">
        <v>27.723004444735906</v>
      </c>
      <c r="EV193" s="2">
        <v>24.805424755853949</v>
      </c>
      <c r="EW193" s="2">
        <v>23.907742548079806</v>
      </c>
      <c r="EX193" s="2">
        <v>24.500540531427148</v>
      </c>
      <c r="EY193" s="2">
        <v>23.413396485872877</v>
      </c>
      <c r="EZ193" s="2">
        <v>24.077366391408681</v>
      </c>
      <c r="FA193" s="2">
        <v>25.902985318361672</v>
      </c>
      <c r="FB193" s="2">
        <v>25.604593884275697</v>
      </c>
      <c r="FC193" s="2">
        <v>26.449334661464487</v>
      </c>
      <c r="FD193" s="2">
        <v>25.94549034401685</v>
      </c>
      <c r="FE193" s="2">
        <v>23.852696607849541</v>
      </c>
      <c r="FF193" s="2">
        <v>21.55105180841111</v>
      </c>
      <c r="FG193" s="2">
        <v>18.344121861614248</v>
      </c>
      <c r="FH193" s="2">
        <v>15.780128651654589</v>
      </c>
      <c r="FI193" s="2">
        <v>14.39719372465078</v>
      </c>
      <c r="FJ193" s="2">
        <v>11.964431915281006</v>
      </c>
      <c r="FK193" s="2">
        <v>12.313155143033621</v>
      </c>
      <c r="FL193" s="2">
        <v>11.969986952338623</v>
      </c>
      <c r="FM193" s="2">
        <v>11.030357834136202</v>
      </c>
      <c r="FN193" s="2">
        <v>12.627044604127025</v>
      </c>
      <c r="FO193" s="2">
        <v>14.785199067735764</v>
      </c>
      <c r="FP193" s="2">
        <v>15.574509544110059</v>
      </c>
      <c r="FQ193" s="2">
        <v>16.439132686920487</v>
      </c>
      <c r="FR193" s="2">
        <v>17.282415406707685</v>
      </c>
      <c r="FS193" s="2">
        <v>17.761964070986764</v>
      </c>
      <c r="FT193" s="2">
        <v>18.805697751200476</v>
      </c>
      <c r="FU193" s="2">
        <v>15.098707855403065</v>
      </c>
      <c r="FV193" s="2">
        <v>11.35565525160022</v>
      </c>
      <c r="FW193" s="2">
        <v>7.5855091726958808</v>
      </c>
      <c r="FX193" s="2">
        <v>3.7972788948045455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</row>
    <row r="194" spans="1:200">
      <c r="A194" s="2">
        <v>3.0838491271796321E-15</v>
      </c>
      <c r="B194" s="2">
        <v>9.8038911834976999E-14</v>
      </c>
      <c r="C194" s="2">
        <v>-3.4787771849241133E-14</v>
      </c>
      <c r="D194" s="2">
        <v>-1.9055417668162669E-15</v>
      </c>
      <c r="E194" s="2">
        <v>1.55261151433206E-15</v>
      </c>
      <c r="F194" s="2">
        <v>1.4390569084782202E-15</v>
      </c>
      <c r="G194" s="2">
        <v>1.1286074077544592E-16</v>
      </c>
      <c r="H194" s="2">
        <v>-2.3280422120346402E-15</v>
      </c>
      <c r="I194" s="2">
        <v>-5.5218736944330181E-15</v>
      </c>
      <c r="J194" s="2">
        <v>2.2876857249647461E-15</v>
      </c>
      <c r="K194" s="2">
        <v>-7.3165996510696298E-16</v>
      </c>
      <c r="L194" s="2">
        <v>1.4955200179589004E-15</v>
      </c>
      <c r="M194" s="2">
        <v>2.3260149912025411E-15</v>
      </c>
      <c r="N194" s="2">
        <v>3.2419483109903842E-16</v>
      </c>
      <c r="O194" s="2">
        <v>-3.3623704273866097E-15</v>
      </c>
      <c r="P194" s="2">
        <v>-1.4541113251787553E-15</v>
      </c>
      <c r="Q194" s="2">
        <v>-8.4571120844699643E-16</v>
      </c>
      <c r="R194" s="2">
        <v>1.8732093468038586E-16</v>
      </c>
      <c r="S194" s="2">
        <v>5.0867101657605606E-17</v>
      </c>
      <c r="T194" s="2">
        <v>-4.7756719541752608E-17</v>
      </c>
      <c r="U194" s="2">
        <v>1.1125192951124705E-17</v>
      </c>
      <c r="V194" s="2">
        <v>3.7972788948045455</v>
      </c>
      <c r="W194" s="2">
        <v>7.5855091726958808</v>
      </c>
      <c r="X194" s="2">
        <v>11.35565525160022</v>
      </c>
      <c r="Y194" s="2">
        <v>15.098707855403065</v>
      </c>
      <c r="Z194" s="2">
        <v>18.805697751200476</v>
      </c>
      <c r="AA194" s="2">
        <v>17.761964070986764</v>
      </c>
      <c r="AB194" s="2">
        <v>17.282415406707685</v>
      </c>
      <c r="AC194" s="2">
        <v>16.439132686920487</v>
      </c>
      <c r="AD194" s="2">
        <v>15.574509544110059</v>
      </c>
      <c r="AE194" s="2">
        <v>14.785199067735764</v>
      </c>
      <c r="AF194" s="2">
        <v>12.627044604127025</v>
      </c>
      <c r="AG194" s="2">
        <v>11.030357834136202</v>
      </c>
      <c r="AH194" s="2">
        <v>10.871558054597269</v>
      </c>
      <c r="AI194" s="2">
        <v>11.159036519311741</v>
      </c>
      <c r="AJ194" s="2">
        <v>11.964431915281006</v>
      </c>
      <c r="AK194" s="2">
        <v>13.180474902929822</v>
      </c>
      <c r="AL194" s="2">
        <v>14.825707586807232</v>
      </c>
      <c r="AM194" s="2">
        <v>18.344121861614248</v>
      </c>
      <c r="AN194" s="2">
        <v>21.400706806049698</v>
      </c>
      <c r="AO194" s="2">
        <v>23.98179272477747</v>
      </c>
      <c r="AP194" s="2">
        <v>25.94549034401685</v>
      </c>
      <c r="AQ194" s="2">
        <v>27.177837462901028</v>
      </c>
      <c r="AR194" s="2">
        <v>26.604867641953224</v>
      </c>
      <c r="AS194" s="2">
        <v>25.902985318361672</v>
      </c>
      <c r="AT194" s="2">
        <v>25.227997233037943</v>
      </c>
      <c r="AU194" s="2">
        <v>24.589265431834296</v>
      </c>
      <c r="AV194" s="2">
        <v>24.500540531427148</v>
      </c>
      <c r="AW194" s="2">
        <v>24.9319356342384</v>
      </c>
      <c r="AX194" s="2">
        <v>25.824396644982208</v>
      </c>
      <c r="AY194" s="2">
        <v>27.723004444735906</v>
      </c>
      <c r="AZ194" s="2">
        <v>29.372386359686335</v>
      </c>
      <c r="BA194" s="2">
        <v>30.975956894752755</v>
      </c>
      <c r="BB194" s="2">
        <v>32.390158929201178</v>
      </c>
      <c r="BC194" s="2">
        <v>33.07390818534639</v>
      </c>
      <c r="BD194" s="2">
        <v>33.111093673390414</v>
      </c>
      <c r="BE194" s="2">
        <v>32.425332449090739</v>
      </c>
      <c r="BF194" s="2">
        <v>31.641098307424414</v>
      </c>
      <c r="BG194" s="2">
        <v>30.800283039622901</v>
      </c>
      <c r="BH194" s="2">
        <v>30.137783049406011</v>
      </c>
      <c r="BI194" s="2">
        <v>29.38579322068345</v>
      </c>
      <c r="BJ194" s="2">
        <v>28.976538015010739</v>
      </c>
      <c r="BK194" s="2">
        <v>27.761425864214676</v>
      </c>
      <c r="BL194" s="2">
        <v>26.600477612251712</v>
      </c>
      <c r="BM194" s="2">
        <v>25.247781650943963</v>
      </c>
      <c r="BN194" s="2">
        <v>23.623633903651257</v>
      </c>
      <c r="BO194" s="2">
        <v>21.962664481646208</v>
      </c>
      <c r="BP194" s="2">
        <v>21.205599089095021</v>
      </c>
      <c r="BQ194" s="2">
        <v>19.335665170313341</v>
      </c>
      <c r="BR194" s="2">
        <v>17.640640709415944</v>
      </c>
      <c r="BS194" s="2">
        <v>19.411769370264761</v>
      </c>
      <c r="BT194" s="2">
        <v>20.190472672310392</v>
      </c>
      <c r="BU194" s="2">
        <v>20.082694625092941</v>
      </c>
      <c r="BV194" s="2">
        <v>19.905510155757529</v>
      </c>
      <c r="BW194" s="2">
        <v>17.970955875664956</v>
      </c>
      <c r="BX194" s="2">
        <v>15.122139415036024</v>
      </c>
      <c r="BY194" s="2">
        <v>11.598835455579325</v>
      </c>
      <c r="BZ194" s="2">
        <v>11.880652967561161</v>
      </c>
      <c r="CA194" s="2">
        <v>12.447943297968111</v>
      </c>
      <c r="CB194" s="2">
        <v>13.1299636030086</v>
      </c>
      <c r="CC194" s="2">
        <v>14.541075871131259</v>
      </c>
      <c r="CD194" s="2">
        <v>15.758958908527275</v>
      </c>
      <c r="CE194" s="2">
        <v>16.384192488594174</v>
      </c>
      <c r="CF194" s="2">
        <v>16.752884018648786</v>
      </c>
      <c r="CG194" s="2">
        <v>17.560568107693225</v>
      </c>
      <c r="CH194" s="2">
        <v>19.815355314021797</v>
      </c>
      <c r="CI194" s="2">
        <v>21.354165488152123</v>
      </c>
      <c r="CJ194" s="2">
        <v>21.930741845576559</v>
      </c>
      <c r="CK194" s="2">
        <v>22.387111446344957</v>
      </c>
      <c r="CL194" s="2">
        <v>22.465868911822163</v>
      </c>
      <c r="CM194" s="2">
        <v>21.579220166130217</v>
      </c>
      <c r="CN194" s="2">
        <v>24.24788729417693</v>
      </c>
      <c r="CO194" s="2">
        <v>29.787479570859134</v>
      </c>
      <c r="CP194" s="2">
        <v>42.99405547633814</v>
      </c>
      <c r="CQ194" s="2">
        <v>48.433435476764558</v>
      </c>
      <c r="CR194" s="2">
        <v>51.849560864565476</v>
      </c>
      <c r="CS194" s="2">
        <v>53.236056534851812</v>
      </c>
      <c r="CT194" s="2">
        <v>52.599350525121572</v>
      </c>
      <c r="CU194" s="2">
        <v>49.556875076419082</v>
      </c>
      <c r="CV194" s="2">
        <v>48.458417809552024</v>
      </c>
      <c r="CW194" s="2">
        <v>47.540237034221491</v>
      </c>
      <c r="CX194" s="2">
        <v>48.159117267683811</v>
      </c>
      <c r="CY194" s="2">
        <v>51.457625850551231</v>
      </c>
      <c r="CZ194" s="2">
        <v>55.677358257704505</v>
      </c>
      <c r="DA194" s="2">
        <v>58.662717145230012</v>
      </c>
      <c r="DB194" s="2">
        <v>60.102554499997531</v>
      </c>
      <c r="DC194" s="2">
        <v>60.623648415900391</v>
      </c>
      <c r="DD194" s="2">
        <v>62.243815454732591</v>
      </c>
      <c r="DE194" s="2">
        <v>61.862925369132299</v>
      </c>
      <c r="DF194" s="2">
        <v>61.625529965406628</v>
      </c>
      <c r="DG194" s="2">
        <v>62.217602858029451</v>
      </c>
      <c r="DH194" s="2">
        <v>62.092808984637394</v>
      </c>
      <c r="DI194" s="2">
        <v>61.802740211862826</v>
      </c>
      <c r="DJ194" s="2">
        <v>61.029767826038366</v>
      </c>
      <c r="DK194" s="2">
        <v>58.603369663077324</v>
      </c>
      <c r="DL194" s="2">
        <v>54.955336607380104</v>
      </c>
      <c r="DM194" s="2">
        <v>45.462022047748697</v>
      </c>
      <c r="DN194" s="2">
        <v>33.594595399679164</v>
      </c>
      <c r="DO194" s="2">
        <v>25.271679300222345</v>
      </c>
      <c r="DP194" s="2">
        <v>19.422161532768335</v>
      </c>
      <c r="DQ194" s="2">
        <v>15.913831182910776</v>
      </c>
      <c r="DR194" s="2">
        <v>8.3464060039569024</v>
      </c>
      <c r="DS194" s="2">
        <v>7.549059464146338</v>
      </c>
      <c r="DT194" s="2">
        <v>6.8670391591059099</v>
      </c>
      <c r="DU194" s="2">
        <v>7.7025935980291802</v>
      </c>
      <c r="DV194" s="2">
        <v>8.7743633773046525</v>
      </c>
      <c r="DW194" s="2">
        <v>12.04258988645125</v>
      </c>
      <c r="DX194" s="2">
        <v>12.861476703517647</v>
      </c>
      <c r="DY194" s="2">
        <v>12.81190222929864</v>
      </c>
      <c r="DZ194" s="2">
        <v>13.577719307905779</v>
      </c>
      <c r="EA194" s="2">
        <v>14.756627008945983</v>
      </c>
      <c r="EB194" s="2">
        <v>16.251038120204484</v>
      </c>
      <c r="EC194" s="2">
        <v>18.334157062806529</v>
      </c>
      <c r="ED194" s="2">
        <v>20.445040428992339</v>
      </c>
      <c r="EE194" s="2">
        <v>21.388283648008816</v>
      </c>
      <c r="EF194" s="2">
        <v>23.272236378326145</v>
      </c>
      <c r="EG194" s="2">
        <v>24.911282933943685</v>
      </c>
      <c r="EH194" s="2">
        <v>26.975517068479032</v>
      </c>
      <c r="EI194" s="2">
        <v>28.669932536721092</v>
      </c>
      <c r="EJ194" s="2">
        <v>28.881323278435428</v>
      </c>
      <c r="EK194" s="2">
        <v>29.69293255999462</v>
      </c>
      <c r="EL194" s="2">
        <v>30.616358727145123</v>
      </c>
      <c r="EM194" s="2">
        <v>30.68767081940608</v>
      </c>
      <c r="EN194" s="2">
        <v>31.120835544491424</v>
      </c>
      <c r="EO194" s="2">
        <v>32.050150141334107</v>
      </c>
      <c r="EP194" s="2">
        <v>31.799295591013312</v>
      </c>
      <c r="EQ194" s="2">
        <v>32.154766426927118</v>
      </c>
      <c r="ER194" s="2">
        <v>32.404558189282241</v>
      </c>
      <c r="ES194" s="2">
        <v>30.171038609399268</v>
      </c>
      <c r="ET194" s="2">
        <v>28.628356922257915</v>
      </c>
      <c r="EU194" s="2">
        <v>27.723004444735906</v>
      </c>
      <c r="EV194" s="2">
        <v>24.805424755853949</v>
      </c>
      <c r="EW194" s="2">
        <v>23.907742548079806</v>
      </c>
      <c r="EX194" s="2">
        <v>24.500540531427148</v>
      </c>
      <c r="EY194" s="2">
        <v>23.413396485872877</v>
      </c>
      <c r="EZ194" s="2">
        <v>24.077366391408681</v>
      </c>
      <c r="FA194" s="2">
        <v>25.902985318361672</v>
      </c>
      <c r="FB194" s="2">
        <v>25.604593884275697</v>
      </c>
      <c r="FC194" s="2">
        <v>26.449334661464487</v>
      </c>
      <c r="FD194" s="2">
        <v>25.94549034401685</v>
      </c>
      <c r="FE194" s="2">
        <v>23.852696607849541</v>
      </c>
      <c r="FF194" s="2">
        <v>21.55105180841111</v>
      </c>
      <c r="FG194" s="2">
        <v>18.344121861614248</v>
      </c>
      <c r="FH194" s="2">
        <v>15.780128651654589</v>
      </c>
      <c r="FI194" s="2">
        <v>14.39719372465078</v>
      </c>
      <c r="FJ194" s="2">
        <v>11.964431915281006</v>
      </c>
      <c r="FK194" s="2">
        <v>12.313155143033621</v>
      </c>
      <c r="FL194" s="2">
        <v>11.969986952338623</v>
      </c>
      <c r="FM194" s="2">
        <v>11.030357834136202</v>
      </c>
      <c r="FN194" s="2">
        <v>12.627044604127025</v>
      </c>
      <c r="FO194" s="2">
        <v>14.785199067735764</v>
      </c>
      <c r="FP194" s="2">
        <v>15.574509544110059</v>
      </c>
      <c r="FQ194" s="2">
        <v>16.439132686920487</v>
      </c>
      <c r="FR194" s="2">
        <v>17.282415406707685</v>
      </c>
      <c r="FS194" s="2">
        <v>17.761964070986764</v>
      </c>
      <c r="FT194" s="2">
        <v>18.805697751200476</v>
      </c>
      <c r="FU194" s="2">
        <v>15.098707855403065</v>
      </c>
      <c r="FV194" s="2">
        <v>11.35565525160022</v>
      </c>
      <c r="FW194" s="2">
        <v>7.5855091726958808</v>
      </c>
      <c r="FX194" s="2">
        <v>3.7972788948045455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</row>
    <row r="195" spans="1:200">
      <c r="A195" s="2">
        <v>3.0838491271796321E-15</v>
      </c>
      <c r="B195" s="2">
        <v>9.8038911834976999E-14</v>
      </c>
      <c r="C195" s="2">
        <v>-3.4787771849241133E-14</v>
      </c>
      <c r="D195" s="2">
        <v>-1.9055417668162669E-15</v>
      </c>
      <c r="E195" s="2">
        <v>1.55261151433206E-15</v>
      </c>
      <c r="F195" s="2">
        <v>1.4390569084782202E-15</v>
      </c>
      <c r="G195" s="2">
        <v>1.1286074077544592E-16</v>
      </c>
      <c r="H195" s="2">
        <v>-2.3280422120346402E-15</v>
      </c>
      <c r="I195" s="2">
        <v>-5.5218736944330181E-15</v>
      </c>
      <c r="J195" s="2">
        <v>2.2876857249647461E-15</v>
      </c>
      <c r="K195" s="2">
        <v>-7.3165996510696298E-16</v>
      </c>
      <c r="L195" s="2">
        <v>1.4955200179589004E-15</v>
      </c>
      <c r="M195" s="2">
        <v>2.3260149912025411E-15</v>
      </c>
      <c r="N195" s="2">
        <v>3.2419483109903842E-16</v>
      </c>
      <c r="O195" s="2">
        <v>-3.3623704273866097E-15</v>
      </c>
      <c r="P195" s="2">
        <v>-1.4541113251787553E-15</v>
      </c>
      <c r="Q195" s="2">
        <v>-8.4571120844699643E-16</v>
      </c>
      <c r="R195" s="2">
        <v>1.8732093468038586E-16</v>
      </c>
      <c r="S195" s="2">
        <v>5.0867101657605606E-17</v>
      </c>
      <c r="T195" s="2">
        <v>-4.7756719541752608E-17</v>
      </c>
      <c r="U195" s="2">
        <v>1.1125192951124705E-17</v>
      </c>
      <c r="V195" s="2">
        <v>3.7972788948045455</v>
      </c>
      <c r="W195" s="2">
        <v>7.5855091726958808</v>
      </c>
      <c r="X195" s="2">
        <v>11.35565525160022</v>
      </c>
      <c r="Y195" s="2">
        <v>15.098707855403065</v>
      </c>
      <c r="Z195" s="2">
        <v>18.805697751200476</v>
      </c>
      <c r="AA195" s="2">
        <v>17.761964070986764</v>
      </c>
      <c r="AB195" s="2">
        <v>17.282415406707685</v>
      </c>
      <c r="AC195" s="2">
        <v>16.439132686920487</v>
      </c>
      <c r="AD195" s="2">
        <v>15.574509544110059</v>
      </c>
      <c r="AE195" s="2">
        <v>14.785199067735764</v>
      </c>
      <c r="AF195" s="2">
        <v>12.627044604127025</v>
      </c>
      <c r="AG195" s="2">
        <v>11.030357834136202</v>
      </c>
      <c r="AH195" s="2">
        <v>10.871558054597269</v>
      </c>
      <c r="AI195" s="2">
        <v>11.159036519311741</v>
      </c>
      <c r="AJ195" s="2">
        <v>11.964431915281006</v>
      </c>
      <c r="AK195" s="2">
        <v>13.180474902929822</v>
      </c>
      <c r="AL195" s="2">
        <v>14.825707586807232</v>
      </c>
      <c r="AM195" s="2">
        <v>18.344121861614248</v>
      </c>
      <c r="AN195" s="2">
        <v>21.400706806049698</v>
      </c>
      <c r="AO195" s="2">
        <v>23.98179272477747</v>
      </c>
      <c r="AP195" s="2">
        <v>25.94549034401685</v>
      </c>
      <c r="AQ195" s="2">
        <v>27.177837462901028</v>
      </c>
      <c r="AR195" s="2">
        <v>26.604867641953224</v>
      </c>
      <c r="AS195" s="2">
        <v>25.902985318361672</v>
      </c>
      <c r="AT195" s="2">
        <v>25.227997233037943</v>
      </c>
      <c r="AU195" s="2">
        <v>24.589265431834296</v>
      </c>
      <c r="AV195" s="2">
        <v>24.500540531427148</v>
      </c>
      <c r="AW195" s="2">
        <v>24.9319356342384</v>
      </c>
      <c r="AX195" s="2">
        <v>25.824396644982208</v>
      </c>
      <c r="AY195" s="2">
        <v>27.723004444735906</v>
      </c>
      <c r="AZ195" s="2">
        <v>29.372386359686335</v>
      </c>
      <c r="BA195" s="2">
        <v>30.975956894752755</v>
      </c>
      <c r="BB195" s="2">
        <v>32.390158929201178</v>
      </c>
      <c r="BC195" s="2">
        <v>33.07390818534639</v>
      </c>
      <c r="BD195" s="2">
        <v>33.111093673390414</v>
      </c>
      <c r="BE195" s="2">
        <v>32.425332449090739</v>
      </c>
      <c r="BF195" s="2">
        <v>31.641098307424414</v>
      </c>
      <c r="BG195" s="2">
        <v>30.800283039622901</v>
      </c>
      <c r="BH195" s="2">
        <v>30.137783049406011</v>
      </c>
      <c r="BI195" s="2">
        <v>29.38579322068345</v>
      </c>
      <c r="BJ195" s="2">
        <v>28.976538015010739</v>
      </c>
      <c r="BK195" s="2">
        <v>27.761425864214676</v>
      </c>
      <c r="BL195" s="2">
        <v>26.600477612251712</v>
      </c>
      <c r="BM195" s="2">
        <v>25.247781650943963</v>
      </c>
      <c r="BN195" s="2">
        <v>23.623633903651257</v>
      </c>
      <c r="BO195" s="2">
        <v>21.962664481646208</v>
      </c>
      <c r="BP195" s="2">
        <v>21.205599089095021</v>
      </c>
      <c r="BQ195" s="2">
        <v>19.335665170313341</v>
      </c>
      <c r="BR195" s="2">
        <v>17.640640709415944</v>
      </c>
      <c r="BS195" s="2">
        <v>19.411769370264761</v>
      </c>
      <c r="BT195" s="2">
        <v>20.190472672310392</v>
      </c>
      <c r="BU195" s="2">
        <v>20.082694625092941</v>
      </c>
      <c r="BV195" s="2">
        <v>19.905510155757529</v>
      </c>
      <c r="BW195" s="2">
        <v>17.970955875664956</v>
      </c>
      <c r="BX195" s="2">
        <v>15.122139415036024</v>
      </c>
      <c r="BY195" s="2">
        <v>11.598835455579325</v>
      </c>
      <c r="BZ195" s="2">
        <v>11.880652967561161</v>
      </c>
      <c r="CA195" s="2">
        <v>12.447943297968111</v>
      </c>
      <c r="CB195" s="2">
        <v>13.1299636030086</v>
      </c>
      <c r="CC195" s="2">
        <v>14.541075871131259</v>
      </c>
      <c r="CD195" s="2">
        <v>15.758958908527275</v>
      </c>
      <c r="CE195" s="2">
        <v>16.384192488594174</v>
      </c>
      <c r="CF195" s="2">
        <v>16.752884018648786</v>
      </c>
      <c r="CG195" s="2">
        <v>17.560568107693225</v>
      </c>
      <c r="CH195" s="2">
        <v>19.815355314021797</v>
      </c>
      <c r="CI195" s="2">
        <v>21.354165488152123</v>
      </c>
      <c r="CJ195" s="2">
        <v>21.930741845576559</v>
      </c>
      <c r="CK195" s="2">
        <v>22.387111446344957</v>
      </c>
      <c r="CL195" s="2">
        <v>22.465868911822163</v>
      </c>
      <c r="CM195" s="2">
        <v>21.579220166130217</v>
      </c>
      <c r="CN195" s="2">
        <v>24.24788729417693</v>
      </c>
      <c r="CO195" s="2">
        <v>29.787479570859134</v>
      </c>
      <c r="CP195" s="2">
        <v>42.99405547633814</v>
      </c>
      <c r="CQ195" s="2">
        <v>48.433435476764558</v>
      </c>
      <c r="CR195" s="2">
        <v>51.849560864565476</v>
      </c>
      <c r="CS195" s="2">
        <v>53.236056534851812</v>
      </c>
      <c r="CT195" s="2">
        <v>52.599350525121572</v>
      </c>
      <c r="CU195" s="2">
        <v>49.556875076419082</v>
      </c>
      <c r="CV195" s="2">
        <v>48.458417809552024</v>
      </c>
      <c r="CW195" s="2">
        <v>47.540237034221491</v>
      </c>
      <c r="CX195" s="2">
        <v>48.159117267683811</v>
      </c>
      <c r="CY195" s="2">
        <v>51.457625850551231</v>
      </c>
      <c r="CZ195" s="2">
        <v>55.677358257704505</v>
      </c>
      <c r="DA195" s="2">
        <v>58.662717145230012</v>
      </c>
      <c r="DB195" s="2">
        <v>60.102554499997531</v>
      </c>
      <c r="DC195" s="2">
        <v>60.623648415900391</v>
      </c>
      <c r="DD195" s="2">
        <v>62.243815454732591</v>
      </c>
      <c r="DE195" s="2">
        <v>61.862925369132299</v>
      </c>
      <c r="DF195" s="2">
        <v>61.625529965406628</v>
      </c>
      <c r="DG195" s="2">
        <v>62.217602858029451</v>
      </c>
      <c r="DH195" s="2">
        <v>62.092808984637394</v>
      </c>
      <c r="DI195" s="2">
        <v>61.802740211862826</v>
      </c>
      <c r="DJ195" s="2">
        <v>61.029767826038366</v>
      </c>
      <c r="DK195" s="2">
        <v>58.603369663077324</v>
      </c>
      <c r="DL195" s="2">
        <v>54.955336607380104</v>
      </c>
      <c r="DM195" s="2">
        <v>45.462022047748697</v>
      </c>
      <c r="DN195" s="2">
        <v>33.594595399679164</v>
      </c>
      <c r="DO195" s="2">
        <v>25.271679300222345</v>
      </c>
      <c r="DP195" s="2">
        <v>19.422161532768335</v>
      </c>
      <c r="DQ195" s="2">
        <v>15.913831182910776</v>
      </c>
      <c r="DR195" s="2">
        <v>8.3464060039569024</v>
      </c>
      <c r="DS195" s="2">
        <v>7.549059464146338</v>
      </c>
      <c r="DT195" s="2">
        <v>6.8670391591059099</v>
      </c>
      <c r="DU195" s="2">
        <v>7.7025935980291802</v>
      </c>
      <c r="DV195" s="2">
        <v>8.7743633773046525</v>
      </c>
      <c r="DW195" s="2">
        <v>12.04258988645125</v>
      </c>
      <c r="DX195" s="2">
        <v>12.861476703517647</v>
      </c>
      <c r="DY195" s="2">
        <v>12.81190222929864</v>
      </c>
      <c r="DZ195" s="2">
        <v>13.577719307905779</v>
      </c>
      <c r="EA195" s="2">
        <v>14.756627008945983</v>
      </c>
      <c r="EB195" s="2">
        <v>16.251038120204484</v>
      </c>
      <c r="EC195" s="2">
        <v>18.334157062806529</v>
      </c>
      <c r="ED195" s="2">
        <v>20.445040428992339</v>
      </c>
      <c r="EE195" s="2">
        <v>21.388283648008816</v>
      </c>
      <c r="EF195" s="2">
        <v>23.272236378326145</v>
      </c>
      <c r="EG195" s="2">
        <v>24.911282933943685</v>
      </c>
      <c r="EH195" s="2">
        <v>26.975517068479032</v>
      </c>
      <c r="EI195" s="2">
        <v>28.669932536721092</v>
      </c>
      <c r="EJ195" s="2">
        <v>28.881323278435428</v>
      </c>
      <c r="EK195" s="2">
        <v>29.69293255999462</v>
      </c>
      <c r="EL195" s="2">
        <v>30.616358727145123</v>
      </c>
      <c r="EM195" s="2">
        <v>30.68767081940608</v>
      </c>
      <c r="EN195" s="2">
        <v>31.120835544491424</v>
      </c>
      <c r="EO195" s="2">
        <v>32.050150141334107</v>
      </c>
      <c r="EP195" s="2">
        <v>31.799295591013312</v>
      </c>
      <c r="EQ195" s="2">
        <v>32.154766426927118</v>
      </c>
      <c r="ER195" s="2">
        <v>32.404558189282241</v>
      </c>
      <c r="ES195" s="2">
        <v>30.171038609399268</v>
      </c>
      <c r="ET195" s="2">
        <v>28.628356922257915</v>
      </c>
      <c r="EU195" s="2">
        <v>27.723004444735906</v>
      </c>
      <c r="EV195" s="2">
        <v>24.805424755853949</v>
      </c>
      <c r="EW195" s="2">
        <v>23.907742548079806</v>
      </c>
      <c r="EX195" s="2">
        <v>24.500540531427148</v>
      </c>
      <c r="EY195" s="2">
        <v>23.413396485872877</v>
      </c>
      <c r="EZ195" s="2">
        <v>24.077366391408681</v>
      </c>
      <c r="FA195" s="2">
        <v>25.902985318361672</v>
      </c>
      <c r="FB195" s="2">
        <v>25.604593884275697</v>
      </c>
      <c r="FC195" s="2">
        <v>26.449334661464487</v>
      </c>
      <c r="FD195" s="2">
        <v>25.94549034401685</v>
      </c>
      <c r="FE195" s="2">
        <v>23.852696607849541</v>
      </c>
      <c r="FF195" s="2">
        <v>21.55105180841111</v>
      </c>
      <c r="FG195" s="2">
        <v>18.344121861614248</v>
      </c>
      <c r="FH195" s="2">
        <v>15.780128651654589</v>
      </c>
      <c r="FI195" s="2">
        <v>14.39719372465078</v>
      </c>
      <c r="FJ195" s="2">
        <v>11.964431915281006</v>
      </c>
      <c r="FK195" s="2">
        <v>12.313155143033621</v>
      </c>
      <c r="FL195" s="2">
        <v>11.969986952338623</v>
      </c>
      <c r="FM195" s="2">
        <v>11.030357834136202</v>
      </c>
      <c r="FN195" s="2">
        <v>12.627044604127025</v>
      </c>
      <c r="FO195" s="2">
        <v>14.785199067735764</v>
      </c>
      <c r="FP195" s="2">
        <v>15.574509544110059</v>
      </c>
      <c r="FQ195" s="2">
        <v>16.439132686920487</v>
      </c>
      <c r="FR195" s="2">
        <v>17.282415406707685</v>
      </c>
      <c r="FS195" s="2">
        <v>17.761964070986764</v>
      </c>
      <c r="FT195" s="2">
        <v>18.805697751200476</v>
      </c>
      <c r="FU195" s="2">
        <v>15.098707855403065</v>
      </c>
      <c r="FV195" s="2">
        <v>11.35565525160022</v>
      </c>
      <c r="FW195" s="2">
        <v>7.5855091726958808</v>
      </c>
      <c r="FX195" s="2">
        <v>3.7972788948045455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</row>
    <row r="196" spans="1:200">
      <c r="A196" s="2">
        <v>3.0838491271796321E-15</v>
      </c>
      <c r="B196" s="2">
        <v>9.8038911834976999E-14</v>
      </c>
      <c r="C196" s="2">
        <v>-3.4787771849241133E-14</v>
      </c>
      <c r="D196" s="2">
        <v>-1.9055417668162669E-15</v>
      </c>
      <c r="E196" s="2">
        <v>1.55261151433206E-15</v>
      </c>
      <c r="F196" s="2">
        <v>1.4390569084782202E-15</v>
      </c>
      <c r="G196" s="2">
        <v>1.1286074077544592E-16</v>
      </c>
      <c r="H196" s="2">
        <v>-2.3280422120346402E-15</v>
      </c>
      <c r="I196" s="2">
        <v>-5.5218736944330181E-15</v>
      </c>
      <c r="J196" s="2">
        <v>2.2876857249647461E-15</v>
      </c>
      <c r="K196" s="2">
        <v>-7.3165996510696298E-16</v>
      </c>
      <c r="L196" s="2">
        <v>1.4955200179589004E-15</v>
      </c>
      <c r="M196" s="2">
        <v>2.3260149912025411E-15</v>
      </c>
      <c r="N196" s="2">
        <v>3.2419483109903842E-16</v>
      </c>
      <c r="O196" s="2">
        <v>-3.3623704273866097E-15</v>
      </c>
      <c r="P196" s="2">
        <v>-1.4541113251787553E-15</v>
      </c>
      <c r="Q196" s="2">
        <v>-8.4571120844699643E-16</v>
      </c>
      <c r="R196" s="2">
        <v>1.8732093468038586E-16</v>
      </c>
      <c r="S196" s="2">
        <v>5.0867101657605606E-17</v>
      </c>
      <c r="T196" s="2">
        <v>-4.7756719541752608E-17</v>
      </c>
      <c r="U196" s="2">
        <v>1.1125192951124705E-17</v>
      </c>
      <c r="V196" s="2">
        <v>3.7972788948045455</v>
      </c>
      <c r="W196" s="2">
        <v>7.5855091726958808</v>
      </c>
      <c r="X196" s="2">
        <v>11.35565525160022</v>
      </c>
      <c r="Y196" s="2">
        <v>15.098707855403065</v>
      </c>
      <c r="Z196" s="2">
        <v>18.805697751200476</v>
      </c>
      <c r="AA196" s="2">
        <v>17.761964070986764</v>
      </c>
      <c r="AB196" s="2">
        <v>17.282415406707685</v>
      </c>
      <c r="AC196" s="2">
        <v>16.439132686920487</v>
      </c>
      <c r="AD196" s="2">
        <v>15.574509544110059</v>
      </c>
      <c r="AE196" s="2">
        <v>14.785199067735764</v>
      </c>
      <c r="AF196" s="2">
        <v>12.627044604127025</v>
      </c>
      <c r="AG196" s="2">
        <v>11.030357834136202</v>
      </c>
      <c r="AH196" s="2">
        <v>10.871558054597269</v>
      </c>
      <c r="AI196" s="2">
        <v>11.159036519311741</v>
      </c>
      <c r="AJ196" s="2">
        <v>11.964431915281006</v>
      </c>
      <c r="AK196" s="2">
        <v>13.180474902929822</v>
      </c>
      <c r="AL196" s="2">
        <v>14.825707586807232</v>
      </c>
      <c r="AM196" s="2">
        <v>18.344121861614248</v>
      </c>
      <c r="AN196" s="2">
        <v>21.400706806049698</v>
      </c>
      <c r="AO196" s="2">
        <v>23.98179272477747</v>
      </c>
      <c r="AP196" s="2">
        <v>25.94549034401685</v>
      </c>
      <c r="AQ196" s="2">
        <v>27.177837462901028</v>
      </c>
      <c r="AR196" s="2">
        <v>26.604867641953224</v>
      </c>
      <c r="AS196" s="2">
        <v>25.902985318361672</v>
      </c>
      <c r="AT196" s="2">
        <v>25.227997233037943</v>
      </c>
      <c r="AU196" s="2">
        <v>24.589265431834296</v>
      </c>
      <c r="AV196" s="2">
        <v>24.500540531427148</v>
      </c>
      <c r="AW196" s="2">
        <v>24.9319356342384</v>
      </c>
      <c r="AX196" s="2">
        <v>25.824396644982208</v>
      </c>
      <c r="AY196" s="2">
        <v>27.723004444735906</v>
      </c>
      <c r="AZ196" s="2">
        <v>29.372386359686335</v>
      </c>
      <c r="BA196" s="2">
        <v>30.975956894752755</v>
      </c>
      <c r="BB196" s="2">
        <v>32.390158929201178</v>
      </c>
      <c r="BC196" s="2">
        <v>33.07390818534639</v>
      </c>
      <c r="BD196" s="2">
        <v>33.111093673390414</v>
      </c>
      <c r="BE196" s="2">
        <v>32.425332449090739</v>
      </c>
      <c r="BF196" s="2">
        <v>31.641098307424414</v>
      </c>
      <c r="BG196" s="2">
        <v>30.800283039622901</v>
      </c>
      <c r="BH196" s="2">
        <v>30.137783049406011</v>
      </c>
      <c r="BI196" s="2">
        <v>29.38579322068345</v>
      </c>
      <c r="BJ196" s="2">
        <v>28.976538015010739</v>
      </c>
      <c r="BK196" s="2">
        <v>27.761425864214676</v>
      </c>
      <c r="BL196" s="2">
        <v>26.600477612251712</v>
      </c>
      <c r="BM196" s="2">
        <v>25.247781650943963</v>
      </c>
      <c r="BN196" s="2">
        <v>23.623633903651257</v>
      </c>
      <c r="BO196" s="2">
        <v>21.962664481646208</v>
      </c>
      <c r="BP196" s="2">
        <v>21.205599089095021</v>
      </c>
      <c r="BQ196" s="2">
        <v>19.335665170313341</v>
      </c>
      <c r="BR196" s="2">
        <v>17.640640709415944</v>
      </c>
      <c r="BS196" s="2">
        <v>19.411769370264761</v>
      </c>
      <c r="BT196" s="2">
        <v>20.190472672310392</v>
      </c>
      <c r="BU196" s="2">
        <v>20.082694625092941</v>
      </c>
      <c r="BV196" s="2">
        <v>19.905510155757529</v>
      </c>
      <c r="BW196" s="2">
        <v>17.970955875664956</v>
      </c>
      <c r="BX196" s="2">
        <v>15.122139415036024</v>
      </c>
      <c r="BY196" s="2">
        <v>11.598835455579325</v>
      </c>
      <c r="BZ196" s="2">
        <v>11.880652967561161</v>
      </c>
      <c r="CA196" s="2">
        <v>12.447943297968111</v>
      </c>
      <c r="CB196" s="2">
        <v>13.1299636030086</v>
      </c>
      <c r="CC196" s="2">
        <v>14.541075871131259</v>
      </c>
      <c r="CD196" s="2">
        <v>15.758958908527275</v>
      </c>
      <c r="CE196" s="2">
        <v>16.384192488594174</v>
      </c>
      <c r="CF196" s="2">
        <v>16.752884018648786</v>
      </c>
      <c r="CG196" s="2">
        <v>17.560568107693225</v>
      </c>
      <c r="CH196" s="2">
        <v>19.815355314021797</v>
      </c>
      <c r="CI196" s="2">
        <v>21.354165488152123</v>
      </c>
      <c r="CJ196" s="2">
        <v>21.930741845576559</v>
      </c>
      <c r="CK196" s="2">
        <v>22.387111446344957</v>
      </c>
      <c r="CL196" s="2">
        <v>22.465868911822163</v>
      </c>
      <c r="CM196" s="2">
        <v>21.579220166130217</v>
      </c>
      <c r="CN196" s="2">
        <v>24.24788729417693</v>
      </c>
      <c r="CO196" s="2">
        <v>29.787479570859134</v>
      </c>
      <c r="CP196" s="2">
        <v>42.99405547633814</v>
      </c>
      <c r="CQ196" s="2">
        <v>48.433435476764558</v>
      </c>
      <c r="CR196" s="2">
        <v>51.849560864565476</v>
      </c>
      <c r="CS196" s="2">
        <v>53.236056534851812</v>
      </c>
      <c r="CT196" s="2">
        <v>52.599350525121572</v>
      </c>
      <c r="CU196" s="2">
        <v>49.556875076419082</v>
      </c>
      <c r="CV196" s="2">
        <v>48.458417809552024</v>
      </c>
      <c r="CW196" s="2">
        <v>47.540237034221491</v>
      </c>
      <c r="CX196" s="2">
        <v>48.159117267683811</v>
      </c>
      <c r="CY196" s="2">
        <v>51.457625850551231</v>
      </c>
      <c r="CZ196" s="2">
        <v>55.677358257704505</v>
      </c>
      <c r="DA196" s="2">
        <v>58.662717145230012</v>
      </c>
      <c r="DB196" s="2">
        <v>60.102554499997531</v>
      </c>
      <c r="DC196" s="2">
        <v>60.623648415900391</v>
      </c>
      <c r="DD196" s="2">
        <v>62.243815454732591</v>
      </c>
      <c r="DE196" s="2">
        <v>61.862925369132299</v>
      </c>
      <c r="DF196" s="2">
        <v>61.625529965406628</v>
      </c>
      <c r="DG196" s="2">
        <v>62.217602858029451</v>
      </c>
      <c r="DH196" s="2">
        <v>62.092808984637394</v>
      </c>
      <c r="DI196" s="2">
        <v>61.802740211862826</v>
      </c>
      <c r="DJ196" s="2">
        <v>61.029767826038366</v>
      </c>
      <c r="DK196" s="2">
        <v>58.603369663077324</v>
      </c>
      <c r="DL196" s="2">
        <v>54.955336607380104</v>
      </c>
      <c r="DM196" s="2">
        <v>45.462022047748697</v>
      </c>
      <c r="DN196" s="2">
        <v>33.594595399679164</v>
      </c>
      <c r="DO196" s="2">
        <v>25.271679300222345</v>
      </c>
      <c r="DP196" s="2">
        <v>19.422161532768335</v>
      </c>
      <c r="DQ196" s="2">
        <v>15.913831182910776</v>
      </c>
      <c r="DR196" s="2">
        <v>8.3464060039569024</v>
      </c>
      <c r="DS196" s="2">
        <v>7.549059464146338</v>
      </c>
      <c r="DT196" s="2">
        <v>6.8670391591059099</v>
      </c>
      <c r="DU196" s="2">
        <v>7.7025935980291802</v>
      </c>
      <c r="DV196" s="2">
        <v>8.7743633773046525</v>
      </c>
      <c r="DW196" s="2">
        <v>12.04258988645125</v>
      </c>
      <c r="DX196" s="2">
        <v>12.861476703517647</v>
      </c>
      <c r="DY196" s="2">
        <v>12.81190222929864</v>
      </c>
      <c r="DZ196" s="2">
        <v>13.577719307905779</v>
      </c>
      <c r="EA196" s="2">
        <v>14.756627008945983</v>
      </c>
      <c r="EB196" s="2">
        <v>16.251038120204484</v>
      </c>
      <c r="EC196" s="2">
        <v>18.334157062806529</v>
      </c>
      <c r="ED196" s="2">
        <v>20.445040428992339</v>
      </c>
      <c r="EE196" s="2">
        <v>21.388283648008816</v>
      </c>
      <c r="EF196" s="2">
        <v>23.272236378326145</v>
      </c>
      <c r="EG196" s="2">
        <v>24.911282933943685</v>
      </c>
      <c r="EH196" s="2">
        <v>26.975517068479032</v>
      </c>
      <c r="EI196" s="2">
        <v>28.669932536721092</v>
      </c>
      <c r="EJ196" s="2">
        <v>28.881323278435428</v>
      </c>
      <c r="EK196" s="2">
        <v>29.69293255999462</v>
      </c>
      <c r="EL196" s="2">
        <v>30.616358727145123</v>
      </c>
      <c r="EM196" s="2">
        <v>30.68767081940608</v>
      </c>
      <c r="EN196" s="2">
        <v>31.120835544491424</v>
      </c>
      <c r="EO196" s="2">
        <v>32.050150141334107</v>
      </c>
      <c r="EP196" s="2">
        <v>31.799295591013312</v>
      </c>
      <c r="EQ196" s="2">
        <v>32.154766426927118</v>
      </c>
      <c r="ER196" s="2">
        <v>32.404558189282241</v>
      </c>
      <c r="ES196" s="2">
        <v>30.171038609399268</v>
      </c>
      <c r="ET196" s="2">
        <v>28.628356922257915</v>
      </c>
      <c r="EU196" s="2">
        <v>27.723004444735906</v>
      </c>
      <c r="EV196" s="2">
        <v>24.805424755853949</v>
      </c>
      <c r="EW196" s="2">
        <v>23.907742548079806</v>
      </c>
      <c r="EX196" s="2">
        <v>24.500540531427148</v>
      </c>
      <c r="EY196" s="2">
        <v>23.413396485872877</v>
      </c>
      <c r="EZ196" s="2">
        <v>24.077366391408681</v>
      </c>
      <c r="FA196" s="2">
        <v>25.902985318361672</v>
      </c>
      <c r="FB196" s="2">
        <v>25.604593884275697</v>
      </c>
      <c r="FC196" s="2">
        <v>26.449334661464487</v>
      </c>
      <c r="FD196" s="2">
        <v>25.94549034401685</v>
      </c>
      <c r="FE196" s="2">
        <v>23.852696607849541</v>
      </c>
      <c r="FF196" s="2">
        <v>21.55105180841111</v>
      </c>
      <c r="FG196" s="2">
        <v>18.344121861614248</v>
      </c>
      <c r="FH196" s="2">
        <v>15.780128651654589</v>
      </c>
      <c r="FI196" s="2">
        <v>14.39719372465078</v>
      </c>
      <c r="FJ196" s="2">
        <v>11.964431915281006</v>
      </c>
      <c r="FK196" s="2">
        <v>12.313155143033621</v>
      </c>
      <c r="FL196" s="2">
        <v>11.969986952338623</v>
      </c>
      <c r="FM196" s="2">
        <v>11.030357834136202</v>
      </c>
      <c r="FN196" s="2">
        <v>12.627044604127025</v>
      </c>
      <c r="FO196" s="2">
        <v>14.785199067735764</v>
      </c>
      <c r="FP196" s="2">
        <v>15.574509544110059</v>
      </c>
      <c r="FQ196" s="2">
        <v>16.439132686920487</v>
      </c>
      <c r="FR196" s="2">
        <v>17.282415406707685</v>
      </c>
      <c r="FS196" s="2">
        <v>17.761964070986764</v>
      </c>
      <c r="FT196" s="2">
        <v>18.805697751200476</v>
      </c>
      <c r="FU196" s="2">
        <v>15.098707855403065</v>
      </c>
      <c r="FV196" s="2">
        <v>11.35565525160022</v>
      </c>
      <c r="FW196" s="2">
        <v>7.5855091726958808</v>
      </c>
      <c r="FX196" s="2">
        <v>3.7972788948045455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</row>
    <row r="197" spans="1:200">
      <c r="A197" s="2">
        <v>3.0838491271796321E-15</v>
      </c>
      <c r="B197" s="2">
        <v>9.8038911834976999E-14</v>
      </c>
      <c r="C197" s="2">
        <v>-3.4787771849241133E-14</v>
      </c>
      <c r="D197" s="2">
        <v>-1.9055417668162669E-15</v>
      </c>
      <c r="E197" s="2">
        <v>1.55261151433206E-15</v>
      </c>
      <c r="F197" s="2">
        <v>1.4390569084782202E-15</v>
      </c>
      <c r="G197" s="2">
        <v>1.1286074077544592E-16</v>
      </c>
      <c r="H197" s="2">
        <v>-2.3280422120346402E-15</v>
      </c>
      <c r="I197" s="2">
        <v>-5.5218736944330181E-15</v>
      </c>
      <c r="J197" s="2">
        <v>2.2876857249647461E-15</v>
      </c>
      <c r="K197" s="2">
        <v>-7.3165996510696298E-16</v>
      </c>
      <c r="L197" s="2">
        <v>1.4955200179589004E-15</v>
      </c>
      <c r="M197" s="2">
        <v>2.3260149912025411E-15</v>
      </c>
      <c r="N197" s="2">
        <v>3.2419483109903842E-16</v>
      </c>
      <c r="O197" s="2">
        <v>-3.3623704273866097E-15</v>
      </c>
      <c r="P197" s="2">
        <v>-1.4541113251787553E-15</v>
      </c>
      <c r="Q197" s="2">
        <v>-8.4571120844699643E-16</v>
      </c>
      <c r="R197" s="2">
        <v>1.8732093468038586E-16</v>
      </c>
      <c r="S197" s="2">
        <v>5.0867101657605606E-17</v>
      </c>
      <c r="T197" s="2">
        <v>-4.7756719541752608E-17</v>
      </c>
      <c r="U197" s="2">
        <v>1.1125192951124705E-17</v>
      </c>
      <c r="V197" s="2">
        <v>3.7972788948045455</v>
      </c>
      <c r="W197" s="2">
        <v>7.5855091726958808</v>
      </c>
      <c r="X197" s="2">
        <v>11.35565525160022</v>
      </c>
      <c r="Y197" s="2">
        <v>15.098707855403065</v>
      </c>
      <c r="Z197" s="2">
        <v>18.805697751200476</v>
      </c>
      <c r="AA197" s="2">
        <v>17.761964070986764</v>
      </c>
      <c r="AB197" s="2">
        <v>17.282415406707685</v>
      </c>
      <c r="AC197" s="2">
        <v>16.439132686920487</v>
      </c>
      <c r="AD197" s="2">
        <v>15.574509544110059</v>
      </c>
      <c r="AE197" s="2">
        <v>14.785199067735764</v>
      </c>
      <c r="AF197" s="2">
        <v>12.627044604127025</v>
      </c>
      <c r="AG197" s="2">
        <v>11.030357834136202</v>
      </c>
      <c r="AH197" s="2">
        <v>10.871558054597269</v>
      </c>
      <c r="AI197" s="2">
        <v>11.159036519311741</v>
      </c>
      <c r="AJ197" s="2">
        <v>11.964431915281006</v>
      </c>
      <c r="AK197" s="2">
        <v>13.180474902929822</v>
      </c>
      <c r="AL197" s="2">
        <v>14.825707586807232</v>
      </c>
      <c r="AM197" s="2">
        <v>18.344121861614248</v>
      </c>
      <c r="AN197" s="2">
        <v>21.400706806049698</v>
      </c>
      <c r="AO197" s="2">
        <v>23.98179272477747</v>
      </c>
      <c r="AP197" s="2">
        <v>25.94549034401685</v>
      </c>
      <c r="AQ197" s="2">
        <v>27.177837462901028</v>
      </c>
      <c r="AR197" s="2">
        <v>26.604867641953224</v>
      </c>
      <c r="AS197" s="2">
        <v>25.902985318361672</v>
      </c>
      <c r="AT197" s="2">
        <v>25.227997233037943</v>
      </c>
      <c r="AU197" s="2">
        <v>24.589265431834296</v>
      </c>
      <c r="AV197" s="2">
        <v>24.500540531427148</v>
      </c>
      <c r="AW197" s="2">
        <v>24.9319356342384</v>
      </c>
      <c r="AX197" s="2">
        <v>25.824396644982208</v>
      </c>
      <c r="AY197" s="2">
        <v>27.723004444735906</v>
      </c>
      <c r="AZ197" s="2">
        <v>29.372386359686335</v>
      </c>
      <c r="BA197" s="2">
        <v>30.975956894752755</v>
      </c>
      <c r="BB197" s="2">
        <v>32.390158929201178</v>
      </c>
      <c r="BC197" s="2">
        <v>33.07390818534639</v>
      </c>
      <c r="BD197" s="2">
        <v>33.111093673390414</v>
      </c>
      <c r="BE197" s="2">
        <v>32.425332449090739</v>
      </c>
      <c r="BF197" s="2">
        <v>31.641098307424414</v>
      </c>
      <c r="BG197" s="2">
        <v>30.800283039622901</v>
      </c>
      <c r="BH197" s="2">
        <v>30.137783049406011</v>
      </c>
      <c r="BI197" s="2">
        <v>29.38579322068345</v>
      </c>
      <c r="BJ197" s="2">
        <v>28.976538015010739</v>
      </c>
      <c r="BK197" s="2">
        <v>27.761425864214676</v>
      </c>
      <c r="BL197" s="2">
        <v>26.600477612251712</v>
      </c>
      <c r="BM197" s="2">
        <v>25.247781650943963</v>
      </c>
      <c r="BN197" s="2">
        <v>23.623633903651257</v>
      </c>
      <c r="BO197" s="2">
        <v>21.962664481646208</v>
      </c>
      <c r="BP197" s="2">
        <v>21.205599089095021</v>
      </c>
      <c r="BQ197" s="2">
        <v>19.335665170313341</v>
      </c>
      <c r="BR197" s="2">
        <v>17.640640709415944</v>
      </c>
      <c r="BS197" s="2">
        <v>19.411769370264761</v>
      </c>
      <c r="BT197" s="2">
        <v>20.190472672310392</v>
      </c>
      <c r="BU197" s="2">
        <v>20.082694625092941</v>
      </c>
      <c r="BV197" s="2">
        <v>19.905510155757529</v>
      </c>
      <c r="BW197" s="2">
        <v>17.970955875664956</v>
      </c>
      <c r="BX197" s="2">
        <v>15.122139415036024</v>
      </c>
      <c r="BY197" s="2">
        <v>11.598835455579325</v>
      </c>
      <c r="BZ197" s="2">
        <v>11.880652967561161</v>
      </c>
      <c r="CA197" s="2">
        <v>12.447943297968111</v>
      </c>
      <c r="CB197" s="2">
        <v>13.1299636030086</v>
      </c>
      <c r="CC197" s="2">
        <v>14.541075871131259</v>
      </c>
      <c r="CD197" s="2">
        <v>15.758958908527275</v>
      </c>
      <c r="CE197" s="2">
        <v>16.384192488594174</v>
      </c>
      <c r="CF197" s="2">
        <v>16.752884018648786</v>
      </c>
      <c r="CG197" s="2">
        <v>17.560568107693225</v>
      </c>
      <c r="CH197" s="2">
        <v>19.815355314021797</v>
      </c>
      <c r="CI197" s="2">
        <v>21.354165488152123</v>
      </c>
      <c r="CJ197" s="2">
        <v>21.930741845576559</v>
      </c>
      <c r="CK197" s="2">
        <v>22.387111446344957</v>
      </c>
      <c r="CL197" s="2">
        <v>22.465868911822163</v>
      </c>
      <c r="CM197" s="2">
        <v>21.579220166130217</v>
      </c>
      <c r="CN197" s="2">
        <v>24.24788729417693</v>
      </c>
      <c r="CO197" s="2">
        <v>29.787479570859134</v>
      </c>
      <c r="CP197" s="2">
        <v>42.99405547633814</v>
      </c>
      <c r="CQ197" s="2">
        <v>48.433435476764558</v>
      </c>
      <c r="CR197" s="2">
        <v>51.849560864565476</v>
      </c>
      <c r="CS197" s="2">
        <v>53.236056534851812</v>
      </c>
      <c r="CT197" s="2">
        <v>52.599350525121572</v>
      </c>
      <c r="CU197" s="2">
        <v>49.556875076419082</v>
      </c>
      <c r="CV197" s="2">
        <v>48.458417809552024</v>
      </c>
      <c r="CW197" s="2">
        <v>47.540237034221491</v>
      </c>
      <c r="CX197" s="2">
        <v>48.159117267683811</v>
      </c>
      <c r="CY197" s="2">
        <v>51.457625850551231</v>
      </c>
      <c r="CZ197" s="2">
        <v>55.677358257704505</v>
      </c>
      <c r="DA197" s="2">
        <v>58.662717145230012</v>
      </c>
      <c r="DB197" s="2">
        <v>60.102554499997531</v>
      </c>
      <c r="DC197" s="2">
        <v>60.623648415900391</v>
      </c>
      <c r="DD197" s="2">
        <v>62.243815454732591</v>
      </c>
      <c r="DE197" s="2">
        <v>61.862925369132299</v>
      </c>
      <c r="DF197" s="2">
        <v>61.625529965406628</v>
      </c>
      <c r="DG197" s="2">
        <v>62.217602858029451</v>
      </c>
      <c r="DH197" s="2">
        <v>62.092808984637394</v>
      </c>
      <c r="DI197" s="2">
        <v>61.802740211862826</v>
      </c>
      <c r="DJ197" s="2">
        <v>61.029767826038366</v>
      </c>
      <c r="DK197" s="2">
        <v>58.603369663077324</v>
      </c>
      <c r="DL197" s="2">
        <v>54.955336607380104</v>
      </c>
      <c r="DM197" s="2">
        <v>45.462022047748697</v>
      </c>
      <c r="DN197" s="2">
        <v>33.594595399679164</v>
      </c>
      <c r="DO197" s="2">
        <v>25.271679300222345</v>
      </c>
      <c r="DP197" s="2">
        <v>19.422161532768335</v>
      </c>
      <c r="DQ197" s="2">
        <v>15.913831182910776</v>
      </c>
      <c r="DR197" s="2">
        <v>8.3464060039569024</v>
      </c>
      <c r="DS197" s="2">
        <v>7.549059464146338</v>
      </c>
      <c r="DT197" s="2">
        <v>6.8670391591059099</v>
      </c>
      <c r="DU197" s="2">
        <v>7.7025935980291802</v>
      </c>
      <c r="DV197" s="2">
        <v>8.7743633773046525</v>
      </c>
      <c r="DW197" s="2">
        <v>12.04258988645125</v>
      </c>
      <c r="DX197" s="2">
        <v>12.861476703517647</v>
      </c>
      <c r="DY197" s="2">
        <v>12.81190222929864</v>
      </c>
      <c r="DZ197" s="2">
        <v>13.577719307905779</v>
      </c>
      <c r="EA197" s="2">
        <v>14.756627008945983</v>
      </c>
      <c r="EB197" s="2">
        <v>16.251038120204484</v>
      </c>
      <c r="EC197" s="2">
        <v>18.334157062806529</v>
      </c>
      <c r="ED197" s="2">
        <v>20.445040428992339</v>
      </c>
      <c r="EE197" s="2">
        <v>21.388283648008816</v>
      </c>
      <c r="EF197" s="2">
        <v>23.272236378326145</v>
      </c>
      <c r="EG197" s="2">
        <v>24.911282933943685</v>
      </c>
      <c r="EH197" s="2">
        <v>26.975517068479032</v>
      </c>
      <c r="EI197" s="2">
        <v>28.669932536721092</v>
      </c>
      <c r="EJ197" s="2">
        <v>28.881323278435428</v>
      </c>
      <c r="EK197" s="2">
        <v>29.69293255999462</v>
      </c>
      <c r="EL197" s="2">
        <v>30.616358727145123</v>
      </c>
      <c r="EM197" s="2">
        <v>30.68767081940608</v>
      </c>
      <c r="EN197" s="2">
        <v>31.120835544491424</v>
      </c>
      <c r="EO197" s="2">
        <v>32.050150141334107</v>
      </c>
      <c r="EP197" s="2">
        <v>31.799295591013312</v>
      </c>
      <c r="EQ197" s="2">
        <v>32.154766426927118</v>
      </c>
      <c r="ER197" s="2">
        <v>32.404558189282241</v>
      </c>
      <c r="ES197" s="2">
        <v>30.171038609399268</v>
      </c>
      <c r="ET197" s="2">
        <v>28.628356922257915</v>
      </c>
      <c r="EU197" s="2">
        <v>27.723004444735906</v>
      </c>
      <c r="EV197" s="2">
        <v>24.805424755853949</v>
      </c>
      <c r="EW197" s="2">
        <v>23.907742548079806</v>
      </c>
      <c r="EX197" s="2">
        <v>24.500540531427148</v>
      </c>
      <c r="EY197" s="2">
        <v>23.413396485872877</v>
      </c>
      <c r="EZ197" s="2">
        <v>24.077366391408681</v>
      </c>
      <c r="FA197" s="2">
        <v>25.902985318361672</v>
      </c>
      <c r="FB197" s="2">
        <v>25.604593884275697</v>
      </c>
      <c r="FC197" s="2">
        <v>26.449334661464487</v>
      </c>
      <c r="FD197" s="2">
        <v>25.94549034401685</v>
      </c>
      <c r="FE197" s="2">
        <v>23.852696607849541</v>
      </c>
      <c r="FF197" s="2">
        <v>21.55105180841111</v>
      </c>
      <c r="FG197" s="2">
        <v>18.344121861614248</v>
      </c>
      <c r="FH197" s="2">
        <v>15.780128651654589</v>
      </c>
      <c r="FI197" s="2">
        <v>14.39719372465078</v>
      </c>
      <c r="FJ197" s="2">
        <v>11.964431915281006</v>
      </c>
      <c r="FK197" s="2">
        <v>12.313155143033621</v>
      </c>
      <c r="FL197" s="2">
        <v>11.969986952338623</v>
      </c>
      <c r="FM197" s="2">
        <v>11.030357834136202</v>
      </c>
      <c r="FN197" s="2">
        <v>12.627044604127025</v>
      </c>
      <c r="FO197" s="2">
        <v>14.785199067735764</v>
      </c>
      <c r="FP197" s="2">
        <v>15.574509544110059</v>
      </c>
      <c r="FQ197" s="2">
        <v>16.439132686920487</v>
      </c>
      <c r="FR197" s="2">
        <v>17.282415406707685</v>
      </c>
      <c r="FS197" s="2">
        <v>17.761964070986764</v>
      </c>
      <c r="FT197" s="2">
        <v>18.805697751200476</v>
      </c>
      <c r="FU197" s="2">
        <v>15.098707855403065</v>
      </c>
      <c r="FV197" s="2">
        <v>11.35565525160022</v>
      </c>
      <c r="FW197" s="2">
        <v>7.5855091726958808</v>
      </c>
      <c r="FX197" s="2">
        <v>3.7972788948045455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</row>
    <row r="198" spans="1:200">
      <c r="A198" s="2">
        <v>3.0838491271796266E-15</v>
      </c>
      <c r="B198" s="2">
        <v>9.8038911834976873E-14</v>
      </c>
      <c r="C198" s="2">
        <v>-3.4787771849240767E-14</v>
      </c>
      <c r="D198" s="2">
        <v>-1.9055417668163691E-15</v>
      </c>
      <c r="E198" s="2">
        <v>1.5526115143320604E-15</v>
      </c>
      <c r="F198" s="2">
        <v>1.4390569084782202E-15</v>
      </c>
      <c r="G198" s="2">
        <v>1.1286074077544659E-16</v>
      </c>
      <c r="H198" s="2">
        <v>-2.3280422120346421E-15</v>
      </c>
      <c r="I198" s="2">
        <v>-5.521873694433011E-15</v>
      </c>
      <c r="J198" s="2">
        <v>2.2876857249647469E-15</v>
      </c>
      <c r="K198" s="2">
        <v>-7.3165996510696387E-16</v>
      </c>
      <c r="L198" s="2">
        <v>1.495520017958901E-15</v>
      </c>
      <c r="M198" s="2">
        <v>2.3260149912025407E-15</v>
      </c>
      <c r="N198" s="2">
        <v>3.2419483109904098E-16</v>
      </c>
      <c r="O198" s="2">
        <v>-3.3623704273866077E-15</v>
      </c>
      <c r="P198" s="2">
        <v>-1.4541113251787553E-15</v>
      </c>
      <c r="Q198" s="2">
        <v>-8.4571120844699534E-16</v>
      </c>
      <c r="R198" s="2">
        <v>1.8732093468038586E-16</v>
      </c>
      <c r="S198" s="2">
        <v>5.0867101657605612E-17</v>
      </c>
      <c r="T198" s="2">
        <v>-4.7756719541752608E-17</v>
      </c>
      <c r="U198" s="2">
        <v>1.1125192951124688E-17</v>
      </c>
      <c r="V198" s="2">
        <v>3.7972788948045428</v>
      </c>
      <c r="W198" s="2">
        <v>7.5855091726958772</v>
      </c>
      <c r="X198" s="2">
        <v>11.355655251600213</v>
      </c>
      <c r="Y198" s="2">
        <v>15.098707855403056</v>
      </c>
      <c r="Z198" s="2">
        <v>18.805697751200466</v>
      </c>
      <c r="AA198" s="2">
        <v>17.761964070986753</v>
      </c>
      <c r="AB198" s="2">
        <v>17.282415406707678</v>
      </c>
      <c r="AC198" s="2">
        <v>16.439132686920491</v>
      </c>
      <c r="AD198" s="2">
        <v>15.574509544110066</v>
      </c>
      <c r="AE198" s="2">
        <v>14.785199067735782</v>
      </c>
      <c r="AF198" s="2">
        <v>12.62704460412704</v>
      </c>
      <c r="AG198" s="2">
        <v>11.030357834136224</v>
      </c>
      <c r="AH198" s="2">
        <v>10.871558054597283</v>
      </c>
      <c r="AI198" s="2">
        <v>11.159036519311755</v>
      </c>
      <c r="AJ198" s="2">
        <v>11.96443191528102</v>
      </c>
      <c r="AK198" s="2">
        <v>13.180474902929829</v>
      </c>
      <c r="AL198" s="2">
        <v>14.825707586807233</v>
      </c>
      <c r="AM198" s="2">
        <v>18.344121861614255</v>
      </c>
      <c r="AN198" s="2">
        <v>21.400706806049698</v>
      </c>
      <c r="AO198" s="2">
        <v>23.981792724777474</v>
      </c>
      <c r="AP198" s="2">
        <v>25.945490344016861</v>
      </c>
      <c r="AQ198" s="2">
        <v>27.177837462901035</v>
      </c>
      <c r="AR198" s="2">
        <v>26.604867641953238</v>
      </c>
      <c r="AS198" s="2">
        <v>25.902985318361686</v>
      </c>
      <c r="AT198" s="2">
        <v>25.227997233037954</v>
      </c>
      <c r="AU198" s="2">
        <v>24.58926543183431</v>
      </c>
      <c r="AV198" s="2">
        <v>24.500540531427159</v>
      </c>
      <c r="AW198" s="2">
        <v>24.931935634238403</v>
      </c>
      <c r="AX198" s="2">
        <v>25.824396644982212</v>
      </c>
      <c r="AY198" s="2">
        <v>27.72300444473591</v>
      </c>
      <c r="AZ198" s="2">
        <v>29.372386359686335</v>
      </c>
      <c r="BA198" s="2">
        <v>30.975956894752763</v>
      </c>
      <c r="BB198" s="2">
        <v>32.390158929201185</v>
      </c>
      <c r="BC198" s="2">
        <v>33.073908185346397</v>
      </c>
      <c r="BD198" s="2">
        <v>33.111093673390421</v>
      </c>
      <c r="BE198" s="2">
        <v>32.425332449090774</v>
      </c>
      <c r="BF198" s="2">
        <v>31.641098307424443</v>
      </c>
      <c r="BG198" s="2">
        <v>30.80028303962294</v>
      </c>
      <c r="BH198" s="2">
        <v>30.13778304940605</v>
      </c>
      <c r="BI198" s="2">
        <v>29.3857932206835</v>
      </c>
      <c r="BJ198" s="2">
        <v>28.976538015010792</v>
      </c>
      <c r="BK198" s="2">
        <v>27.761425864214715</v>
      </c>
      <c r="BL198" s="2">
        <v>26.600477612251755</v>
      </c>
      <c r="BM198" s="2">
        <v>25.247781650943995</v>
      </c>
      <c r="BN198" s="2">
        <v>23.623633903651289</v>
      </c>
      <c r="BO198" s="2">
        <v>21.962664481646236</v>
      </c>
      <c r="BP198" s="2">
        <v>21.205599089095045</v>
      </c>
      <c r="BQ198" s="2">
        <v>19.335665170313369</v>
      </c>
      <c r="BR198" s="2">
        <v>17.640640709415973</v>
      </c>
      <c r="BS198" s="2">
        <v>19.411769370264768</v>
      </c>
      <c r="BT198" s="2">
        <v>20.190472672310385</v>
      </c>
      <c r="BU198" s="2">
        <v>20.08269462509293</v>
      </c>
      <c r="BV198" s="2">
        <v>19.905510155757522</v>
      </c>
      <c r="BW198" s="2">
        <v>17.970955875664941</v>
      </c>
      <c r="BX198" s="2">
        <v>15.122139415036017</v>
      </c>
      <c r="BY198" s="2">
        <v>11.598835455579332</v>
      </c>
      <c r="BZ198" s="2">
        <v>11.880652967561167</v>
      </c>
      <c r="CA198" s="2">
        <v>12.447943297968116</v>
      </c>
      <c r="CB198" s="2">
        <v>13.129963603008603</v>
      </c>
      <c r="CC198" s="2">
        <v>14.541075871131275</v>
      </c>
      <c r="CD198" s="2">
        <v>15.758958908527292</v>
      </c>
      <c r="CE198" s="2">
        <v>16.384192488594199</v>
      </c>
      <c r="CF198" s="2">
        <v>16.75288401864881</v>
      </c>
      <c r="CG198" s="2">
        <v>17.56056810769325</v>
      </c>
      <c r="CH198" s="2">
        <v>19.815355314021826</v>
      </c>
      <c r="CI198" s="2">
        <v>21.354165488152152</v>
      </c>
      <c r="CJ198" s="2">
        <v>21.930741845576588</v>
      </c>
      <c r="CK198" s="2">
        <v>22.387111446344985</v>
      </c>
      <c r="CL198" s="2">
        <v>22.465868911822188</v>
      </c>
      <c r="CM198" s="2">
        <v>21.579220166130231</v>
      </c>
      <c r="CN198" s="2">
        <v>24.24788729417692</v>
      </c>
      <c r="CO198" s="2">
        <v>29.787479570859087</v>
      </c>
      <c r="CP198" s="2">
        <v>42.994055476338026</v>
      </c>
      <c r="CQ198" s="2">
        <v>48.433435476764416</v>
      </c>
      <c r="CR198" s="2">
        <v>51.849560864565312</v>
      </c>
      <c r="CS198" s="2">
        <v>53.236056534851635</v>
      </c>
      <c r="CT198" s="2">
        <v>52.599350525121373</v>
      </c>
      <c r="CU198" s="2">
        <v>49.556875076418891</v>
      </c>
      <c r="CV198" s="2">
        <v>48.458417809551825</v>
      </c>
      <c r="CW198" s="2">
        <v>47.540237034221299</v>
      </c>
      <c r="CX198" s="2">
        <v>48.159117267683619</v>
      </c>
      <c r="CY198" s="2">
        <v>51.457625850551025</v>
      </c>
      <c r="CZ198" s="2">
        <v>55.677358257704292</v>
      </c>
      <c r="DA198" s="2">
        <v>58.662717145229799</v>
      </c>
      <c r="DB198" s="2">
        <v>60.102554499997296</v>
      </c>
      <c r="DC198" s="2">
        <v>60.623648415900171</v>
      </c>
      <c r="DD198" s="2">
        <v>62.243815454732363</v>
      </c>
      <c r="DE198" s="2">
        <v>61.862925369132064</v>
      </c>
      <c r="DF198" s="2">
        <v>61.625529965406393</v>
      </c>
      <c r="DG198" s="2">
        <v>62.217602858029224</v>
      </c>
      <c r="DH198" s="2">
        <v>62.09280898463718</v>
      </c>
      <c r="DI198" s="2">
        <v>61.80274021186262</v>
      </c>
      <c r="DJ198" s="2">
        <v>61.02976782603816</v>
      </c>
      <c r="DK198" s="2">
        <v>58.603369663077132</v>
      </c>
      <c r="DL198" s="2">
        <v>54.955336607379941</v>
      </c>
      <c r="DM198" s="2">
        <v>45.462022047748576</v>
      </c>
      <c r="DN198" s="2">
        <v>33.594595399679108</v>
      </c>
      <c r="DO198" s="2">
        <v>25.271679300222324</v>
      </c>
      <c r="DP198" s="2">
        <v>19.422161532768335</v>
      </c>
      <c r="DQ198" s="2">
        <v>15.913831182910787</v>
      </c>
      <c r="DR198" s="2">
        <v>8.346406003956929</v>
      </c>
      <c r="DS198" s="2">
        <v>7.5490594641463646</v>
      </c>
      <c r="DT198" s="2">
        <v>6.8670391591059357</v>
      </c>
      <c r="DU198" s="2">
        <v>7.7025935980292015</v>
      </c>
      <c r="DV198" s="2">
        <v>8.7743633773046739</v>
      </c>
      <c r="DW198" s="2">
        <v>12.04258988645126</v>
      </c>
      <c r="DX198" s="2">
        <v>12.861476703517658</v>
      </c>
      <c r="DY198" s="2">
        <v>12.811902229298651</v>
      </c>
      <c r="DZ198" s="2">
        <v>13.577719307905793</v>
      </c>
      <c r="EA198" s="2">
        <v>14.756627008946005</v>
      </c>
      <c r="EB198" s="2">
        <v>16.251038120204509</v>
      </c>
      <c r="EC198" s="2">
        <v>18.334157062806558</v>
      </c>
      <c r="ED198" s="2">
        <v>20.445040428992368</v>
      </c>
      <c r="EE198" s="2">
        <v>21.388283648008841</v>
      </c>
      <c r="EF198" s="2">
        <v>23.272236378326181</v>
      </c>
      <c r="EG198" s="2">
        <v>24.911282933943721</v>
      </c>
      <c r="EH198" s="2">
        <v>26.975517068479068</v>
      </c>
      <c r="EI198" s="2">
        <v>28.669932536721127</v>
      </c>
      <c r="EJ198" s="2">
        <v>28.88132327843547</v>
      </c>
      <c r="EK198" s="2">
        <v>29.69293255999467</v>
      </c>
      <c r="EL198" s="2">
        <v>30.616358727145172</v>
      </c>
      <c r="EM198" s="2">
        <v>30.687670819406122</v>
      </c>
      <c r="EN198" s="2">
        <v>31.120835544491456</v>
      </c>
      <c r="EO198" s="2">
        <v>32.050150141334136</v>
      </c>
      <c r="EP198" s="2">
        <v>31.799295591013333</v>
      </c>
      <c r="EQ198" s="2">
        <v>32.154766426927139</v>
      </c>
      <c r="ER198" s="2">
        <v>32.404558189282248</v>
      </c>
      <c r="ES198" s="2">
        <v>30.171038609399275</v>
      </c>
      <c r="ET198" s="2">
        <v>28.628356922257922</v>
      </c>
      <c r="EU198" s="2">
        <v>27.72300444473591</v>
      </c>
      <c r="EV198" s="2">
        <v>24.805424755853956</v>
      </c>
      <c r="EW198" s="2">
        <v>23.90774254807982</v>
      </c>
      <c r="EX198" s="2">
        <v>24.500540531427159</v>
      </c>
      <c r="EY198" s="2">
        <v>23.413396485872891</v>
      </c>
      <c r="EZ198" s="2">
        <v>24.077366391408699</v>
      </c>
      <c r="FA198" s="2">
        <v>25.902985318361686</v>
      </c>
      <c r="FB198" s="2">
        <v>25.604593884275715</v>
      </c>
      <c r="FC198" s="2">
        <v>26.449334661464501</v>
      </c>
      <c r="FD198" s="2">
        <v>25.945490344016861</v>
      </c>
      <c r="FE198" s="2">
        <v>23.852696607849545</v>
      </c>
      <c r="FF198" s="2">
        <v>21.551051808411117</v>
      </c>
      <c r="FG198" s="2">
        <v>18.344121861614255</v>
      </c>
      <c r="FH198" s="2">
        <v>15.780128651654588</v>
      </c>
      <c r="FI198" s="2">
        <v>14.397193724650784</v>
      </c>
      <c r="FJ198" s="2">
        <v>11.96443191528102</v>
      </c>
      <c r="FK198" s="2">
        <v>12.313155143033633</v>
      </c>
      <c r="FL198" s="2">
        <v>11.969986952338639</v>
      </c>
      <c r="FM198" s="2">
        <v>11.030357834136224</v>
      </c>
      <c r="FN198" s="2">
        <v>12.62704460412704</v>
      </c>
      <c r="FO198" s="2">
        <v>14.785199067735782</v>
      </c>
      <c r="FP198" s="2">
        <v>15.574509544110068</v>
      </c>
      <c r="FQ198" s="2">
        <v>16.439132686920491</v>
      </c>
      <c r="FR198" s="2">
        <v>17.282415406707678</v>
      </c>
      <c r="FS198" s="2">
        <v>17.761964070986753</v>
      </c>
      <c r="FT198" s="2">
        <v>18.805697751200466</v>
      </c>
      <c r="FU198" s="2">
        <v>15.098707855403056</v>
      </c>
      <c r="FV198" s="2">
        <v>11.355655251600213</v>
      </c>
      <c r="FW198" s="2">
        <v>7.5855091726958772</v>
      </c>
      <c r="FX198" s="2">
        <v>3.7972788948045428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</row>
    <row r="199" spans="1:200">
      <c r="A199" s="2">
        <v>3.0838491271796321E-15</v>
      </c>
      <c r="B199" s="2">
        <v>9.8038911834976999E-14</v>
      </c>
      <c r="C199" s="2">
        <v>-3.4787771849241127E-14</v>
      </c>
      <c r="D199" s="2">
        <v>-1.9055417668162673E-15</v>
      </c>
      <c r="E199" s="2">
        <v>1.5526115143320604E-15</v>
      </c>
      <c r="F199" s="2">
        <v>1.4390569084782198E-15</v>
      </c>
      <c r="G199" s="2">
        <v>1.1286074077544501E-16</v>
      </c>
      <c r="H199" s="2">
        <v>-2.3280422120346409E-15</v>
      </c>
      <c r="I199" s="2">
        <v>-5.521873694433015E-15</v>
      </c>
      <c r="J199" s="2">
        <v>2.2876857249647469E-15</v>
      </c>
      <c r="K199" s="2">
        <v>-7.3165996510696308E-16</v>
      </c>
      <c r="L199" s="2">
        <v>1.495520017958901E-15</v>
      </c>
      <c r="M199" s="2">
        <v>2.3260149912025407E-15</v>
      </c>
      <c r="N199" s="2">
        <v>3.2419483109904098E-16</v>
      </c>
      <c r="O199" s="2">
        <v>-3.3623704273866077E-15</v>
      </c>
      <c r="P199" s="2">
        <v>-1.4541113251787553E-15</v>
      </c>
      <c r="Q199" s="2">
        <v>-8.4571120844699534E-16</v>
      </c>
      <c r="R199" s="2">
        <v>1.8732093468038586E-16</v>
      </c>
      <c r="S199" s="2">
        <v>5.0867101657605612E-17</v>
      </c>
      <c r="T199" s="2">
        <v>-4.7756719541752608E-17</v>
      </c>
      <c r="U199" s="2">
        <v>1.1125192951124688E-17</v>
      </c>
      <c r="V199" s="2">
        <v>3.7972788948045455</v>
      </c>
      <c r="W199" s="2">
        <v>7.5855091726958808</v>
      </c>
      <c r="X199" s="2">
        <v>11.35565525160022</v>
      </c>
      <c r="Y199" s="2">
        <v>15.098707855403065</v>
      </c>
      <c r="Z199" s="2">
        <v>18.805697751200476</v>
      </c>
      <c r="AA199" s="2">
        <v>17.761964070986764</v>
      </c>
      <c r="AB199" s="2">
        <v>17.282415406707685</v>
      </c>
      <c r="AC199" s="2">
        <v>16.439132686920487</v>
      </c>
      <c r="AD199" s="2">
        <v>15.574509544110059</v>
      </c>
      <c r="AE199" s="2">
        <v>14.785199067735764</v>
      </c>
      <c r="AF199" s="2">
        <v>12.627044604127024</v>
      </c>
      <c r="AG199" s="2">
        <v>11.030357834136206</v>
      </c>
      <c r="AH199" s="2">
        <v>10.871558054597269</v>
      </c>
      <c r="AI199" s="2">
        <v>11.159036519311739</v>
      </c>
      <c r="AJ199" s="2">
        <v>11.964431915281006</v>
      </c>
      <c r="AK199" s="2">
        <v>13.180474902929822</v>
      </c>
      <c r="AL199" s="2">
        <v>14.82570758680723</v>
      </c>
      <c r="AM199" s="2">
        <v>18.344121861614251</v>
      </c>
      <c r="AN199" s="2">
        <v>21.400706806049698</v>
      </c>
      <c r="AO199" s="2">
        <v>23.981792724777467</v>
      </c>
      <c r="AP199" s="2">
        <v>25.94549034401685</v>
      </c>
      <c r="AQ199" s="2">
        <v>27.177837462901024</v>
      </c>
      <c r="AR199" s="2">
        <v>26.604867641953231</v>
      </c>
      <c r="AS199" s="2">
        <v>25.902985318361672</v>
      </c>
      <c r="AT199" s="2">
        <v>25.227997233037943</v>
      </c>
      <c r="AU199" s="2">
        <v>24.589265431834299</v>
      </c>
      <c r="AV199" s="2">
        <v>24.500540531427152</v>
      </c>
      <c r="AW199" s="2">
        <v>24.9319356342384</v>
      </c>
      <c r="AX199" s="2">
        <v>25.824396644982208</v>
      </c>
      <c r="AY199" s="2">
        <v>27.723004444735906</v>
      </c>
      <c r="AZ199" s="2">
        <v>29.372386359686338</v>
      </c>
      <c r="BA199" s="2">
        <v>30.975956894752755</v>
      </c>
      <c r="BB199" s="2">
        <v>32.390158929201178</v>
      </c>
      <c r="BC199" s="2">
        <v>33.07390818534639</v>
      </c>
      <c r="BD199" s="2">
        <v>33.1110936733904</v>
      </c>
      <c r="BE199" s="2">
        <v>32.425332449090746</v>
      </c>
      <c r="BF199" s="2">
        <v>31.641098307424407</v>
      </c>
      <c r="BG199" s="2">
        <v>30.800283039622904</v>
      </c>
      <c r="BH199" s="2">
        <v>30.137783049406011</v>
      </c>
      <c r="BI199" s="2">
        <v>29.38579322068345</v>
      </c>
      <c r="BJ199" s="2">
        <v>28.976538015010743</v>
      </c>
      <c r="BK199" s="2">
        <v>27.761425864214672</v>
      </c>
      <c r="BL199" s="2">
        <v>26.600477612251712</v>
      </c>
      <c r="BM199" s="2">
        <v>25.24778165094396</v>
      </c>
      <c r="BN199" s="2">
        <v>23.62363390365126</v>
      </c>
      <c r="BO199" s="2">
        <v>21.962664481646204</v>
      </c>
      <c r="BP199" s="2">
        <v>21.205599089095017</v>
      </c>
      <c r="BQ199" s="2">
        <v>19.335665170313341</v>
      </c>
      <c r="BR199" s="2">
        <v>17.640640709415944</v>
      </c>
      <c r="BS199" s="2">
        <v>19.411769370264761</v>
      </c>
      <c r="BT199" s="2">
        <v>20.190472672310392</v>
      </c>
      <c r="BU199" s="2">
        <v>20.082694625092945</v>
      </c>
      <c r="BV199" s="2">
        <v>19.905510155757536</v>
      </c>
      <c r="BW199" s="2">
        <v>17.970955875664956</v>
      </c>
      <c r="BX199" s="2">
        <v>15.122139415036024</v>
      </c>
      <c r="BY199" s="2">
        <v>11.598835455579326</v>
      </c>
      <c r="BZ199" s="2">
        <v>11.880652967561161</v>
      </c>
      <c r="CA199" s="2">
        <v>12.447943297968111</v>
      </c>
      <c r="CB199" s="2">
        <v>13.1299636030086</v>
      </c>
      <c r="CC199" s="2">
        <v>14.541075871131259</v>
      </c>
      <c r="CD199" s="2">
        <v>15.758958908527273</v>
      </c>
      <c r="CE199" s="2">
        <v>16.384192488594174</v>
      </c>
      <c r="CF199" s="2">
        <v>16.752884018648786</v>
      </c>
      <c r="CG199" s="2">
        <v>17.560568107693225</v>
      </c>
      <c r="CH199" s="2">
        <v>19.815355314021797</v>
      </c>
      <c r="CI199" s="2">
        <v>21.354165488152123</v>
      </c>
      <c r="CJ199" s="2">
        <v>21.930741845576559</v>
      </c>
      <c r="CK199" s="2">
        <v>22.387111446344957</v>
      </c>
      <c r="CL199" s="2">
        <v>22.465868911822163</v>
      </c>
      <c r="CM199" s="2">
        <v>21.579220166130213</v>
      </c>
      <c r="CN199" s="2">
        <v>24.247887294176934</v>
      </c>
      <c r="CO199" s="2">
        <v>29.787479570859134</v>
      </c>
      <c r="CP199" s="2">
        <v>42.99405547633814</v>
      </c>
      <c r="CQ199" s="2">
        <v>48.433435476764558</v>
      </c>
      <c r="CR199" s="2">
        <v>51.849560864565476</v>
      </c>
      <c r="CS199" s="2">
        <v>53.236056534851819</v>
      </c>
      <c r="CT199" s="2">
        <v>52.599350525121572</v>
      </c>
      <c r="CU199" s="2">
        <v>49.55687507641909</v>
      </c>
      <c r="CV199" s="2">
        <v>48.458417809552024</v>
      </c>
      <c r="CW199" s="2">
        <v>47.540237034221491</v>
      </c>
      <c r="CX199" s="2">
        <v>48.159117267683811</v>
      </c>
      <c r="CY199" s="2">
        <v>51.457625850551224</v>
      </c>
      <c r="CZ199" s="2">
        <v>55.677358257704505</v>
      </c>
      <c r="DA199" s="2">
        <v>58.662717145230012</v>
      </c>
      <c r="DB199" s="2">
        <v>60.102554499997531</v>
      </c>
      <c r="DC199" s="2">
        <v>60.623648415900391</v>
      </c>
      <c r="DD199" s="2">
        <v>62.243815454732577</v>
      </c>
      <c r="DE199" s="2">
        <v>61.862925369132299</v>
      </c>
      <c r="DF199" s="2">
        <v>61.625529965406628</v>
      </c>
      <c r="DG199" s="2">
        <v>62.217602858029444</v>
      </c>
      <c r="DH199" s="2">
        <v>62.092808984637394</v>
      </c>
      <c r="DI199" s="2">
        <v>61.802740211862826</v>
      </c>
      <c r="DJ199" s="2">
        <v>61.029767826038366</v>
      </c>
      <c r="DK199" s="2">
        <v>58.603369663077316</v>
      </c>
      <c r="DL199" s="2">
        <v>54.955336607380104</v>
      </c>
      <c r="DM199" s="2">
        <v>45.462022047748697</v>
      </c>
      <c r="DN199" s="2">
        <v>33.594595399679164</v>
      </c>
      <c r="DO199" s="2">
        <v>25.271679300222345</v>
      </c>
      <c r="DP199" s="2">
        <v>19.422161532768335</v>
      </c>
      <c r="DQ199" s="2">
        <v>15.913831182910776</v>
      </c>
      <c r="DR199" s="2">
        <v>8.3464060039569024</v>
      </c>
      <c r="DS199" s="2">
        <v>7.549059464146338</v>
      </c>
      <c r="DT199" s="2">
        <v>6.8670391591059108</v>
      </c>
      <c r="DU199" s="2">
        <v>7.702593598029182</v>
      </c>
      <c r="DV199" s="2">
        <v>8.7743633773046525</v>
      </c>
      <c r="DW199" s="2">
        <v>12.04258988645125</v>
      </c>
      <c r="DX199" s="2">
        <v>12.861476703517647</v>
      </c>
      <c r="DY199" s="2">
        <v>12.81190222929864</v>
      </c>
      <c r="DZ199" s="2">
        <v>13.577719307905779</v>
      </c>
      <c r="EA199" s="2">
        <v>14.756627008945983</v>
      </c>
      <c r="EB199" s="2">
        <v>16.251038120204484</v>
      </c>
      <c r="EC199" s="2">
        <v>18.334157062806529</v>
      </c>
      <c r="ED199" s="2">
        <v>20.445040428992336</v>
      </c>
      <c r="EE199" s="2">
        <v>21.388283648008812</v>
      </c>
      <c r="EF199" s="2">
        <v>23.272236378326145</v>
      </c>
      <c r="EG199" s="2">
        <v>24.911282933943685</v>
      </c>
      <c r="EH199" s="2">
        <v>26.975517068479032</v>
      </c>
      <c r="EI199" s="2">
        <v>28.669932536721092</v>
      </c>
      <c r="EJ199" s="2">
        <v>28.881323278435424</v>
      </c>
      <c r="EK199" s="2">
        <v>29.69293255999462</v>
      </c>
      <c r="EL199" s="2">
        <v>30.616358727145126</v>
      </c>
      <c r="EM199" s="2">
        <v>30.68767081940608</v>
      </c>
      <c r="EN199" s="2">
        <v>31.12083554449142</v>
      </c>
      <c r="EO199" s="2">
        <v>32.050150141334107</v>
      </c>
      <c r="EP199" s="2">
        <v>31.799295591013312</v>
      </c>
      <c r="EQ199" s="2">
        <v>32.154766426927118</v>
      </c>
      <c r="ER199" s="2">
        <v>32.404558189282241</v>
      </c>
      <c r="ES199" s="2">
        <v>30.171038609399261</v>
      </c>
      <c r="ET199" s="2">
        <v>28.628356922257918</v>
      </c>
      <c r="EU199" s="2">
        <v>27.723004444735906</v>
      </c>
      <c r="EV199" s="2">
        <v>24.805424755853949</v>
      </c>
      <c r="EW199" s="2">
        <v>23.907742548079813</v>
      </c>
      <c r="EX199" s="2">
        <v>24.500540531427152</v>
      </c>
      <c r="EY199" s="2">
        <v>23.413396485872877</v>
      </c>
      <c r="EZ199" s="2">
        <v>24.077366391408685</v>
      </c>
      <c r="FA199" s="2">
        <v>25.902985318361672</v>
      </c>
      <c r="FB199" s="2">
        <v>25.604593884275697</v>
      </c>
      <c r="FC199" s="2">
        <v>26.449334661464491</v>
      </c>
      <c r="FD199" s="2">
        <v>25.94549034401685</v>
      </c>
      <c r="FE199" s="2">
        <v>23.852696607849534</v>
      </c>
      <c r="FF199" s="2">
        <v>21.55105180841111</v>
      </c>
      <c r="FG199" s="2">
        <v>18.344121861614251</v>
      </c>
      <c r="FH199" s="2">
        <v>15.780128651654588</v>
      </c>
      <c r="FI199" s="2">
        <v>14.397193724650778</v>
      </c>
      <c r="FJ199" s="2">
        <v>11.964431915281006</v>
      </c>
      <c r="FK199" s="2">
        <v>12.313155143033621</v>
      </c>
      <c r="FL199" s="2">
        <v>11.969986952338624</v>
      </c>
      <c r="FM199" s="2">
        <v>11.030357834136206</v>
      </c>
      <c r="FN199" s="2">
        <v>12.627044604127024</v>
      </c>
      <c r="FO199" s="2">
        <v>14.785199067735764</v>
      </c>
      <c r="FP199" s="2">
        <v>15.574509544110061</v>
      </c>
      <c r="FQ199" s="2">
        <v>16.439132686920487</v>
      </c>
      <c r="FR199" s="2">
        <v>17.282415406707685</v>
      </c>
      <c r="FS199" s="2">
        <v>17.761964070986764</v>
      </c>
      <c r="FT199" s="2">
        <v>18.805697751200476</v>
      </c>
      <c r="FU199" s="2">
        <v>15.098707855403065</v>
      </c>
      <c r="FV199" s="2">
        <v>11.35565525160022</v>
      </c>
      <c r="FW199" s="2">
        <v>7.5855091726958808</v>
      </c>
      <c r="FX199" s="2">
        <v>3.7972788948045455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</row>
    <row r="200" spans="1:200">
      <c r="A200" s="2">
        <v>3.0838491271796321E-15</v>
      </c>
      <c r="B200" s="2">
        <v>9.8038911834976999E-14</v>
      </c>
      <c r="C200" s="2">
        <v>-3.4787771849241127E-14</v>
      </c>
      <c r="D200" s="2">
        <v>-1.9055417668162673E-15</v>
      </c>
      <c r="E200" s="2">
        <v>1.5526115143320604E-15</v>
      </c>
      <c r="F200" s="2">
        <v>1.4390569084782198E-15</v>
      </c>
      <c r="G200" s="2">
        <v>1.1286074077544501E-16</v>
      </c>
      <c r="H200" s="2">
        <v>-2.3280422120346409E-15</v>
      </c>
      <c r="I200" s="2">
        <v>-5.521873694433015E-15</v>
      </c>
      <c r="J200" s="2">
        <v>2.2876857249647469E-15</v>
      </c>
      <c r="K200" s="2">
        <v>-7.3165996510696308E-16</v>
      </c>
      <c r="L200" s="2">
        <v>1.495520017958901E-15</v>
      </c>
      <c r="M200" s="2">
        <v>2.3260149912025407E-15</v>
      </c>
      <c r="N200" s="2">
        <v>3.2419483109904098E-16</v>
      </c>
      <c r="O200" s="2">
        <v>-3.3623704273866077E-15</v>
      </c>
      <c r="P200" s="2">
        <v>-1.4541113251787553E-15</v>
      </c>
      <c r="Q200" s="2">
        <v>-8.4571120844699534E-16</v>
      </c>
      <c r="R200" s="2">
        <v>1.8732093468038586E-16</v>
      </c>
      <c r="S200" s="2">
        <v>5.0867101657605612E-17</v>
      </c>
      <c r="T200" s="2">
        <v>-4.7756719541752608E-17</v>
      </c>
      <c r="U200" s="2">
        <v>1.1125192951124688E-17</v>
      </c>
      <c r="V200" s="2">
        <v>3.7972788948045455</v>
      </c>
      <c r="W200" s="2">
        <v>7.5855091726958808</v>
      </c>
      <c r="X200" s="2">
        <v>11.35565525160022</v>
      </c>
      <c r="Y200" s="2">
        <v>15.098707855403065</v>
      </c>
      <c r="Z200" s="2">
        <v>18.805697751200476</v>
      </c>
      <c r="AA200" s="2">
        <v>17.761964070986764</v>
      </c>
      <c r="AB200" s="2">
        <v>17.282415406707685</v>
      </c>
      <c r="AC200" s="2">
        <v>16.439132686920487</v>
      </c>
      <c r="AD200" s="2">
        <v>15.574509544110059</v>
      </c>
      <c r="AE200" s="2">
        <v>14.785199067735764</v>
      </c>
      <c r="AF200" s="2">
        <v>12.627044604127024</v>
      </c>
      <c r="AG200" s="2">
        <v>11.030357834136206</v>
      </c>
      <c r="AH200" s="2">
        <v>10.871558054597269</v>
      </c>
      <c r="AI200" s="2">
        <v>11.159036519311739</v>
      </c>
      <c r="AJ200" s="2">
        <v>11.964431915281006</v>
      </c>
      <c r="AK200" s="2">
        <v>13.180474902929822</v>
      </c>
      <c r="AL200" s="2">
        <v>14.82570758680723</v>
      </c>
      <c r="AM200" s="2">
        <v>18.344121861614251</v>
      </c>
      <c r="AN200" s="2">
        <v>21.400706806049698</v>
      </c>
      <c r="AO200" s="2">
        <v>23.981792724777467</v>
      </c>
      <c r="AP200" s="2">
        <v>25.94549034401685</v>
      </c>
      <c r="AQ200" s="2">
        <v>27.177837462901024</v>
      </c>
      <c r="AR200" s="2">
        <v>26.604867641953231</v>
      </c>
      <c r="AS200" s="2">
        <v>25.902985318361672</v>
      </c>
      <c r="AT200" s="2">
        <v>25.227997233037943</v>
      </c>
      <c r="AU200" s="2">
        <v>24.589265431834299</v>
      </c>
      <c r="AV200" s="2">
        <v>24.500540531427152</v>
      </c>
      <c r="AW200" s="2">
        <v>24.9319356342384</v>
      </c>
      <c r="AX200" s="2">
        <v>25.824396644982208</v>
      </c>
      <c r="AY200" s="2">
        <v>27.723004444735906</v>
      </c>
      <c r="AZ200" s="2">
        <v>29.372386359686338</v>
      </c>
      <c r="BA200" s="2">
        <v>30.975956894752755</v>
      </c>
      <c r="BB200" s="2">
        <v>32.390158929201178</v>
      </c>
      <c r="BC200" s="2">
        <v>33.07390818534639</v>
      </c>
      <c r="BD200" s="2">
        <v>33.1110936733904</v>
      </c>
      <c r="BE200" s="2">
        <v>32.425332449090746</v>
      </c>
      <c r="BF200" s="2">
        <v>31.641098307424407</v>
      </c>
      <c r="BG200" s="2">
        <v>30.800283039622904</v>
      </c>
      <c r="BH200" s="2">
        <v>30.137783049406011</v>
      </c>
      <c r="BI200" s="2">
        <v>29.38579322068345</v>
      </c>
      <c r="BJ200" s="2">
        <v>28.976538015010743</v>
      </c>
      <c r="BK200" s="2">
        <v>27.761425864214672</v>
      </c>
      <c r="BL200" s="2">
        <v>26.600477612251712</v>
      </c>
      <c r="BM200" s="2">
        <v>25.24778165094396</v>
      </c>
      <c r="BN200" s="2">
        <v>23.62363390365126</v>
      </c>
      <c r="BO200" s="2">
        <v>21.962664481646204</v>
      </c>
      <c r="BP200" s="2">
        <v>21.205599089095017</v>
      </c>
      <c r="BQ200" s="2">
        <v>19.335665170313341</v>
      </c>
      <c r="BR200" s="2">
        <v>17.640640709415944</v>
      </c>
      <c r="BS200" s="2">
        <v>19.411769370264761</v>
      </c>
      <c r="BT200" s="2">
        <v>20.190472672310392</v>
      </c>
      <c r="BU200" s="2">
        <v>20.082694625092945</v>
      </c>
      <c r="BV200" s="2">
        <v>19.905510155757536</v>
      </c>
      <c r="BW200" s="2">
        <v>17.970955875664956</v>
      </c>
      <c r="BX200" s="2">
        <v>15.122139415036024</v>
      </c>
      <c r="BY200" s="2">
        <v>11.598835455579326</v>
      </c>
      <c r="BZ200" s="2">
        <v>11.880652967561161</v>
      </c>
      <c r="CA200" s="2">
        <v>12.447943297968111</v>
      </c>
      <c r="CB200" s="2">
        <v>13.1299636030086</v>
      </c>
      <c r="CC200" s="2">
        <v>14.541075871131259</v>
      </c>
      <c r="CD200" s="2">
        <v>15.758958908527273</v>
      </c>
      <c r="CE200" s="2">
        <v>16.384192488594174</v>
      </c>
      <c r="CF200" s="2">
        <v>16.752884018648786</v>
      </c>
      <c r="CG200" s="2">
        <v>17.560568107693225</v>
      </c>
      <c r="CH200" s="2">
        <v>19.815355314021797</v>
      </c>
      <c r="CI200" s="2">
        <v>21.354165488152123</v>
      </c>
      <c r="CJ200" s="2">
        <v>21.930741845576559</v>
      </c>
      <c r="CK200" s="2">
        <v>22.387111446344957</v>
      </c>
      <c r="CL200" s="2">
        <v>22.465868911822163</v>
      </c>
      <c r="CM200" s="2">
        <v>21.579220166130213</v>
      </c>
      <c r="CN200" s="2">
        <v>24.247887294176934</v>
      </c>
      <c r="CO200" s="2">
        <v>29.787479570859134</v>
      </c>
      <c r="CP200" s="2">
        <v>42.99405547633814</v>
      </c>
      <c r="CQ200" s="2">
        <v>48.433435476764558</v>
      </c>
      <c r="CR200" s="2">
        <v>51.849560864565476</v>
      </c>
      <c r="CS200" s="2">
        <v>53.236056534851819</v>
      </c>
      <c r="CT200" s="2">
        <v>52.599350525121572</v>
      </c>
      <c r="CU200" s="2">
        <v>49.55687507641909</v>
      </c>
      <c r="CV200" s="2">
        <v>48.458417809552024</v>
      </c>
      <c r="CW200" s="2">
        <v>47.540237034221491</v>
      </c>
      <c r="CX200" s="2">
        <v>48.159117267683811</v>
      </c>
      <c r="CY200" s="2">
        <v>51.457625850551224</v>
      </c>
      <c r="CZ200" s="2">
        <v>55.677358257704505</v>
      </c>
      <c r="DA200" s="2">
        <v>58.662717145230012</v>
      </c>
      <c r="DB200" s="2">
        <v>60.102554499997531</v>
      </c>
      <c r="DC200" s="2">
        <v>60.623648415900391</v>
      </c>
      <c r="DD200" s="2">
        <v>62.243815454732577</v>
      </c>
      <c r="DE200" s="2">
        <v>61.862925369132299</v>
      </c>
      <c r="DF200" s="2">
        <v>61.625529965406628</v>
      </c>
      <c r="DG200" s="2">
        <v>62.217602858029444</v>
      </c>
      <c r="DH200" s="2">
        <v>62.092808984637394</v>
      </c>
      <c r="DI200" s="2">
        <v>61.802740211862826</v>
      </c>
      <c r="DJ200" s="2">
        <v>61.029767826038366</v>
      </c>
      <c r="DK200" s="2">
        <v>58.603369663077316</v>
      </c>
      <c r="DL200" s="2">
        <v>54.955336607380104</v>
      </c>
      <c r="DM200" s="2">
        <v>45.462022047748697</v>
      </c>
      <c r="DN200" s="2">
        <v>33.594595399679164</v>
      </c>
      <c r="DO200" s="2">
        <v>25.271679300222345</v>
      </c>
      <c r="DP200" s="2">
        <v>19.422161532768335</v>
      </c>
      <c r="DQ200" s="2">
        <v>15.913831182910776</v>
      </c>
      <c r="DR200" s="2">
        <v>8.3464060039569024</v>
      </c>
      <c r="DS200" s="2">
        <v>7.549059464146338</v>
      </c>
      <c r="DT200" s="2">
        <v>6.8670391591059108</v>
      </c>
      <c r="DU200" s="2">
        <v>7.702593598029182</v>
      </c>
      <c r="DV200" s="2">
        <v>8.7743633773046525</v>
      </c>
      <c r="DW200" s="2">
        <v>12.04258988645125</v>
      </c>
      <c r="DX200" s="2">
        <v>12.861476703517647</v>
      </c>
      <c r="DY200" s="2">
        <v>12.81190222929864</v>
      </c>
      <c r="DZ200" s="2">
        <v>13.577719307905779</v>
      </c>
      <c r="EA200" s="2">
        <v>14.756627008945983</v>
      </c>
      <c r="EB200" s="2">
        <v>16.251038120204484</v>
      </c>
      <c r="EC200" s="2">
        <v>18.334157062806529</v>
      </c>
      <c r="ED200" s="2">
        <v>20.445040428992336</v>
      </c>
      <c r="EE200" s="2">
        <v>21.388283648008812</v>
      </c>
      <c r="EF200" s="2">
        <v>23.272236378326145</v>
      </c>
      <c r="EG200" s="2">
        <v>24.911282933943685</v>
      </c>
      <c r="EH200" s="2">
        <v>26.975517068479032</v>
      </c>
      <c r="EI200" s="2">
        <v>28.669932536721092</v>
      </c>
      <c r="EJ200" s="2">
        <v>28.881323278435424</v>
      </c>
      <c r="EK200" s="2">
        <v>29.69293255999462</v>
      </c>
      <c r="EL200" s="2">
        <v>30.616358727145126</v>
      </c>
      <c r="EM200" s="2">
        <v>30.68767081940608</v>
      </c>
      <c r="EN200" s="2">
        <v>31.12083554449142</v>
      </c>
      <c r="EO200" s="2">
        <v>32.050150141334107</v>
      </c>
      <c r="EP200" s="2">
        <v>31.799295591013312</v>
      </c>
      <c r="EQ200" s="2">
        <v>32.154766426927118</v>
      </c>
      <c r="ER200" s="2">
        <v>32.404558189282241</v>
      </c>
      <c r="ES200" s="2">
        <v>30.171038609399261</v>
      </c>
      <c r="ET200" s="2">
        <v>28.628356922257918</v>
      </c>
      <c r="EU200" s="2">
        <v>27.723004444735906</v>
      </c>
      <c r="EV200" s="2">
        <v>24.805424755853949</v>
      </c>
      <c r="EW200" s="2">
        <v>23.907742548079813</v>
      </c>
      <c r="EX200" s="2">
        <v>24.500540531427152</v>
      </c>
      <c r="EY200" s="2">
        <v>23.413396485872877</v>
      </c>
      <c r="EZ200" s="2">
        <v>24.077366391408685</v>
      </c>
      <c r="FA200" s="2">
        <v>25.902985318361672</v>
      </c>
      <c r="FB200" s="2">
        <v>25.604593884275697</v>
      </c>
      <c r="FC200" s="2">
        <v>26.449334661464491</v>
      </c>
      <c r="FD200" s="2">
        <v>25.94549034401685</v>
      </c>
      <c r="FE200" s="2">
        <v>23.852696607849534</v>
      </c>
      <c r="FF200" s="2">
        <v>21.55105180841111</v>
      </c>
      <c r="FG200" s="2">
        <v>18.344121861614251</v>
      </c>
      <c r="FH200" s="2">
        <v>15.780128651654588</v>
      </c>
      <c r="FI200" s="2">
        <v>14.397193724650778</v>
      </c>
      <c r="FJ200" s="2">
        <v>11.964431915281006</v>
      </c>
      <c r="FK200" s="2">
        <v>12.313155143033621</v>
      </c>
      <c r="FL200" s="2">
        <v>11.969986952338624</v>
      </c>
      <c r="FM200" s="2">
        <v>11.030357834136206</v>
      </c>
      <c r="FN200" s="2">
        <v>12.627044604127024</v>
      </c>
      <c r="FO200" s="2">
        <v>14.785199067735764</v>
      </c>
      <c r="FP200" s="2">
        <v>15.574509544110061</v>
      </c>
      <c r="FQ200" s="2">
        <v>16.439132686920487</v>
      </c>
      <c r="FR200" s="2">
        <v>17.282415406707685</v>
      </c>
      <c r="FS200" s="2">
        <v>17.761964070986764</v>
      </c>
      <c r="FT200" s="2">
        <v>18.805697751200476</v>
      </c>
      <c r="FU200" s="2">
        <v>15.098707855403065</v>
      </c>
      <c r="FV200" s="2">
        <v>11.35565525160022</v>
      </c>
      <c r="FW200" s="2">
        <v>7.5855091726958808</v>
      </c>
      <c r="FX200" s="2">
        <v>3.7972788948045455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</row>
  </sheetData>
  <conditionalFormatting sqref="A1:GR200">
    <cfRule type="colorScale" priority="2">
      <colorScale>
        <cfvo type="min"/>
        <cfvo type="max"/>
        <color theme="0"/>
        <color theme="1"/>
      </colorScale>
    </cfRule>
  </conditionalFormatting>
  <conditionalFormatting sqref="A1:XFD1048576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Лист2!X_loadings_50</vt:lpstr>
      <vt:lpstr>Лист1!X_reduced_50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Волчек Дмитрий Геннадьевич</dc:creator>
  <cp:lastModifiedBy>Волчек Дмитрий Геннадьевич</cp:lastModifiedBy>
  <dcterms:created xsi:type="dcterms:W3CDTF">2020-02-20T13:52:18Z</dcterms:created>
  <dcterms:modified xsi:type="dcterms:W3CDTF">2020-02-27T13:20:08Z</dcterms:modified>
</cp:coreProperties>
</file>