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FB6DBA98-109C-6D49-8664-1FF457023DA4}" xr6:coauthVersionLast="47" xr6:coauthVersionMax="47" xr10:uidLastSave="{00000000-0000-0000-0000-000000000000}"/>
  <bookViews>
    <workbookView xWindow="11460" yWindow="500" windowWidth="25600" windowHeight="15800" xr2:uid="{00000000-000D-0000-FFFF-FFFF00000000}"/>
  </bookViews>
  <sheets>
    <sheet name="Лист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8" i="2" l="1"/>
  <c r="Z8" i="2"/>
  <c r="U8" i="2"/>
  <c r="T8" i="2"/>
  <c r="R8" i="2"/>
  <c r="P14" i="2"/>
  <c r="P18" i="2"/>
  <c r="N14" i="2"/>
  <c r="M20" i="2"/>
  <c r="M16" i="2"/>
  <c r="L16" i="2"/>
  <c r="L20" i="2"/>
  <c r="F3" i="2"/>
  <c r="L12" i="2" l="1"/>
  <c r="L8" i="2"/>
  <c r="C3" i="2"/>
  <c r="M8" i="2" l="1"/>
  <c r="L11" i="2"/>
  <c r="L10" i="2"/>
  <c r="L9" i="2"/>
  <c r="M12" i="2"/>
  <c r="M13" i="2" s="1"/>
  <c r="M14" i="2" s="1"/>
  <c r="M15" i="2" s="1"/>
  <c r="L13" i="2"/>
  <c r="L14" i="2" s="1"/>
  <c r="L15" i="2" s="1"/>
  <c r="M21" i="2"/>
  <c r="M22" i="2" s="1"/>
  <c r="M23" i="2" s="1"/>
  <c r="L21" i="2"/>
  <c r="L22" i="2" s="1"/>
  <c r="L23" i="2" s="1"/>
  <c r="M17" i="2"/>
  <c r="M18" i="2" s="1"/>
  <c r="M19" i="2" s="1"/>
  <c r="L17" i="2"/>
  <c r="L18" i="2" s="1"/>
  <c r="L19" i="2" s="1"/>
  <c r="N8" i="2"/>
  <c r="N16" i="2"/>
  <c r="N20" i="2" l="1"/>
  <c r="N21" i="2" s="1"/>
  <c r="N12" i="2"/>
  <c r="N13" i="2" s="1"/>
  <c r="R16" i="2"/>
  <c r="T16" i="2" s="1"/>
  <c r="N17" i="2"/>
  <c r="N9" i="2"/>
  <c r="N11" i="2"/>
  <c r="N10" i="2"/>
  <c r="M9" i="2"/>
  <c r="M11" i="2"/>
  <c r="M10" i="2"/>
  <c r="R18" i="2"/>
  <c r="R17" i="2"/>
  <c r="Q16" i="2"/>
  <c r="P16" i="2"/>
  <c r="V16" i="2"/>
  <c r="V17" i="2" s="1"/>
  <c r="Q12" i="2"/>
  <c r="V12" i="2"/>
  <c r="V13" i="2" s="1"/>
  <c r="R20" i="2"/>
  <c r="P20" i="2"/>
  <c r="V20" i="2"/>
  <c r="V21" i="2" s="1"/>
  <c r="Q20" i="2"/>
  <c r="P8" i="2"/>
  <c r="V9" i="2"/>
  <c r="Q8" i="2"/>
  <c r="R19" i="2" l="1"/>
  <c r="V18" i="2"/>
  <c r="X17" i="2"/>
  <c r="Y17" i="2"/>
  <c r="P10" i="2"/>
  <c r="Q10" i="2"/>
  <c r="P9" i="2"/>
  <c r="Q9" i="2"/>
  <c r="N18" i="2"/>
  <c r="P17" i="2"/>
  <c r="Q17" i="2"/>
  <c r="P12" i="2"/>
  <c r="V22" i="2"/>
  <c r="X21" i="2"/>
  <c r="Y21" i="2"/>
  <c r="Q11" i="2"/>
  <c r="P11" i="2"/>
  <c r="V10" i="2"/>
  <c r="Y9" i="2"/>
  <c r="X9" i="2"/>
  <c r="V14" i="2"/>
  <c r="Y13" i="2"/>
  <c r="X13" i="2"/>
  <c r="Q13" i="2"/>
  <c r="P13" i="2"/>
  <c r="N22" i="2"/>
  <c r="Q21" i="2"/>
  <c r="P21" i="2"/>
  <c r="R12" i="2"/>
  <c r="T12" i="2" s="1"/>
  <c r="U16" i="2"/>
  <c r="R23" i="2"/>
  <c r="R22" i="2"/>
  <c r="R21" i="2"/>
  <c r="T17" i="2"/>
  <c r="U17" i="2"/>
  <c r="U18" i="2"/>
  <c r="T18" i="2"/>
  <c r="R14" i="2"/>
  <c r="R13" i="2"/>
  <c r="R15" i="2"/>
  <c r="U19" i="2"/>
  <c r="T19" i="2"/>
  <c r="R11" i="2"/>
  <c r="R9" i="2"/>
  <c r="R10" i="2"/>
  <c r="Y8" i="2"/>
  <c r="X8" i="2"/>
  <c r="Y12" i="2"/>
  <c r="Z12" i="2"/>
  <c r="X12" i="2"/>
  <c r="Y20" i="2"/>
  <c r="X20" i="2"/>
  <c r="Z20" i="2"/>
  <c r="Y16" i="2"/>
  <c r="Z16" i="2"/>
  <c r="X16" i="2"/>
  <c r="U12" i="2"/>
  <c r="T20" i="2"/>
  <c r="U20" i="2"/>
  <c r="N19" i="2" l="1"/>
  <c r="Q18" i="2"/>
  <c r="N15" i="2"/>
  <c r="Q14" i="2"/>
  <c r="V15" i="2"/>
  <c r="Y14" i="2"/>
  <c r="X14" i="2"/>
  <c r="V23" i="2"/>
  <c r="X22" i="2"/>
  <c r="Y22" i="2"/>
  <c r="N23" i="2"/>
  <c r="Q22" i="2"/>
  <c r="P22" i="2"/>
  <c r="V11" i="2"/>
  <c r="X10" i="2"/>
  <c r="Y10" i="2"/>
  <c r="V19" i="2"/>
  <c r="X18" i="2"/>
  <c r="Y18" i="2"/>
  <c r="Z18" i="2"/>
  <c r="Z19" i="2"/>
  <c r="Z17" i="2"/>
  <c r="Z15" i="2"/>
  <c r="Z14" i="2"/>
  <c r="Z13" i="2"/>
  <c r="Z22" i="2"/>
  <c r="Z23" i="2"/>
  <c r="Z21" i="2"/>
  <c r="Z11" i="2"/>
  <c r="Z9" i="2"/>
  <c r="Z10" i="2"/>
  <c r="U21" i="2"/>
  <c r="T21" i="2"/>
  <c r="T15" i="2"/>
  <c r="U15" i="2"/>
  <c r="T22" i="2"/>
  <c r="U22" i="2"/>
  <c r="T14" i="2"/>
  <c r="U14" i="2"/>
  <c r="T13" i="2"/>
  <c r="U13" i="2"/>
  <c r="T23" i="2"/>
  <c r="U23" i="2"/>
  <c r="U10" i="2"/>
  <c r="T10" i="2"/>
  <c r="U9" i="2"/>
  <c r="T9" i="2"/>
  <c r="T11" i="2"/>
  <c r="U11" i="2"/>
  <c r="AC20" i="2"/>
  <c r="AB20" i="2"/>
  <c r="AC16" i="2"/>
  <c r="AB16" i="2"/>
  <c r="AB8" i="2"/>
  <c r="AC8" i="2"/>
  <c r="AC12" i="2"/>
  <c r="AB12" i="2"/>
  <c r="Y11" i="2" l="1"/>
  <c r="X11" i="2"/>
  <c r="X15" i="2"/>
  <c r="Y15" i="2"/>
  <c r="P15" i="2"/>
  <c r="Q15" i="2"/>
  <c r="X19" i="2"/>
  <c r="Y19" i="2"/>
  <c r="Y23" i="2"/>
  <c r="X23" i="2"/>
  <c r="Q23" i="2"/>
  <c r="P23" i="2"/>
  <c r="Q19" i="2"/>
  <c r="P19" i="2"/>
  <c r="AC22" i="2"/>
  <c r="AB22" i="2"/>
  <c r="AC23" i="2"/>
  <c r="AB23" i="2"/>
  <c r="AC13" i="2"/>
  <c r="AB13" i="2"/>
  <c r="AC14" i="2"/>
  <c r="AB14" i="2"/>
  <c r="AC17" i="2"/>
  <c r="AB17" i="2"/>
  <c r="AC10" i="2"/>
  <c r="AB10" i="2"/>
  <c r="AB15" i="2"/>
  <c r="AC15" i="2"/>
  <c r="AB9" i="2"/>
  <c r="AC9" i="2"/>
  <c r="AC11" i="2"/>
  <c r="AB11" i="2"/>
  <c r="AB19" i="2"/>
  <c r="AC19" i="2"/>
  <c r="AC21" i="2"/>
  <c r="AB21" i="2"/>
  <c r="AB18" i="2"/>
  <c r="AC18" i="2"/>
</calcChain>
</file>

<file path=xl/sharedStrings.xml><?xml version="1.0" encoding="utf-8"?>
<sst xmlns="http://schemas.openxmlformats.org/spreadsheetml/2006/main" count="47" uniqueCount="29">
  <si>
    <t>Источник</t>
  </si>
  <si>
    <t>R</t>
  </si>
  <si>
    <t>F,W</t>
  </si>
  <si>
    <t>Kd</t>
  </si>
  <si>
    <t>Color</t>
  </si>
  <si>
    <t>kd_eff</t>
  </si>
  <si>
    <t>x</t>
  </si>
  <si>
    <t>y</t>
  </si>
  <si>
    <t>z</t>
  </si>
  <si>
    <t>Dir</t>
  </si>
  <si>
    <t>Deg</t>
  </si>
  <si>
    <t>cos</t>
  </si>
  <si>
    <t>Analitycal</t>
  </si>
  <si>
    <t>Lumicept</t>
  </si>
  <si>
    <t>E</t>
  </si>
  <si>
    <r>
      <t>∆</t>
    </r>
    <r>
      <rPr>
        <sz val="11"/>
        <color theme="1"/>
        <rFont val="Calibri"/>
        <family val="2"/>
      </rPr>
      <t>E</t>
    </r>
  </si>
  <si>
    <t>∆L</t>
  </si>
  <si>
    <t>max</t>
  </si>
  <si>
    <t>min</t>
  </si>
  <si>
    <t>L</t>
  </si>
  <si>
    <t>∆L %</t>
  </si>
  <si>
    <t>∆L%</t>
  </si>
  <si>
    <t>[-1, 0, 0]</t>
  </si>
  <si>
    <t>[-1, 0.5, 1]</t>
  </si>
  <si>
    <t>∆E %</t>
  </si>
  <si>
    <t>Радиометрические</t>
  </si>
  <si>
    <t>Фотометрические</t>
  </si>
  <si>
    <t>I, W/sr</t>
  </si>
  <si>
    <t>в настройках света в lumicept будет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</si>
</sst>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3" xfId="0" applyBorder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2" fontId="0" fillId="0" borderId="0" xfId="0" applyNumberFormat="1" applyBorder="1"/>
    <xf numFmtId="2" fontId="0" fillId="0" borderId="5" xfId="0" applyNumberFormat="1" applyBorder="1"/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0" fillId="0" borderId="13" xfId="0" applyFill="1" applyBorder="1"/>
    <xf numFmtId="2" fontId="0" fillId="0" borderId="11" xfId="0" applyNumberFormat="1" applyBorder="1"/>
    <xf numFmtId="2" fontId="0" fillId="0" borderId="14" xfId="0" applyNumberFormat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0" xfId="0" applyFill="1" applyBorder="1"/>
    <xf numFmtId="0" fontId="0" fillId="3" borderId="3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E26"/>
  <sheetViews>
    <sheetView tabSelected="1" topLeftCell="M1" zoomScale="116" zoomScaleNormal="116" workbookViewId="0">
      <selection activeCell="R32" sqref="R32"/>
    </sheetView>
  </sheetViews>
  <sheetFormatPr baseColWidth="10" defaultColWidth="8.83203125" defaultRowHeight="15" x14ac:dyDescent="0.2"/>
  <cols>
    <col min="3" max="3" width="8.83203125" customWidth="1"/>
    <col min="19" max="19" width="11.1640625" customWidth="1"/>
  </cols>
  <sheetData>
    <row r="2" spans="2:31" x14ac:dyDescent="0.2">
      <c r="B2" s="2" t="s">
        <v>2</v>
      </c>
      <c r="C2" s="2" t="s">
        <v>27</v>
      </c>
      <c r="D2" s="2" t="s">
        <v>3</v>
      </c>
      <c r="E2" s="2" t="s">
        <v>4</v>
      </c>
      <c r="F2" s="2" t="s">
        <v>5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 x14ac:dyDescent="0.2">
      <c r="B3" s="2">
        <v>200</v>
      </c>
      <c r="C3" s="2">
        <f>B3/(4*PI())</f>
        <v>15.915494309189533</v>
      </c>
      <c r="D3" s="2">
        <v>0.97</v>
      </c>
      <c r="E3" s="2">
        <v>0.77</v>
      </c>
      <c r="F3" s="2">
        <f>D3*E3</f>
        <v>0.74690000000000001</v>
      </c>
      <c r="G3" s="2">
        <v>182.457303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2:31" ht="16" thickBot="1" x14ac:dyDescent="0.25">
      <c r="B4" s="25">
        <v>100</v>
      </c>
      <c r="C4" s="25" t="s">
        <v>28</v>
      </c>
      <c r="D4" s="25">
        <v>0.68</v>
      </c>
      <c r="E4" s="25">
        <v>0.91</v>
      </c>
      <c r="F4" s="25"/>
      <c r="G4" s="25"/>
      <c r="H4" s="2"/>
      <c r="I4" s="2"/>
      <c r="J4" s="2"/>
      <c r="K4" s="2"/>
      <c r="L4" s="2"/>
      <c r="M4" s="2"/>
      <c r="N4" s="10" t="s">
        <v>25</v>
      </c>
      <c r="O4" s="11"/>
      <c r="P4" s="11"/>
      <c r="Q4" s="11"/>
      <c r="R4" s="11"/>
      <c r="S4" s="11"/>
      <c r="T4" s="11"/>
      <c r="U4" s="11"/>
      <c r="V4" s="10" t="s">
        <v>26</v>
      </c>
      <c r="W4" s="11"/>
      <c r="X4" s="11"/>
      <c r="Y4" s="11"/>
      <c r="Z4" s="11"/>
      <c r="AA4" s="11"/>
      <c r="AB4" s="11"/>
      <c r="AC4" s="12"/>
      <c r="AD4" s="2"/>
      <c r="AE4" s="2"/>
    </row>
    <row r="5" spans="2:31" x14ac:dyDescent="0.2">
      <c r="B5" s="2"/>
      <c r="C5" s="2"/>
      <c r="D5" s="2"/>
      <c r="E5" s="2"/>
      <c r="F5" s="2"/>
      <c r="G5" s="2"/>
      <c r="H5" s="9" t="s">
        <v>9</v>
      </c>
      <c r="I5" s="9"/>
      <c r="J5" s="9"/>
      <c r="K5" s="2"/>
      <c r="L5" s="2"/>
      <c r="M5" s="2"/>
      <c r="N5" s="26" t="s">
        <v>12</v>
      </c>
      <c r="O5" s="21" t="s">
        <v>13</v>
      </c>
      <c r="P5" s="21"/>
      <c r="Q5" s="21"/>
      <c r="R5" s="22" t="s">
        <v>12</v>
      </c>
      <c r="S5" s="23" t="s">
        <v>13</v>
      </c>
      <c r="T5" s="23"/>
      <c r="U5" s="24"/>
      <c r="V5" s="21" t="s">
        <v>12</v>
      </c>
      <c r="W5" s="21" t="s">
        <v>13</v>
      </c>
      <c r="X5" s="21"/>
      <c r="Y5" s="21"/>
      <c r="Z5" s="22" t="s">
        <v>12</v>
      </c>
      <c r="AA5" s="23" t="s">
        <v>13</v>
      </c>
      <c r="AB5" s="23"/>
      <c r="AC5" s="24"/>
      <c r="AD5" s="2"/>
      <c r="AE5" s="2"/>
    </row>
    <row r="6" spans="2:31" x14ac:dyDescent="0.2">
      <c r="B6" s="2"/>
      <c r="C6" s="2"/>
      <c r="D6" s="2"/>
      <c r="E6" s="2" t="s">
        <v>6</v>
      </c>
      <c r="F6" s="2" t="s">
        <v>7</v>
      </c>
      <c r="G6" s="2" t="s">
        <v>8</v>
      </c>
      <c r="H6" s="2" t="s">
        <v>6</v>
      </c>
      <c r="I6" s="2" t="s">
        <v>7</v>
      </c>
      <c r="J6" s="2" t="s">
        <v>8</v>
      </c>
      <c r="K6" s="2" t="s">
        <v>10</v>
      </c>
      <c r="L6" s="2" t="s">
        <v>1</v>
      </c>
      <c r="M6" s="2" t="s">
        <v>11</v>
      </c>
      <c r="N6" s="1" t="s">
        <v>14</v>
      </c>
      <c r="O6" s="2" t="s">
        <v>14</v>
      </c>
      <c r="P6" s="3" t="s">
        <v>15</v>
      </c>
      <c r="Q6" s="3" t="s">
        <v>24</v>
      </c>
      <c r="R6" s="13" t="s">
        <v>19</v>
      </c>
      <c r="S6" s="6" t="s">
        <v>19</v>
      </c>
      <c r="T6" s="3" t="s">
        <v>16</v>
      </c>
      <c r="U6" s="15" t="s">
        <v>20</v>
      </c>
      <c r="V6" s="2" t="s">
        <v>14</v>
      </c>
      <c r="W6" s="2" t="s">
        <v>14</v>
      </c>
      <c r="X6" s="3" t="s">
        <v>15</v>
      </c>
      <c r="Y6" s="3" t="s">
        <v>24</v>
      </c>
      <c r="Z6" s="13" t="s">
        <v>19</v>
      </c>
      <c r="AA6" s="6" t="s">
        <v>19</v>
      </c>
      <c r="AB6" s="3" t="s">
        <v>16</v>
      </c>
      <c r="AC6" s="15" t="s">
        <v>21</v>
      </c>
      <c r="AD6" s="2"/>
      <c r="AE6" s="2"/>
    </row>
    <row r="7" spans="2:31" x14ac:dyDescent="0.2">
      <c r="B7" s="2"/>
      <c r="C7" s="2"/>
      <c r="D7" s="2" t="s">
        <v>0</v>
      </c>
      <c r="E7" s="2">
        <v>2</v>
      </c>
      <c r="F7" s="2">
        <v>2</v>
      </c>
      <c r="G7" s="2">
        <v>-2</v>
      </c>
      <c r="H7" s="2"/>
      <c r="I7" s="2"/>
      <c r="J7" s="2"/>
      <c r="K7" s="2"/>
      <c r="L7" s="2"/>
      <c r="M7" s="2"/>
      <c r="N7" s="1"/>
      <c r="O7" s="2"/>
      <c r="P7" s="2"/>
      <c r="Q7" s="2"/>
      <c r="R7" s="13"/>
      <c r="S7" s="6"/>
      <c r="T7" s="2"/>
      <c r="U7" s="14"/>
      <c r="V7" s="2"/>
      <c r="W7" s="2"/>
      <c r="X7" s="2"/>
      <c r="Y7" s="2"/>
      <c r="Z7" s="13"/>
      <c r="AA7" s="6"/>
      <c r="AB7" s="2"/>
      <c r="AC7" s="14"/>
      <c r="AD7" s="2"/>
      <c r="AE7" s="2"/>
    </row>
    <row r="8" spans="2:31" x14ac:dyDescent="0.2">
      <c r="B8" s="2"/>
      <c r="C8" s="2"/>
      <c r="D8" s="2" t="s">
        <v>22</v>
      </c>
      <c r="E8" s="2">
        <v>-1</v>
      </c>
      <c r="F8" s="2">
        <v>0</v>
      </c>
      <c r="G8" s="2">
        <v>0</v>
      </c>
      <c r="H8" s="2">
        <v>1</v>
      </c>
      <c r="I8" s="2">
        <v>0</v>
      </c>
      <c r="J8" s="2">
        <v>0</v>
      </c>
      <c r="K8" s="2">
        <v>5</v>
      </c>
      <c r="L8" s="2">
        <f>SQRT(POWER($E$7-E8,2)+POWER($F$7-F8,2)+POWER($G$7-G8,2))</f>
        <v>4.1231056256176606</v>
      </c>
      <c r="M8" s="2">
        <f>($E$7-E8)/L8</f>
        <v>0.72760687510899891</v>
      </c>
      <c r="N8" s="1">
        <f>($C$3/(L8*L8))*M8</f>
        <v>0.68118959294849712</v>
      </c>
      <c r="O8" s="6">
        <v>0.68149999999999999</v>
      </c>
      <c r="P8" s="2">
        <f>ABS(N8-O8)</f>
        <v>3.1040705150287007E-4</v>
      </c>
      <c r="Q8" s="7">
        <f>100-MIN(N8:O8)/MAX(N8:O8)*100</f>
        <v>4.5547623111204416E-2</v>
      </c>
      <c r="R8" s="13">
        <f>$F$3*N8/PI()</f>
        <v>0.16194986526718097</v>
      </c>
      <c r="S8" s="6">
        <v>0.16252</v>
      </c>
      <c r="T8" s="2">
        <f>ABS(R8-S8)</f>
        <v>5.701347328190276E-4</v>
      </c>
      <c r="U8" s="19">
        <f>ABS((R8/S8)*100-100)</f>
        <v>0.35080896678503848</v>
      </c>
      <c r="V8" s="2">
        <f>$G$3*N8</f>
        <v>124.2880159610506</v>
      </c>
      <c r="W8" s="6">
        <v>124.49</v>
      </c>
      <c r="X8" s="2">
        <f>ABS(V8-W8)</f>
        <v>0.20198403894939077</v>
      </c>
      <c r="Y8" s="7">
        <f>100-MIN(V8:W8)/MAX(V8:W8)*100</f>
        <v>0.16224920792785724</v>
      </c>
      <c r="Z8" s="13">
        <f>$F$3*V8/PI()</f>
        <v>29.548935637863217</v>
      </c>
      <c r="AA8" s="6">
        <v>29.652999999999999</v>
      </c>
      <c r="AB8" s="2">
        <f>ABS(Z8-AA8)</f>
        <v>0.10406436213678205</v>
      </c>
      <c r="AC8" s="19">
        <f>100 -100* MIN(Z8:AA8)/MAX(Z8:AA8)</f>
        <v>0.35094041795697706</v>
      </c>
      <c r="AD8" s="2"/>
      <c r="AE8" s="2"/>
    </row>
    <row r="9" spans="2:31" x14ac:dyDescent="0.2">
      <c r="B9" s="2"/>
      <c r="C9" s="2"/>
      <c r="D9" s="2"/>
      <c r="E9" s="25">
        <v>0</v>
      </c>
      <c r="F9" s="25">
        <v>0</v>
      </c>
      <c r="G9" s="25">
        <v>0</v>
      </c>
      <c r="H9" s="2">
        <v>1</v>
      </c>
      <c r="I9" s="2">
        <v>0</v>
      </c>
      <c r="J9" s="2">
        <v>0</v>
      </c>
      <c r="K9" s="2">
        <v>30</v>
      </c>
      <c r="L9" s="2">
        <f>L8</f>
        <v>4.1231056256176606</v>
      </c>
      <c r="M9" s="2">
        <f>M8</f>
        <v>0.72760687510899891</v>
      </c>
      <c r="N9" s="1">
        <f>N8</f>
        <v>0.68118959294849712</v>
      </c>
      <c r="O9" s="2">
        <v>0.68149999999999999</v>
      </c>
      <c r="P9" s="2">
        <f t="shared" ref="P9:P11" si="0">ABS(N9-O9)</f>
        <v>3.1040705150287007E-4</v>
      </c>
      <c r="Q9" s="7">
        <f t="shared" ref="Q9:Q10" si="1">100-MIN(N9:O9)/MAX(N9:O9)*100</f>
        <v>4.5547623111204416E-2</v>
      </c>
      <c r="R9" s="13">
        <f>R8</f>
        <v>0.16194986526718097</v>
      </c>
      <c r="S9" s="6">
        <v>0.16206000000000001</v>
      </c>
      <c r="T9" s="2">
        <f t="shared" ref="T9:T23" si="2">ABS(R9-S9)</f>
        <v>1.101347328190394E-4</v>
      </c>
      <c r="U9" s="19">
        <f t="shared" ref="U9:U23" si="3">ABS((R9/S9)*100-100)</f>
        <v>6.795923288845529E-2</v>
      </c>
      <c r="V9" s="2">
        <f>V8</f>
        <v>124.2880159610506</v>
      </c>
      <c r="W9" s="6">
        <v>124.49</v>
      </c>
      <c r="X9" s="2">
        <f t="shared" ref="X9:X11" si="4">ABS(V9-W9)</f>
        <v>0.20198403894939077</v>
      </c>
      <c r="Y9" s="7">
        <f t="shared" ref="Y9:Y11" si="5">100-MIN(V9:W9)/MAX(V9:W9)*100</f>
        <v>0.16224920792785724</v>
      </c>
      <c r="Z9" s="13">
        <f>Z8</f>
        <v>29.548935637863217</v>
      </c>
      <c r="AA9" s="6">
        <v>29.568999999999999</v>
      </c>
      <c r="AB9" s="2">
        <f t="shared" ref="AB9:AB23" si="6">ABS(Z9-AA9)</f>
        <v>2.0064362136782421E-2</v>
      </c>
      <c r="AC9" s="19">
        <f t="shared" ref="AC9:AC23" si="7">100 -100* MIN(Z9:AA9)/MAX(Z9:AA9)</f>
        <v>6.7856072700408276E-2</v>
      </c>
      <c r="AD9" s="2"/>
      <c r="AE9" s="2"/>
    </row>
    <row r="10" spans="2:31" x14ac:dyDescent="0.2">
      <c r="B10" s="2"/>
      <c r="C10" s="2"/>
      <c r="D10" s="2"/>
      <c r="E10" s="2"/>
      <c r="F10" s="2"/>
      <c r="G10" s="2"/>
      <c r="H10" s="2">
        <v>1</v>
      </c>
      <c r="I10" s="2">
        <v>0</v>
      </c>
      <c r="J10" s="2">
        <v>-1</v>
      </c>
      <c r="K10" s="2">
        <v>5</v>
      </c>
      <c r="L10" s="2">
        <f>L8</f>
        <v>4.1231056256176606</v>
      </c>
      <c r="M10" s="2">
        <f>M8</f>
        <v>0.72760687510899891</v>
      </c>
      <c r="N10" s="1">
        <f>N8</f>
        <v>0.68118959294849712</v>
      </c>
      <c r="O10" s="2">
        <v>0.68149999999999999</v>
      </c>
      <c r="P10" s="2">
        <f t="shared" si="0"/>
        <v>3.1040705150287007E-4</v>
      </c>
      <c r="Q10" s="7">
        <f t="shared" si="1"/>
        <v>4.5547623111204416E-2</v>
      </c>
      <c r="R10" s="13">
        <f>R8</f>
        <v>0.16194986526718097</v>
      </c>
      <c r="S10" s="6">
        <v>0.16137000000000001</v>
      </c>
      <c r="T10" s="2">
        <f t="shared" si="2"/>
        <v>5.7986526718095677E-4</v>
      </c>
      <c r="U10" s="19">
        <f t="shared" si="3"/>
        <v>0.35933895220981071</v>
      </c>
      <c r="V10" s="2">
        <f>V9</f>
        <v>124.2880159610506</v>
      </c>
      <c r="W10" s="6">
        <v>124.49</v>
      </c>
      <c r="X10" s="2">
        <f t="shared" si="4"/>
        <v>0.20198403894939077</v>
      </c>
      <c r="Y10" s="7">
        <f t="shared" si="5"/>
        <v>0.16224920792785724</v>
      </c>
      <c r="Z10" s="13">
        <f>Z8</f>
        <v>29.548935637863217</v>
      </c>
      <c r="AA10" s="6">
        <v>29.443000000000001</v>
      </c>
      <c r="AB10" s="2">
        <f t="shared" si="6"/>
        <v>0.10593563786321525</v>
      </c>
      <c r="AC10" s="19">
        <f t="shared" si="7"/>
        <v>0.35850914957312341</v>
      </c>
      <c r="AD10" s="2"/>
      <c r="AE10" s="2"/>
    </row>
    <row r="11" spans="2:31" x14ac:dyDescent="0.2">
      <c r="B11" s="2"/>
      <c r="C11" s="2"/>
      <c r="D11" s="2"/>
      <c r="E11" s="2"/>
      <c r="F11" s="2"/>
      <c r="G11" s="2"/>
      <c r="H11" s="2">
        <v>1</v>
      </c>
      <c r="I11" s="2">
        <v>0</v>
      </c>
      <c r="J11" s="2">
        <v>-1</v>
      </c>
      <c r="K11" s="2">
        <v>30</v>
      </c>
      <c r="L11" s="2">
        <f>L8</f>
        <v>4.1231056256176606</v>
      </c>
      <c r="M11" s="2">
        <f>M8</f>
        <v>0.72760687510899891</v>
      </c>
      <c r="N11" s="1">
        <f>N8</f>
        <v>0.68118959294849712</v>
      </c>
      <c r="O11" s="2">
        <v>0.68149999999999999</v>
      </c>
      <c r="P11" s="2">
        <f t="shared" si="0"/>
        <v>3.1040705150287007E-4</v>
      </c>
      <c r="Q11" s="7">
        <f>100-MIN(N11:O11)/MAX(N11:O11)*100</f>
        <v>4.5547623111204416E-2</v>
      </c>
      <c r="R11" s="13">
        <f>R8</f>
        <v>0.16194986526718097</v>
      </c>
      <c r="S11" s="6">
        <v>0.16223000000000001</v>
      </c>
      <c r="T11" s="2">
        <f t="shared" si="2"/>
        <v>2.8013473281904289E-4</v>
      </c>
      <c r="U11" s="19">
        <f t="shared" si="3"/>
        <v>0.17267751514457075</v>
      </c>
      <c r="V11" s="2">
        <f>V10</f>
        <v>124.2880159610506</v>
      </c>
      <c r="W11" s="6">
        <v>124.49</v>
      </c>
      <c r="X11" s="2">
        <f t="shared" si="4"/>
        <v>0.20198403894939077</v>
      </c>
      <c r="Y11" s="7">
        <f t="shared" si="5"/>
        <v>0.16224920792785724</v>
      </c>
      <c r="Z11" s="13">
        <f>Z8</f>
        <v>29.548935637863217</v>
      </c>
      <c r="AA11" s="6">
        <v>29.6</v>
      </c>
      <c r="AB11" s="2">
        <f t="shared" si="6"/>
        <v>5.106436213678478E-2</v>
      </c>
      <c r="AC11" s="19">
        <f t="shared" si="7"/>
        <v>0.17251473694859953</v>
      </c>
      <c r="AD11" s="2"/>
      <c r="AE11" s="2"/>
    </row>
    <row r="12" spans="2:31" x14ac:dyDescent="0.2">
      <c r="B12" s="2"/>
      <c r="C12" s="2"/>
      <c r="D12" s="2" t="s">
        <v>23</v>
      </c>
      <c r="E12" s="2">
        <v>-1</v>
      </c>
      <c r="F12" s="2">
        <v>0.5</v>
      </c>
      <c r="G12" s="2">
        <v>1</v>
      </c>
      <c r="H12" s="2">
        <v>1</v>
      </c>
      <c r="I12" s="2">
        <v>0</v>
      </c>
      <c r="J12" s="2">
        <v>0</v>
      </c>
      <c r="K12" s="2">
        <v>5</v>
      </c>
      <c r="L12" s="2">
        <f t="shared" ref="L12:L20" si="8">SQRT(POWER($E$7-E12,2)+POWER($F$7-F12,2)+POWER($G$7-G12,2))</f>
        <v>4.5</v>
      </c>
      <c r="M12" s="2">
        <f>($E$7-E12)/L12</f>
        <v>0.66666666666666663</v>
      </c>
      <c r="N12" s="1">
        <f>($C$3/(L12*L12))*M12</f>
        <v>0.52396689083751546</v>
      </c>
      <c r="O12" s="6">
        <v>0.5242</v>
      </c>
      <c r="P12" s="2">
        <f>ABS(N12-O12)</f>
        <v>2.3310916248453495E-4</v>
      </c>
      <c r="Q12" s="7">
        <f>100-MIN(N12:O12)/MAX(N12:O12)*100</f>
        <v>4.4469508295406968E-2</v>
      </c>
      <c r="R12" s="13">
        <f>$F$3*N12/PI()</f>
        <v>0.12457085113162482</v>
      </c>
      <c r="S12" s="6">
        <v>0.12464</v>
      </c>
      <c r="T12" s="2">
        <f t="shared" si="2"/>
        <v>6.9148868375182304E-5</v>
      </c>
      <c r="U12" s="19">
        <f t="shared" si="3"/>
        <v>5.5478873856856126E-2</v>
      </c>
      <c r="V12" s="2">
        <f>$G$3*N12</f>
        <v>95.601585763508481</v>
      </c>
      <c r="W12" s="6">
        <v>96.108999999999995</v>
      </c>
      <c r="X12" s="2">
        <f>ABS(V12-W12)</f>
        <v>0.50741423649151329</v>
      </c>
      <c r="Y12" s="7">
        <f>100-MIN(V12:W12)/MAX(V12:W12)*100</f>
        <v>0.52795704511700592</v>
      </c>
      <c r="Z12" s="13">
        <f>$F$3*V12/PI()</f>
        <v>22.728861529890764</v>
      </c>
      <c r="AA12" s="6">
        <v>22.741</v>
      </c>
      <c r="AB12" s="2">
        <f t="shared" si="6"/>
        <v>1.21384701092353E-2</v>
      </c>
      <c r="AC12" s="19">
        <f t="shared" si="7"/>
        <v>5.3377028755264178E-2</v>
      </c>
      <c r="AD12" s="2"/>
      <c r="AE12" s="2"/>
    </row>
    <row r="13" spans="2:31" x14ac:dyDescent="0.2">
      <c r="B13" s="2"/>
      <c r="C13" s="2"/>
      <c r="D13" s="2"/>
      <c r="E13" s="25">
        <v>-1</v>
      </c>
      <c r="F13" s="25">
        <v>0</v>
      </c>
      <c r="G13" s="25">
        <v>1</v>
      </c>
      <c r="H13" s="2">
        <v>1</v>
      </c>
      <c r="I13" s="2">
        <v>0</v>
      </c>
      <c r="J13" s="2">
        <v>0</v>
      </c>
      <c r="K13" s="2">
        <v>30</v>
      </c>
      <c r="L13" s="2">
        <f t="shared" ref="L13:N15" si="9">L12</f>
        <v>4.5</v>
      </c>
      <c r="M13" s="2">
        <f t="shared" si="9"/>
        <v>0.66666666666666663</v>
      </c>
      <c r="N13" s="1">
        <f t="shared" si="9"/>
        <v>0.52396689083751546</v>
      </c>
      <c r="O13" s="6">
        <v>0.5242</v>
      </c>
      <c r="P13" s="2">
        <f t="shared" ref="P13:P15" si="10">ABS(N13-O13)</f>
        <v>2.3310916248453495E-4</v>
      </c>
      <c r="Q13" s="7">
        <f t="shared" ref="Q13:Q15" si="11">100-MIN(N13:O13)/MAX(N13:O13)*100</f>
        <v>4.4469508295406968E-2</v>
      </c>
      <c r="R13" s="13">
        <f>R12</f>
        <v>0.12457085113162482</v>
      </c>
      <c r="S13" s="6">
        <v>0.12509999999999999</v>
      </c>
      <c r="T13" s="2">
        <f t="shared" si="2"/>
        <v>5.291488683751705E-4</v>
      </c>
      <c r="U13" s="19">
        <f t="shared" si="3"/>
        <v>0.42298071013202332</v>
      </c>
      <c r="V13" s="2">
        <f>V12</f>
        <v>95.601585763508481</v>
      </c>
      <c r="W13" s="6">
        <v>96.108999999999995</v>
      </c>
      <c r="X13" s="2">
        <f t="shared" ref="X13:X15" si="12">ABS(V13-W13)</f>
        <v>0.50741423649151329</v>
      </c>
      <c r="Y13" s="7">
        <f t="shared" ref="Y13:Y15" si="13">100-MIN(V13:W13)/MAX(V13:W13)*100</f>
        <v>0.52795704511700592</v>
      </c>
      <c r="Z13" s="13">
        <f>Z12</f>
        <v>22.728861529890764</v>
      </c>
      <c r="AA13" s="6">
        <v>22.826000000000001</v>
      </c>
      <c r="AB13" s="2">
        <f t="shared" si="6"/>
        <v>9.7138470109236152E-2</v>
      </c>
      <c r="AC13" s="19">
        <f t="shared" si="7"/>
        <v>0.42556063309049819</v>
      </c>
      <c r="AD13" s="2"/>
      <c r="AE13" s="2"/>
    </row>
    <row r="14" spans="2:31" x14ac:dyDescent="0.2">
      <c r="B14" s="2"/>
      <c r="C14" s="2"/>
      <c r="D14" s="2"/>
      <c r="E14" s="2"/>
      <c r="F14" s="2"/>
      <c r="G14" s="2"/>
      <c r="H14" s="2">
        <v>1</v>
      </c>
      <c r="I14" s="2">
        <v>0</v>
      </c>
      <c r="J14" s="2">
        <v>-1</v>
      </c>
      <c r="K14" s="2">
        <v>5</v>
      </c>
      <c r="L14" s="2">
        <f t="shared" si="9"/>
        <v>4.5</v>
      </c>
      <c r="M14" s="2">
        <f t="shared" si="9"/>
        <v>0.66666666666666663</v>
      </c>
      <c r="N14" s="1">
        <f>N13</f>
        <v>0.52396689083751546</v>
      </c>
      <c r="O14" s="6">
        <v>0.5242</v>
      </c>
      <c r="P14" s="2">
        <f>ABS(N14-O14)</f>
        <v>2.3310916248453495E-4</v>
      </c>
      <c r="Q14" s="7">
        <f t="shared" si="11"/>
        <v>4.4469508295406968E-2</v>
      </c>
      <c r="R14" s="13">
        <f>R12</f>
        <v>0.12457085113162482</v>
      </c>
      <c r="S14" s="6">
        <v>0.12684999999999999</v>
      </c>
      <c r="T14" s="2">
        <f t="shared" si="2"/>
        <v>2.2791488683751721E-3</v>
      </c>
      <c r="U14" s="19">
        <f t="shared" si="3"/>
        <v>1.7967275272961558</v>
      </c>
      <c r="V14" s="2">
        <f>V13</f>
        <v>95.601585763508481</v>
      </c>
      <c r="W14" s="6">
        <v>96.108999999999995</v>
      </c>
      <c r="X14" s="2">
        <f t="shared" si="12"/>
        <v>0.50741423649151329</v>
      </c>
      <c r="Y14" s="7">
        <f t="shared" si="13"/>
        <v>0.52795704511700592</v>
      </c>
      <c r="Z14" s="13">
        <f>Z12</f>
        <v>22.728861529890764</v>
      </c>
      <c r="AA14" s="6">
        <v>23.145</v>
      </c>
      <c r="AB14" s="2">
        <f t="shared" si="6"/>
        <v>0.41613847010923521</v>
      </c>
      <c r="AC14" s="19">
        <f t="shared" si="7"/>
        <v>1.7979627138009704</v>
      </c>
      <c r="AD14" s="2"/>
      <c r="AE14" s="2"/>
    </row>
    <row r="15" spans="2:31" x14ac:dyDescent="0.2">
      <c r="B15" s="2"/>
      <c r="C15" s="2"/>
      <c r="D15" s="2"/>
      <c r="E15" s="2"/>
      <c r="F15" s="2"/>
      <c r="G15" s="2"/>
      <c r="H15" s="2">
        <v>1</v>
      </c>
      <c r="I15" s="2">
        <v>0</v>
      </c>
      <c r="J15" s="2">
        <v>-1</v>
      </c>
      <c r="K15" s="2">
        <v>30</v>
      </c>
      <c r="L15" s="2">
        <f t="shared" si="9"/>
        <v>4.5</v>
      </c>
      <c r="M15" s="2">
        <f t="shared" si="9"/>
        <v>0.66666666666666663</v>
      </c>
      <c r="N15" s="1">
        <f t="shared" si="9"/>
        <v>0.52396689083751546</v>
      </c>
      <c r="O15" s="6">
        <v>0.5242</v>
      </c>
      <c r="P15" s="2">
        <f t="shared" si="10"/>
        <v>2.3310916248453495E-4</v>
      </c>
      <c r="Q15" s="7">
        <f t="shared" si="11"/>
        <v>4.4469508295406968E-2</v>
      </c>
      <c r="R15" s="13">
        <f>R12</f>
        <v>0.12457085113162482</v>
      </c>
      <c r="S15" s="6">
        <v>0.125</v>
      </c>
      <c r="T15" s="2">
        <f t="shared" si="2"/>
        <v>4.2914886837518151E-4</v>
      </c>
      <c r="U15" s="19">
        <f t="shared" si="3"/>
        <v>0.34331909470014921</v>
      </c>
      <c r="V15" s="2">
        <f>V14</f>
        <v>95.601585763508481</v>
      </c>
      <c r="W15" s="6">
        <v>96.108999999999995</v>
      </c>
      <c r="X15" s="2">
        <f t="shared" si="12"/>
        <v>0.50741423649151329</v>
      </c>
      <c r="Y15" s="7">
        <f t="shared" si="13"/>
        <v>0.52795704511700592</v>
      </c>
      <c r="Z15" s="13">
        <f>Z12</f>
        <v>22.728861529890764</v>
      </c>
      <c r="AA15" s="6">
        <v>22.806999999999999</v>
      </c>
      <c r="AB15" s="2">
        <f t="shared" si="6"/>
        <v>7.8138470109234248E-2</v>
      </c>
      <c r="AC15" s="19">
        <f t="shared" si="7"/>
        <v>0.34260740171541215</v>
      </c>
      <c r="AD15" s="2"/>
      <c r="AE15" s="2"/>
    </row>
    <row r="16" spans="2:31" x14ac:dyDescent="0.2">
      <c r="B16" s="2"/>
      <c r="C16" s="2"/>
      <c r="D16" s="2" t="s">
        <v>18</v>
      </c>
      <c r="E16" s="2">
        <v>-1</v>
      </c>
      <c r="F16" s="2">
        <v>-1</v>
      </c>
      <c r="G16" s="2">
        <v>2</v>
      </c>
      <c r="H16" s="2">
        <v>1</v>
      </c>
      <c r="I16" s="2">
        <v>0</v>
      </c>
      <c r="J16" s="2">
        <v>0</v>
      </c>
      <c r="K16" s="2">
        <v>5</v>
      </c>
      <c r="L16" s="2">
        <f>SQRT(POWER($E$7-E16,2)+POWER($F$7-F16,2)+POWER($G$7-G16,2))</f>
        <v>5.8309518948453007</v>
      </c>
      <c r="M16" s="2">
        <f>($E$7-E16)/L16</f>
        <v>0.51449575542752646</v>
      </c>
      <c r="N16" s="1">
        <f>($C$3/(L16*L16))*M16</f>
        <v>0.24083689022379318</v>
      </c>
      <c r="O16" s="6">
        <v>0.2399</v>
      </c>
      <c r="P16" s="2">
        <f>ABS(N16-O16)</f>
        <v>9.3689022379317421E-4</v>
      </c>
      <c r="Q16" s="7">
        <f>100-MIN(N16:O16)/MAX(N16:O16)*100</f>
        <v>0.3890144167376377</v>
      </c>
      <c r="R16" s="13">
        <f>$F$3*N16/PI()</f>
        <v>5.7257923971335688E-2</v>
      </c>
      <c r="S16" s="6">
        <v>6.0349899999999998E-2</v>
      </c>
      <c r="T16" s="2">
        <f t="shared" si="2"/>
        <v>3.0919760286643103E-3</v>
      </c>
      <c r="U16" s="19">
        <f t="shared" si="3"/>
        <v>5.1234153307036223</v>
      </c>
      <c r="V16" s="2">
        <f>$G$3*N16</f>
        <v>43.94244945314037</v>
      </c>
      <c r="W16" s="6">
        <v>43.773000000000003</v>
      </c>
      <c r="X16" s="2">
        <f>ABS(V16-W16)</f>
        <v>0.1694494531403663</v>
      </c>
      <c r="Y16" s="7">
        <f>100-MIN(V16:W16)/MAX(V16:W16)*100</f>
        <v>0.38561676749738183</v>
      </c>
      <c r="Z16" s="13">
        <f>$F$3*V16/PI()</f>
        <v>10.44712638318896</v>
      </c>
      <c r="AA16" s="6">
        <v>11.0113</v>
      </c>
      <c r="AB16" s="2">
        <f t="shared" si="6"/>
        <v>0.56417361681103984</v>
      </c>
      <c r="AC16" s="19">
        <f t="shared" si="7"/>
        <v>5.1235877399674763</v>
      </c>
      <c r="AD16" s="2"/>
      <c r="AE16" s="2"/>
    </row>
    <row r="17" spans="2:31" x14ac:dyDescent="0.2">
      <c r="B17" s="2"/>
      <c r="C17" s="2"/>
      <c r="D17" s="2"/>
      <c r="E17" s="25">
        <v>-1</v>
      </c>
      <c r="F17" s="25">
        <v>0</v>
      </c>
      <c r="G17" s="25">
        <v>-1.5</v>
      </c>
      <c r="H17" s="2">
        <v>1</v>
      </c>
      <c r="I17" s="2">
        <v>0</v>
      </c>
      <c r="J17" s="2">
        <v>0</v>
      </c>
      <c r="K17" s="2">
        <v>30</v>
      </c>
      <c r="L17" s="2">
        <f t="shared" ref="L17:N19" si="14">L16</f>
        <v>5.8309518948453007</v>
      </c>
      <c r="M17" s="2">
        <f t="shared" si="14"/>
        <v>0.51449575542752646</v>
      </c>
      <c r="N17" s="1">
        <f t="shared" si="14"/>
        <v>0.24083689022379318</v>
      </c>
      <c r="O17" s="6">
        <v>0.2399</v>
      </c>
      <c r="P17" s="2">
        <f t="shared" ref="P17:P19" si="15">ABS(N17-O17)</f>
        <v>9.3689022379317421E-4</v>
      </c>
      <c r="Q17" s="7">
        <f t="shared" ref="Q17:Q19" si="16">100-MIN(N17:O17)/MAX(N17:O17)*100</f>
        <v>0.3890144167376377</v>
      </c>
      <c r="R17" s="13">
        <f>R16</f>
        <v>5.7257923971335688E-2</v>
      </c>
      <c r="S17" s="6">
        <v>5.9015400000000003E-2</v>
      </c>
      <c r="T17" s="2">
        <f t="shared" si="2"/>
        <v>1.7574760286643148E-3</v>
      </c>
      <c r="U17" s="19">
        <f t="shared" si="3"/>
        <v>2.9779956226075086</v>
      </c>
      <c r="V17" s="2">
        <f>V16</f>
        <v>43.94244945314037</v>
      </c>
      <c r="W17" s="6">
        <v>43.773000000000003</v>
      </c>
      <c r="X17" s="2">
        <f t="shared" ref="X17:X19" si="17">ABS(V17-W17)</f>
        <v>0.1694494531403663</v>
      </c>
      <c r="Y17" s="7">
        <f t="shared" ref="Y17:Y19" si="18">100-MIN(V17:W17)/MAX(V17:W17)*100</f>
        <v>0.38561676749738183</v>
      </c>
      <c r="Z17" s="13">
        <f>Z16</f>
        <v>10.44712638318896</v>
      </c>
      <c r="AA17" s="6">
        <v>10.767799999999999</v>
      </c>
      <c r="AB17" s="2">
        <f t="shared" si="6"/>
        <v>0.3206736168110389</v>
      </c>
      <c r="AC17" s="19">
        <f t="shared" si="7"/>
        <v>2.9780792437734647</v>
      </c>
      <c r="AD17" s="2"/>
      <c r="AE17" s="2"/>
    </row>
    <row r="18" spans="2:31" x14ac:dyDescent="0.2">
      <c r="B18" s="2"/>
      <c r="C18" s="2"/>
      <c r="D18" s="2"/>
      <c r="E18" s="2"/>
      <c r="F18" s="2"/>
      <c r="G18" s="2"/>
      <c r="H18" s="2">
        <v>1</v>
      </c>
      <c r="I18" s="2">
        <v>0</v>
      </c>
      <c r="J18" s="2">
        <v>-1</v>
      </c>
      <c r="K18" s="2">
        <v>5</v>
      </c>
      <c r="L18" s="2">
        <f t="shared" si="14"/>
        <v>5.8309518948453007</v>
      </c>
      <c r="M18" s="2">
        <f t="shared" si="14"/>
        <v>0.51449575542752646</v>
      </c>
      <c r="N18" s="1">
        <f t="shared" si="14"/>
        <v>0.24083689022379318</v>
      </c>
      <c r="O18" s="6">
        <v>0.2399</v>
      </c>
      <c r="P18" s="2">
        <f>ABS(N18-O18)</f>
        <v>9.3689022379317421E-4</v>
      </c>
      <c r="Q18" s="7">
        <f t="shared" si="16"/>
        <v>0.3890144167376377</v>
      </c>
      <c r="R18" s="13">
        <f>R16</f>
        <v>5.7257923971335688E-2</v>
      </c>
      <c r="S18" s="6">
        <v>5.91181E-2</v>
      </c>
      <c r="T18" s="2">
        <f t="shared" si="2"/>
        <v>1.8601760286643121E-3</v>
      </c>
      <c r="U18" s="19">
        <f t="shared" si="3"/>
        <v>3.1465423088095008</v>
      </c>
      <c r="V18" s="2">
        <f>V17</f>
        <v>43.94244945314037</v>
      </c>
      <c r="W18" s="6">
        <v>43.773000000000003</v>
      </c>
      <c r="X18" s="2">
        <f t="shared" si="17"/>
        <v>0.1694494531403663</v>
      </c>
      <c r="Y18" s="7">
        <f t="shared" si="18"/>
        <v>0.38561676749738183</v>
      </c>
      <c r="Z18" s="13">
        <f>Z16</f>
        <v>10.44712638318896</v>
      </c>
      <c r="AA18" s="6">
        <v>10.7865</v>
      </c>
      <c r="AB18" s="2">
        <f t="shared" si="6"/>
        <v>0.33937361681103972</v>
      </c>
      <c r="AC18" s="19">
        <f t="shared" si="7"/>
        <v>3.1462811552499801</v>
      </c>
      <c r="AD18" s="2"/>
      <c r="AE18" s="2"/>
    </row>
    <row r="19" spans="2:31" x14ac:dyDescent="0.2">
      <c r="B19" s="2"/>
      <c r="C19" s="2"/>
      <c r="D19" s="2"/>
      <c r="E19" s="2"/>
      <c r="F19" s="2"/>
      <c r="G19" s="2"/>
      <c r="H19" s="2">
        <v>1</v>
      </c>
      <c r="I19" s="2">
        <v>0</v>
      </c>
      <c r="J19" s="2">
        <v>-1</v>
      </c>
      <c r="K19" s="2">
        <v>30</v>
      </c>
      <c r="L19" s="2">
        <f t="shared" si="14"/>
        <v>5.8309518948453007</v>
      </c>
      <c r="M19" s="2">
        <f t="shared" si="14"/>
        <v>0.51449575542752646</v>
      </c>
      <c r="N19" s="1">
        <f t="shared" si="14"/>
        <v>0.24083689022379318</v>
      </c>
      <c r="O19" s="6">
        <v>0.2399</v>
      </c>
      <c r="P19" s="2">
        <f t="shared" si="15"/>
        <v>9.3689022379317421E-4</v>
      </c>
      <c r="Q19" s="7">
        <f t="shared" si="16"/>
        <v>0.3890144167376377</v>
      </c>
      <c r="R19" s="13">
        <f>R16</f>
        <v>5.7257923971335688E-2</v>
      </c>
      <c r="S19" s="6">
        <v>5.8905600000000002E-2</v>
      </c>
      <c r="T19" s="2">
        <f t="shared" si="2"/>
        <v>1.6476760286643147E-3</v>
      </c>
      <c r="U19" s="19">
        <f t="shared" si="3"/>
        <v>2.7971466696957776</v>
      </c>
      <c r="V19" s="2">
        <f>V18</f>
        <v>43.94244945314037</v>
      </c>
      <c r="W19" s="6">
        <v>43.773000000000003</v>
      </c>
      <c r="X19" s="2">
        <f t="shared" si="17"/>
        <v>0.1694494531403663</v>
      </c>
      <c r="Y19" s="7">
        <f t="shared" si="18"/>
        <v>0.38561676749738183</v>
      </c>
      <c r="Z19" s="13">
        <f>Z16</f>
        <v>10.44712638318896</v>
      </c>
      <c r="AA19" s="6">
        <v>10.7478</v>
      </c>
      <c r="AB19" s="2">
        <f t="shared" si="6"/>
        <v>0.30067361681103932</v>
      </c>
      <c r="AC19" s="19">
        <f t="shared" si="7"/>
        <v>2.7975363963884661</v>
      </c>
      <c r="AD19" s="2"/>
      <c r="AE19" s="2"/>
    </row>
    <row r="20" spans="2:31" x14ac:dyDescent="0.2">
      <c r="B20" s="2"/>
      <c r="C20" s="2"/>
      <c r="D20" s="2" t="s">
        <v>17</v>
      </c>
      <c r="E20" s="2">
        <v>-1</v>
      </c>
      <c r="F20" s="2">
        <v>1</v>
      </c>
      <c r="G20" s="2">
        <v>-2</v>
      </c>
      <c r="H20" s="2">
        <v>1</v>
      </c>
      <c r="I20" s="2">
        <v>0</v>
      </c>
      <c r="J20" s="2">
        <v>0</v>
      </c>
      <c r="K20" s="2">
        <v>5</v>
      </c>
      <c r="L20" s="2">
        <f>SQRT(POWER($E$7-E20,2)+POWER($F$7-F20,2)+POWER($G$7-G20,2))</f>
        <v>3.1622776601683795</v>
      </c>
      <c r="M20" s="2">
        <f>($E$7-E20)/L20</f>
        <v>0.94868329805051377</v>
      </c>
      <c r="N20" s="1">
        <f>($C$3/(L20*L20))*M20</f>
        <v>1.5098763631346108</v>
      </c>
      <c r="O20" s="6">
        <v>1.4964</v>
      </c>
      <c r="P20" s="2">
        <f>ABS(N20-O20)</f>
        <v>1.3476363134610869E-2</v>
      </c>
      <c r="Q20" s="7">
        <f>100-MIN(N20:O20)/MAX(N20:O20)*100</f>
        <v>0.8925474604180863</v>
      </c>
      <c r="R20" s="13">
        <f>$F$3*N20/PI()</f>
        <v>0.35896654339849732</v>
      </c>
      <c r="S20" s="6">
        <v>0.35514400000000002</v>
      </c>
      <c r="T20" s="2">
        <f t="shared" si="2"/>
        <v>3.8225433984973023E-3</v>
      </c>
      <c r="U20" s="19">
        <f t="shared" si="3"/>
        <v>1.0763361899672503</v>
      </c>
      <c r="V20" s="2">
        <f>$G$3*N20</f>
        <v>275.48796908098973</v>
      </c>
      <c r="W20" s="6">
        <v>273.02999999999997</v>
      </c>
      <c r="X20" s="2">
        <f>ABS(V20-W20)</f>
        <v>2.4579690809897556</v>
      </c>
      <c r="Y20" s="7">
        <f>100-MIN(V20:W20)/MAX(V20:W20)*100</f>
        <v>0.89222374726176668</v>
      </c>
      <c r="Z20" s="13">
        <f>$F$3*V20/PI()</f>
        <v>65.496067375722276</v>
      </c>
      <c r="AA20" s="6">
        <v>64.798699999999997</v>
      </c>
      <c r="AB20" s="2">
        <f t="shared" si="6"/>
        <v>0.6973673757222798</v>
      </c>
      <c r="AC20" s="19">
        <f t="shared" si="7"/>
        <v>1.0647469438459325</v>
      </c>
      <c r="AD20" s="2"/>
      <c r="AE20" s="2"/>
    </row>
    <row r="21" spans="2:31" x14ac:dyDescent="0.2">
      <c r="B21" s="2"/>
      <c r="C21" s="2"/>
      <c r="D21" s="2"/>
      <c r="E21" s="25">
        <v>1</v>
      </c>
      <c r="F21" s="25">
        <v>0</v>
      </c>
      <c r="G21" s="25">
        <v>1.5</v>
      </c>
      <c r="H21" s="2">
        <v>1</v>
      </c>
      <c r="I21" s="2">
        <v>0</v>
      </c>
      <c r="J21" s="2">
        <v>0</v>
      </c>
      <c r="K21" s="2">
        <v>30</v>
      </c>
      <c r="L21" s="2">
        <f t="shared" ref="L21:N23" si="19">L20</f>
        <v>3.1622776601683795</v>
      </c>
      <c r="M21" s="2">
        <f t="shared" si="19"/>
        <v>0.94868329805051377</v>
      </c>
      <c r="N21" s="1">
        <f t="shared" si="19"/>
        <v>1.5098763631346108</v>
      </c>
      <c r="O21" s="2">
        <v>1.4964</v>
      </c>
      <c r="P21" s="2">
        <f t="shared" ref="P21:P23" si="20">ABS(N21-O21)</f>
        <v>1.3476363134610869E-2</v>
      </c>
      <c r="Q21" s="7">
        <f t="shared" ref="Q21:Q23" si="21">100-MIN(N21:O21)/MAX(N21:O21)*100</f>
        <v>0.8925474604180863</v>
      </c>
      <c r="R21" s="13">
        <f>R20</f>
        <v>0.35896654339849732</v>
      </c>
      <c r="S21" s="6">
        <v>0.35310399999999997</v>
      </c>
      <c r="T21" s="2">
        <f t="shared" si="2"/>
        <v>5.8625433984973441E-3</v>
      </c>
      <c r="U21" s="19">
        <f t="shared" si="3"/>
        <v>1.6602880167025518</v>
      </c>
      <c r="V21" s="2">
        <f>V20</f>
        <v>275.48796908098973</v>
      </c>
      <c r="W21" s="2">
        <v>273.02999999999997</v>
      </c>
      <c r="X21" s="2">
        <f t="shared" ref="X21:X23" si="22">ABS(V21-W21)</f>
        <v>2.4579690809897556</v>
      </c>
      <c r="Y21" s="7">
        <f t="shared" ref="Y21:Y23" si="23">100-MIN(V21:W21)/MAX(V21:W21)*100</f>
        <v>0.89222374726176668</v>
      </c>
      <c r="Z21" s="13">
        <f>Z20</f>
        <v>65.496067375722276</v>
      </c>
      <c r="AA21" s="6">
        <v>64.426400000000001</v>
      </c>
      <c r="AB21" s="2">
        <f t="shared" si="6"/>
        <v>1.0696673757222754</v>
      </c>
      <c r="AC21" s="19">
        <f t="shared" si="7"/>
        <v>1.6331780190496943</v>
      </c>
      <c r="AD21" s="2"/>
      <c r="AE21" s="2"/>
    </row>
    <row r="22" spans="2:31" x14ac:dyDescent="0.2">
      <c r="B22" s="2"/>
      <c r="C22" s="2"/>
      <c r="D22" s="2"/>
      <c r="E22" s="2"/>
      <c r="F22" s="2"/>
      <c r="G22" s="2"/>
      <c r="H22" s="2">
        <v>1</v>
      </c>
      <c r="I22" s="2">
        <v>0</v>
      </c>
      <c r="J22" s="2">
        <v>-1</v>
      </c>
      <c r="K22" s="2">
        <v>5</v>
      </c>
      <c r="L22" s="2">
        <f t="shared" si="19"/>
        <v>3.1622776601683795</v>
      </c>
      <c r="M22" s="2">
        <f t="shared" si="19"/>
        <v>0.94868329805051377</v>
      </c>
      <c r="N22" s="1">
        <f t="shared" si="19"/>
        <v>1.5098763631346108</v>
      </c>
      <c r="O22" s="2">
        <v>1.4964</v>
      </c>
      <c r="P22" s="2">
        <f t="shared" si="20"/>
        <v>1.3476363134610869E-2</v>
      </c>
      <c r="Q22" s="7">
        <f t="shared" si="21"/>
        <v>0.8925474604180863</v>
      </c>
      <c r="R22" s="13">
        <f>R20</f>
        <v>0.35896654339849732</v>
      </c>
      <c r="S22" s="6">
        <v>0.35727599999999998</v>
      </c>
      <c r="T22" s="2">
        <f t="shared" si="2"/>
        <v>1.690543398497335E-3</v>
      </c>
      <c r="U22" s="19">
        <f t="shared" si="3"/>
        <v>0.47317575165904202</v>
      </c>
      <c r="V22" s="2">
        <f>V21</f>
        <v>275.48796908098973</v>
      </c>
      <c r="W22" s="2">
        <v>273.02999999999997</v>
      </c>
      <c r="X22" s="2">
        <f t="shared" si="22"/>
        <v>2.4579690809897556</v>
      </c>
      <c r="Y22" s="7">
        <f t="shared" si="23"/>
        <v>0.89222374726176668</v>
      </c>
      <c r="Z22" s="13">
        <f>Z20</f>
        <v>65.496067375722276</v>
      </c>
      <c r="AA22" s="6">
        <v>65.187600000000003</v>
      </c>
      <c r="AB22" s="2">
        <f t="shared" si="6"/>
        <v>0.30846737572227312</v>
      </c>
      <c r="AC22" s="19">
        <f t="shared" si="7"/>
        <v>0.47097083547433272</v>
      </c>
      <c r="AD22" s="2"/>
      <c r="AE22" s="2"/>
    </row>
    <row r="23" spans="2:31" ht="16" thickBot="1" x14ac:dyDescent="0.25">
      <c r="B23" s="2"/>
      <c r="C23" s="2"/>
      <c r="D23" s="2"/>
      <c r="E23" s="2"/>
      <c r="F23" s="2"/>
      <c r="G23" s="2"/>
      <c r="H23" s="2">
        <v>1</v>
      </c>
      <c r="I23" s="2">
        <v>0</v>
      </c>
      <c r="J23" s="2">
        <v>-1</v>
      </c>
      <c r="K23" s="2">
        <v>30</v>
      </c>
      <c r="L23" s="2">
        <f>L22</f>
        <v>3.1622776601683795</v>
      </c>
      <c r="M23" s="2">
        <f t="shared" si="19"/>
        <v>0.94868329805051377</v>
      </c>
      <c r="N23" s="4">
        <f t="shared" si="19"/>
        <v>1.5098763631346108</v>
      </c>
      <c r="O23" s="5">
        <v>1.4964</v>
      </c>
      <c r="P23" s="5">
        <f t="shared" si="20"/>
        <v>1.3476363134610869E-2</v>
      </c>
      <c r="Q23" s="8">
        <f t="shared" si="21"/>
        <v>0.8925474604180863</v>
      </c>
      <c r="R23" s="16">
        <f>R20</f>
        <v>0.35896654339849732</v>
      </c>
      <c r="S23" s="18">
        <v>0.35422399999999998</v>
      </c>
      <c r="T23" s="17">
        <f t="shared" si="2"/>
        <v>4.7425433984973342E-3</v>
      </c>
      <c r="U23" s="20">
        <f t="shared" si="3"/>
        <v>1.3388543403319204</v>
      </c>
      <c r="V23" s="5">
        <f>V22</f>
        <v>275.48796908098973</v>
      </c>
      <c r="W23" s="5">
        <v>273.02999999999997</v>
      </c>
      <c r="X23" s="5">
        <f t="shared" si="22"/>
        <v>2.4579690809897556</v>
      </c>
      <c r="Y23" s="8">
        <f t="shared" si="23"/>
        <v>0.89222374726176668</v>
      </c>
      <c r="Z23" s="16">
        <f>Z20</f>
        <v>65.496067375722276</v>
      </c>
      <c r="AA23" s="18">
        <v>64.630700000000004</v>
      </c>
      <c r="AB23" s="17">
        <f t="shared" si="6"/>
        <v>0.86536737572227196</v>
      </c>
      <c r="AC23" s="20">
        <f t="shared" si="7"/>
        <v>1.32125089397816</v>
      </c>
      <c r="AD23" s="2"/>
      <c r="AE23" s="2"/>
    </row>
    <row r="24" spans="2:31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2:31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2:31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</sheetData>
  <mergeCells count="3">
    <mergeCell ref="H5:J5"/>
    <mergeCell ref="V4:AC4"/>
    <mergeCell ref="N4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2022-10-18T01:31:50Z</dcterms:modified>
</cp:coreProperties>
</file>