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su\Downloads\CHECKING\DAILY CHECKING\07.11.2022\"/>
    </mc:Choice>
  </mc:AlternateContent>
  <xr:revisionPtr revIDLastSave="0" documentId="13_ncr:1_{FE6AE0CC-0626-40EE-A25D-36E7BA23CF3E}" xr6:coauthVersionLast="36" xr6:coauthVersionMax="36" xr10:uidLastSave="{00000000-0000-0000-0000-000000000000}"/>
  <bookViews>
    <workbookView xWindow="0" yWindow="0" windowWidth="19200" windowHeight="6930" xr2:uid="{A4AB975B-6CE9-485C-B2B3-9AB93EB99464}"/>
  </bookViews>
  <sheets>
    <sheet name="Samarth-BUY" sheetId="1" r:id="rId1"/>
    <sheet name="Samarth - SELL" sheetId="3" r:id="rId2"/>
  </sheets>
  <definedNames>
    <definedName name="_xlnm._FilterDatabase" localSheetId="1" hidden="1">'Samarth - SELL'!$A$4:$T$4</definedName>
    <definedName name="_xlnm._FilterDatabase" localSheetId="0" hidden="1">'Samarth-BUY'!$A$4:$X$4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3" l="1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8" i="1"/>
  <c r="I10" i="1"/>
  <c r="K10" i="1" s="1"/>
  <c r="I7" i="1"/>
  <c r="I6" i="1"/>
  <c r="L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Devansh Mathur</author>
  </authors>
  <commentList>
    <comment ref="F33" authorId="0" shapeId="0" xr:uid="{3A7E2E9C-C292-4EC5-BDC3-7C4F1039D5EC}">
      <text>
        <r>
          <rPr>
            <b/>
            <sz val="9"/>
            <color indexed="81"/>
            <rFont val="Tahoma"/>
            <family val="2"/>
          </rPr>
          <t>Devansh Mathur:</t>
        </r>
        <r>
          <rPr>
            <sz val="9"/>
            <color indexed="81"/>
            <rFont val="Tahoma"/>
            <family val="2"/>
          </rPr>
          <t xml:space="preserve">
this deal was initially booked against VA but cancelled on 22-9 at 80.36 spot (80.36+.26+.02)</t>
        </r>
      </text>
    </comment>
  </commentList>
</comments>
</file>

<file path=xl/sharedStrings.xml><?xml version="1.0" encoding="utf-8"?>
<sst xmlns="http://schemas.openxmlformats.org/spreadsheetml/2006/main" count="244" uniqueCount="26">
  <si>
    <t>Currency</t>
  </si>
  <si>
    <t>Sell</t>
  </si>
  <si>
    <t>Booking Date</t>
  </si>
  <si>
    <t>Booking Rate</t>
  </si>
  <si>
    <t>USD/INR</t>
  </si>
  <si>
    <t>RBL</t>
  </si>
  <si>
    <t>BOI</t>
  </si>
  <si>
    <t>STOCK</t>
  </si>
  <si>
    <t>SARASWAT</t>
  </si>
  <si>
    <t>VALUE ADDITION</t>
  </si>
  <si>
    <t>Buy</t>
  </si>
  <si>
    <t>IMPORTS</t>
  </si>
  <si>
    <t>Buy/Sell</t>
  </si>
  <si>
    <t>TRADING</t>
  </si>
  <si>
    <t>Delivery</t>
  </si>
  <si>
    <t>Date of Delivery</t>
  </si>
  <si>
    <t>Maturity Date</t>
  </si>
  <si>
    <t>FC Amount</t>
  </si>
  <si>
    <t>Bank Name</t>
  </si>
  <si>
    <t xml:space="preserve">RBI Ref Rate </t>
  </si>
  <si>
    <t>EDC</t>
  </si>
  <si>
    <t>Profit/ Loss</t>
  </si>
  <si>
    <t>Against</t>
  </si>
  <si>
    <t>Remarks</t>
  </si>
  <si>
    <t>Mihir Bhai transaction</t>
  </si>
  <si>
    <t>STOCK-VALUE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</si>
</sst>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;@"/>
    <numFmt numFmtId="165" formatCode="_-* #,##0.0000_-;\-* #,##0.0000_-;_-* &quot;-&quot;??_-;_-@_-"/>
    <numFmt numFmtId="166" formatCode="_(* #,##0.00_);_(* \(#,##0.00\);_(* &quot;-&quot;??_);_(@_)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  <numFmt numFmtId="172" formatCode="[$-409]d/mmm/yy;@"/>
    <numFmt numFmtId="173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/>
    <xf numFmtId="168" fontId="3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8" fillId="0" borderId="0" xfId="0" applyFont="1"/>
    <xf numFmtId="164" fontId="8" fillId="0" borderId="0" xfId="0" applyNumberFormat="1" applyFont="1"/>
    <xf numFmtId="168" fontId="8" fillId="0" borderId="0" xfId="0" applyNumberFormat="1" applyFont="1"/>
    <xf numFmtId="169" fontId="8" fillId="0" borderId="0" xfId="0" applyNumberFormat="1" applyFont="1"/>
    <xf numFmtId="167" fontId="6" fillId="2" borderId="1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2" fillId="0" borderId="1" xfId="0" applyNumberFormat="1" applyFont="1" applyBorder="1"/>
    <xf numFmtId="164" fontId="2" fillId="0" borderId="2" xfId="0" applyNumberFormat="1" applyFont="1" applyBorder="1"/>
    <xf numFmtId="164" fontId="8" fillId="0" borderId="1" xfId="0" applyNumberFormat="1" applyFont="1" applyBorder="1" applyAlignment="1">
      <alignment horizontal="right" vertical="center"/>
    </xf>
    <xf numFmtId="167" fontId="1" fillId="0" borderId="2" xfId="3" applyFont="1" applyFill="1" applyBorder="1" applyAlignment="1">
      <alignment horizontal="center" vertical="center"/>
    </xf>
    <xf numFmtId="172" fontId="4" fillId="0" borderId="2" xfId="4" applyNumberFormat="1" applyFont="1" applyBorder="1" applyAlignment="1">
      <alignment horizontal="center"/>
    </xf>
    <xf numFmtId="173" fontId="10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7" fontId="4" fillId="0" borderId="1" xfId="3" applyNumberFormat="1" applyFont="1" applyFill="1" applyBorder="1"/>
    <xf numFmtId="0" fontId="0" fillId="0" borderId="2" xfId="0" applyBorder="1" applyAlignment="1">
      <alignment horizontal="center" wrapText="1"/>
    </xf>
    <xf numFmtId="0" fontId="0" fillId="0" borderId="2" xfId="0" applyBorder="1"/>
    <xf numFmtId="37" fontId="8" fillId="0" borderId="0" xfId="0" applyNumberFormat="1" applyFont="1" applyAlignment="1">
      <alignment horizontal="center" vertical="center" wrapText="1"/>
    </xf>
    <xf numFmtId="164" fontId="0" fillId="0" borderId="2" xfId="0" applyNumberFormat="1" applyBorder="1"/>
    <xf numFmtId="173" fontId="8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3" applyNumberFormat="1" applyFont="1" applyFill="1" applyBorder="1" applyAlignment="1">
      <alignment horizontal="center" vertical="center"/>
    </xf>
    <xf numFmtId="165" fontId="8" fillId="0" borderId="1" xfId="3" applyNumberFormat="1" applyFont="1" applyBorder="1"/>
    <xf numFmtId="167" fontId="8" fillId="0" borderId="1" xfId="3" applyFont="1" applyFill="1" applyBorder="1"/>
    <xf numFmtId="167" fontId="3" fillId="0" borderId="2" xfId="3" applyFont="1" applyFill="1" applyBorder="1" applyAlignment="1">
      <alignment horizontal="center" vertical="center"/>
    </xf>
    <xf numFmtId="4" fontId="8" fillId="0" borderId="2" xfId="3" applyNumberFormat="1" applyFont="1" applyFill="1" applyBorder="1"/>
    <xf numFmtId="0" fontId="0" fillId="0" borderId="1" xfId="0" applyBorder="1" applyAlignment="1">
      <alignment horizontal="left"/>
    </xf>
    <xf numFmtId="168" fontId="12" fillId="0" borderId="2" xfId="3" applyNumberFormat="1" applyFont="1" applyBorder="1"/>
    <xf numFmtId="166" fontId="8" fillId="0" borderId="2" xfId="0" applyNumberFormat="1" applyFont="1" applyBorder="1"/>
    <xf numFmtId="0" fontId="5" fillId="0" borderId="1" xfId="0" applyFont="1" applyFill="1" applyBorder="1" applyAlignment="1">
      <alignment horizontal="center" vertical="center" wrapText="1"/>
    </xf>
    <xf numFmtId="172" fontId="4" fillId="0" borderId="2" xfId="4" applyNumberFormat="1" applyFont="1" applyFill="1" applyBorder="1" applyAlignment="1">
      <alignment horizontal="center"/>
    </xf>
    <xf numFmtId="0" fontId="9" fillId="0" borderId="0" xfId="0" applyFont="1" applyFill="1"/>
    <xf numFmtId="0" fontId="15" fillId="0" borderId="0" xfId="0" applyFont="1" applyFill="1"/>
    <xf numFmtId="164" fontId="15" fillId="0" borderId="0" xfId="0" applyNumberFormat="1" applyFont="1" applyFill="1"/>
    <xf numFmtId="168" fontId="15" fillId="0" borderId="0" xfId="0" applyNumberFormat="1" applyFont="1" applyFill="1"/>
    <xf numFmtId="0" fontId="5" fillId="0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168" fontId="4" fillId="0" borderId="0" xfId="0" applyNumberFormat="1" applyFont="1" applyFill="1"/>
    <xf numFmtId="169" fontId="4" fillId="0" borderId="0" xfId="0" applyNumberFormat="1" applyFont="1" applyFill="1"/>
    <xf numFmtId="164" fontId="5" fillId="0" borderId="1" xfId="0" applyNumberFormat="1" applyFont="1" applyFill="1" applyBorder="1" applyAlignment="1">
      <alignment horizontal="center" vertical="center" wrapText="1"/>
    </xf>
    <xf numFmtId="167" fontId="5" fillId="0" borderId="1" xfId="3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4" fontId="9" fillId="0" borderId="1" xfId="0" applyNumberFormat="1" applyFont="1" applyFill="1" applyBorder="1"/>
    <xf numFmtId="164" fontId="9" fillId="0" borderId="2" xfId="0" applyNumberFormat="1" applyFont="1" applyFill="1" applyBorder="1"/>
    <xf numFmtId="164" fontId="9" fillId="0" borderId="1" xfId="0" applyNumberFormat="1" applyFont="1" applyFill="1" applyBorder="1"/>
    <xf numFmtId="167" fontId="9" fillId="0" borderId="2" xfId="3" applyFont="1" applyFill="1" applyBorder="1" applyAlignment="1">
      <alignment horizontal="center" vertical="center"/>
    </xf>
    <xf numFmtId="173" fontId="4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wrapText="1"/>
    </xf>
    <xf numFmtId="0" fontId="9" fillId="0" borderId="2" xfId="0" applyFont="1" applyFill="1" applyBorder="1"/>
    <xf numFmtId="37" fontId="4" fillId="0" borderId="0" xfId="0" applyNumberFormat="1" applyFont="1" applyFill="1" applyAlignment="1">
      <alignment horizontal="center" vertical="center" wrapText="1"/>
    </xf>
    <xf numFmtId="4" fontId="4" fillId="0" borderId="2" xfId="3" applyNumberFormat="1" applyFont="1" applyFill="1" applyBorder="1"/>
    <xf numFmtId="165" fontId="4" fillId="0" borderId="1" xfId="3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166" fontId="4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168" fontId="5" fillId="0" borderId="2" xfId="3" applyNumberFormat="1" applyFont="1" applyFill="1" applyBorder="1"/>
    <xf numFmtId="0" fontId="9" fillId="0" borderId="2" xfId="0" applyFont="1" applyFill="1" applyBorder="1" applyAlignment="1">
      <alignment horizontal="left"/>
    </xf>
  </cellXfs>
  <cellStyles count="5">
    <cellStyle name="Comma 2" xfId="1" xr:uid="{60321A41-FDDE-41C3-82F2-18A44395D917}"/>
    <cellStyle name="Comma 2 2 2" xfId="3" xr:uid="{D08DFCCC-AFD1-4950-94B4-AFDA39770FF1}"/>
    <cellStyle name="Comma 2 3 2" xfId="2" xr:uid="{0C17D7DD-7BA5-4583-B62F-E9035FF1FA24}"/>
    <cellStyle name="Normal" xfId="0" builtinId="0"/>
    <cellStyle name="Normal 3" xfId="4" xr:uid="{05683A64-A9DC-4918-88CB-32EA5FD777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D688-ED31-45C5-991B-1C7DCB77C404}">
  <dimension ref="A1:T12"/>
  <sheetViews>
    <sheetView tabSelected="1" zoomScaleNormal="100" workbookViewId="0">
      <selection activeCell="E14" sqref="E14"/>
    </sheetView>
  </sheetViews>
  <sheetFormatPr defaultColWidth="9.453125" defaultRowHeight="14.5" x14ac:dyDescent="0.35"/>
  <cols>
    <col min="2" max="2" width="10.54296875" customWidth="1"/>
    <col min="4" max="4" width="10.54296875" customWidth="1"/>
    <col min="5" max="5" width="12.453125" customWidth="1"/>
    <col min="6" max="6" width="10.54296875" bestFit="1" customWidth="1"/>
    <col min="7" max="7" width="14" bestFit="1" customWidth="1"/>
    <col min="9" max="9" width="11.54296875" bestFit="1" customWidth="1"/>
    <col min="10" max="10" width="11.54296875" customWidth="1"/>
    <col min="11" max="11" width="14.453125" bestFit="1" customWidth="1"/>
    <col min="12" max="12" width="11.6328125" bestFit="1" customWidth="1"/>
    <col min="13" max="13" width="13.453125" customWidth="1"/>
    <col min="15" max="15" width="11.54296875" bestFit="1" customWidth="1"/>
    <col min="16" max="17" width="14" bestFit="1" customWidth="1"/>
    <col min="18" max="18" width="33.08984375" bestFit="1" customWidth="1"/>
    <col min="19" max="19" width="17.453125" customWidth="1"/>
    <col min="20" max="20" width="16.54296875" bestFit="1" customWidth="1"/>
    <col min="21" max="21" width="17.54296875" customWidth="1"/>
    <col min="22" max="22" width="35.36328125" bestFit="1" customWidth="1"/>
    <col min="23" max="23" width="17.36328125" bestFit="1" customWidth="1"/>
    <col min="24" max="25" width="9.453125" customWidth="1"/>
    <col min="26" max="26" width="8.54296875" customWidth="1"/>
    <col min="27" max="27" width="4.453125" customWidth="1"/>
    <col min="28" max="28" width="10.453125" customWidth="1"/>
    <col min="29" max="30" width="10" customWidth="1"/>
    <col min="31" max="31" width="12.453125" customWidth="1"/>
    <col min="32" max="32" width="4.453125" customWidth="1"/>
    <col min="33" max="34" width="9" customWidth="1"/>
    <col min="35" max="35" width="10.54296875" customWidth="1"/>
    <col min="36" max="36" width="10.453125" customWidth="1"/>
    <col min="37" max="37" width="7" bestFit="1" customWidth="1"/>
    <col min="38" max="40" width="17.54296875" bestFit="1" customWidth="1"/>
    <col min="41" max="41" width="11.54296875" bestFit="1" customWidth="1"/>
    <col min="42" max="42" width="17.54296875" bestFit="1" customWidth="1"/>
    <col min="43" max="44" width="9.453125" customWidth="1"/>
  </cols>
  <sheetData>
    <row r="1" spans="1:20" s="1" customFormat="1" ht="15" customHeight="1" x14ac:dyDescent="0.35">
      <c r="A1"/>
      <c r="D1" s="8"/>
      <c r="E1" s="8"/>
      <c r="F1" s="8"/>
      <c r="K1" s="7"/>
      <c r="P1" s="7"/>
      <c r="Q1" s="7"/>
    </row>
    <row r="2" spans="1:20" s="1" customFormat="1" ht="15" customHeight="1" x14ac:dyDescent="0.35">
      <c r="A2"/>
      <c r="D2" s="8"/>
      <c r="E2" s="8"/>
      <c r="F2" s="8"/>
      <c r="K2" s="7"/>
      <c r="P2" s="7"/>
      <c r="Q2" s="7"/>
    </row>
    <row r="3" spans="1:20" ht="15" customHeight="1" x14ac:dyDescent="0.35">
      <c r="B3" s="9" t="s">
        <v>14</v>
      </c>
      <c r="C3" s="10"/>
      <c r="D3" s="11"/>
      <c r="E3" s="11"/>
      <c r="F3" s="11"/>
      <c r="G3" s="10"/>
      <c r="H3" s="10"/>
      <c r="I3" s="12"/>
      <c r="J3" s="10"/>
      <c r="K3" s="10"/>
      <c r="L3" s="10"/>
      <c r="M3" s="10"/>
      <c r="N3" s="10"/>
      <c r="O3" s="13"/>
      <c r="P3" s="13"/>
      <c r="Q3" s="10"/>
      <c r="R3" s="10"/>
      <c r="S3" s="10"/>
      <c r="T3" s="10"/>
    </row>
    <row r="4" spans="1:20" ht="30" customHeight="1" x14ac:dyDescent="0.35">
      <c r="B4" s="2" t="s">
        <v>0</v>
      </c>
      <c r="C4" s="2" t="s">
        <v>12</v>
      </c>
      <c r="D4" s="3" t="s">
        <v>2</v>
      </c>
      <c r="E4" s="3" t="s">
        <v>15</v>
      </c>
      <c r="F4" s="4" t="s">
        <v>16</v>
      </c>
      <c r="G4" s="4" t="s">
        <v>17</v>
      </c>
      <c r="H4" s="4" t="s">
        <v>18</v>
      </c>
      <c r="I4" s="4" t="s">
        <v>3</v>
      </c>
      <c r="J4" s="4" t="s">
        <v>19</v>
      </c>
      <c r="K4" s="4" t="s">
        <v>20</v>
      </c>
      <c r="L4" s="4" t="s">
        <v>21</v>
      </c>
      <c r="M4" s="4" t="s">
        <v>22</v>
      </c>
      <c r="N4" s="14" t="s">
        <v>23</v>
      </c>
      <c r="O4" s="15"/>
      <c r="P4" s="15"/>
      <c r="Q4" s="15"/>
      <c r="R4" s="15"/>
      <c r="S4" s="15"/>
      <c r="T4" s="15"/>
    </row>
    <row r="5" spans="1:20" ht="15" customHeight="1" x14ac:dyDescent="0.35">
      <c r="B5" s="5"/>
      <c r="C5" s="5"/>
      <c r="D5" s="28"/>
      <c r="E5" s="18"/>
      <c r="F5" s="6"/>
      <c r="G5" s="19"/>
      <c r="H5" s="20"/>
      <c r="I5" s="29"/>
      <c r="J5" s="22"/>
      <c r="K5" s="23"/>
      <c r="L5" s="24"/>
      <c r="M5" s="30"/>
      <c r="N5" s="26"/>
      <c r="O5" s="15"/>
      <c r="P5" s="27"/>
      <c r="Q5" s="15"/>
      <c r="R5" s="15"/>
      <c r="S5" s="15"/>
      <c r="T5" s="15"/>
    </row>
    <row r="6" spans="1:20" ht="15" customHeight="1" x14ac:dyDescent="0.35">
      <c r="B6" s="5" t="s">
        <v>4</v>
      </c>
      <c r="C6" s="5" t="s">
        <v>10</v>
      </c>
      <c r="D6" s="28">
        <v>44844</v>
      </c>
      <c r="E6" s="18">
        <v>44851</v>
      </c>
      <c r="F6" s="6">
        <v>44865</v>
      </c>
      <c r="G6" s="19">
        <v>497194.57</v>
      </c>
      <c r="H6" s="20" t="s">
        <v>8</v>
      </c>
      <c r="I6" s="29">
        <f>82.36+0.185+0.02</f>
        <v>82.564999999999998</v>
      </c>
      <c r="J6" s="22">
        <v>82.404700000000005</v>
      </c>
      <c r="K6" s="23">
        <v>0.08</v>
      </c>
      <c r="L6" s="24">
        <f>IF(C6="BUY",J6-I6+K6,I6-J6-K6)*G6</f>
        <v>-39924.723970996187</v>
      </c>
      <c r="M6" s="30" t="s">
        <v>11</v>
      </c>
      <c r="N6" s="26"/>
      <c r="O6" s="15"/>
      <c r="P6" s="27"/>
      <c r="Q6" s="15"/>
      <c r="R6" s="15"/>
      <c r="S6" s="15"/>
      <c r="T6" s="15"/>
    </row>
    <row r="7" spans="1:20" ht="15" customHeight="1" x14ac:dyDescent="0.35">
      <c r="B7" s="5" t="s">
        <v>4</v>
      </c>
      <c r="C7" s="5" t="s">
        <v>10</v>
      </c>
      <c r="D7" s="28">
        <v>44844</v>
      </c>
      <c r="E7" s="6">
        <v>44865</v>
      </c>
      <c r="F7" s="6">
        <v>44865</v>
      </c>
      <c r="G7" s="19">
        <v>402805.43</v>
      </c>
      <c r="H7" s="20" t="s">
        <v>8</v>
      </c>
      <c r="I7" s="29">
        <f>82.36+0.185+0.02</f>
        <v>82.564999999999998</v>
      </c>
      <c r="J7" s="22"/>
      <c r="K7" s="23"/>
      <c r="L7" s="24"/>
      <c r="M7" s="30" t="s">
        <v>11</v>
      </c>
      <c r="N7" s="26"/>
      <c r="O7" s="15"/>
      <c r="P7" s="27"/>
      <c r="Q7" s="15"/>
      <c r="R7" s="15"/>
      <c r="S7" s="15"/>
      <c r="T7" s="15"/>
    </row>
    <row r="8" spans="1:20" ht="15" customHeight="1" x14ac:dyDescent="0.35">
      <c r="B8" s="5"/>
      <c r="C8" s="5"/>
      <c r="D8" s="28"/>
      <c r="E8" s="6"/>
      <c r="F8" s="6"/>
      <c r="G8" s="35">
        <f>SUM(G6:G7)</f>
        <v>900000</v>
      </c>
      <c r="H8" s="20"/>
      <c r="I8" s="29"/>
      <c r="J8" s="22"/>
      <c r="K8" s="23"/>
      <c r="L8" s="24"/>
      <c r="M8" s="30"/>
      <c r="N8" s="26"/>
      <c r="O8" s="15"/>
      <c r="P8" s="27"/>
      <c r="Q8" s="15"/>
      <c r="R8" s="15"/>
      <c r="S8" s="15"/>
      <c r="T8" s="15"/>
    </row>
    <row r="9" spans="1:20" ht="15" customHeight="1" x14ac:dyDescent="0.35">
      <c r="B9" s="5"/>
      <c r="C9" s="5"/>
      <c r="D9" s="28"/>
      <c r="E9" s="31"/>
      <c r="F9" s="6"/>
      <c r="G9" s="36"/>
      <c r="H9" s="20"/>
      <c r="I9" s="32"/>
      <c r="J9" s="33"/>
      <c r="K9" s="34"/>
      <c r="L9" s="37"/>
      <c r="M9" s="38"/>
      <c r="N9" s="39"/>
      <c r="O9" s="15"/>
      <c r="P9" s="27"/>
      <c r="Q9" s="15"/>
      <c r="R9" s="15"/>
      <c r="S9" s="15"/>
      <c r="T9" s="15"/>
    </row>
    <row r="10" spans="1:20" ht="15" customHeight="1" x14ac:dyDescent="0.35">
      <c r="B10" s="5" t="s">
        <v>4</v>
      </c>
      <c r="C10" s="5" t="s">
        <v>10</v>
      </c>
      <c r="D10" s="28">
        <v>44865</v>
      </c>
      <c r="E10" s="31">
        <v>44866</v>
      </c>
      <c r="F10" s="6">
        <v>44895</v>
      </c>
      <c r="G10" s="36">
        <v>250000</v>
      </c>
      <c r="H10" s="20" t="s">
        <v>5</v>
      </c>
      <c r="I10" s="32">
        <f>82.7+0.2125+0.01</f>
        <v>82.922500000000014</v>
      </c>
      <c r="J10" s="33">
        <v>82.862499999999997</v>
      </c>
      <c r="K10" s="34">
        <f>IF(C10="BUY",J10-I10,I10-J10)*G10</f>
        <v>-15000.000000004122</v>
      </c>
      <c r="L10" s="37" t="s">
        <v>13</v>
      </c>
      <c r="M10" s="38"/>
      <c r="N10" s="39"/>
      <c r="O10" s="15"/>
      <c r="P10" s="27"/>
      <c r="Q10" s="15"/>
      <c r="R10" s="15"/>
      <c r="S10" s="15"/>
      <c r="T10" s="15"/>
    </row>
    <row r="11" spans="1:20" ht="15" customHeight="1" x14ac:dyDescent="0.35">
      <c r="B11" s="5"/>
      <c r="C11" s="16"/>
      <c r="D11" s="17"/>
      <c r="E11" s="18"/>
      <c r="F11" s="6"/>
      <c r="G11" s="19"/>
      <c r="H11" s="20"/>
      <c r="I11" s="21"/>
      <c r="J11" s="22"/>
      <c r="K11" s="23"/>
      <c r="L11" s="24"/>
      <c r="M11" s="25"/>
      <c r="N11" s="26"/>
      <c r="O11" s="15"/>
      <c r="P11" s="27"/>
      <c r="Q11" s="15"/>
      <c r="R11" s="15"/>
      <c r="S11" s="15"/>
      <c r="T11" s="15"/>
    </row>
    <row r="12" spans="1:20" ht="15" customHeight="1" x14ac:dyDescent="0.35">
      <c r="B12" s="5"/>
      <c r="C12" s="5"/>
      <c r="D12" s="28"/>
      <c r="E12" s="18"/>
      <c r="F12" s="6"/>
      <c r="G12" s="19"/>
      <c r="H12" s="20"/>
      <c r="I12" s="29"/>
      <c r="J12" s="22"/>
      <c r="K12" s="23"/>
      <c r="L12" s="24"/>
      <c r="M12" s="30"/>
      <c r="N12" s="26"/>
      <c r="O12" s="15"/>
      <c r="P12" s="27"/>
      <c r="Q12" s="15"/>
      <c r="R12" s="15"/>
      <c r="S12" s="15"/>
      <c r="T12" s="15"/>
    </row>
  </sheetData>
  <sortState ref="B5:N12">
    <sortCondition ref="D5:D1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038C-C4E1-4FD4-BA38-A5DDEA332120}">
  <dimension ref="A1:P56"/>
  <sheetViews>
    <sheetView topLeftCell="A45" zoomScaleNormal="100" workbookViewId="0">
      <selection activeCell="K59" sqref="K59"/>
    </sheetView>
  </sheetViews>
  <sheetFormatPr defaultColWidth="9.453125" defaultRowHeight="14.5" x14ac:dyDescent="0.35"/>
  <cols>
    <col min="1" max="1" width="9.453125" style="42"/>
    <col min="2" max="2" width="10.54296875" style="42" customWidth="1"/>
    <col min="3" max="3" width="9.453125" style="42"/>
    <col min="4" max="4" width="10.54296875" style="42" customWidth="1"/>
    <col min="5" max="5" width="10.54296875" style="42" bestFit="1" customWidth="1"/>
    <col min="6" max="6" width="14" style="42" bestFit="1" customWidth="1"/>
    <col min="7" max="7" width="9.453125" style="42"/>
    <col min="8" max="8" width="11.54296875" style="42" bestFit="1" customWidth="1"/>
    <col min="9" max="9" width="13.453125" style="42" customWidth="1"/>
    <col min="10" max="10" width="9.453125" style="42"/>
    <col min="11" max="11" width="11.54296875" style="42" bestFit="1" customWidth="1"/>
    <col min="12" max="13" width="14" style="42" bestFit="1" customWidth="1"/>
    <col min="14" max="14" width="33.08984375" style="42" bestFit="1" customWidth="1"/>
    <col min="15" max="15" width="17.453125" style="42" customWidth="1"/>
    <col min="16" max="16" width="16.54296875" style="42" bestFit="1" customWidth="1"/>
    <col min="17" max="17" width="17.54296875" style="42" customWidth="1"/>
    <col min="18" max="18" width="35.36328125" style="42" bestFit="1" customWidth="1"/>
    <col min="19" max="19" width="17.36328125" style="42" bestFit="1" customWidth="1"/>
    <col min="20" max="21" width="9.453125" style="42" customWidth="1"/>
    <col min="22" max="22" width="8.54296875" style="42" customWidth="1"/>
    <col min="23" max="23" width="4.453125" style="42" customWidth="1"/>
    <col min="24" max="24" width="10.453125" style="42" customWidth="1"/>
    <col min="25" max="26" width="10" style="42" customWidth="1"/>
    <col min="27" max="27" width="12.453125" style="42" customWidth="1"/>
    <col min="28" max="28" width="4.453125" style="42" customWidth="1"/>
    <col min="29" max="30" width="9" style="42" customWidth="1"/>
    <col min="31" max="31" width="10.54296875" style="42" customWidth="1"/>
    <col min="32" max="32" width="10.453125" style="42" customWidth="1"/>
    <col min="33" max="33" width="7" style="42" bestFit="1" customWidth="1"/>
    <col min="34" max="36" width="17.54296875" style="42" bestFit="1" customWidth="1"/>
    <col min="37" max="37" width="11.54296875" style="42" bestFit="1" customWidth="1"/>
    <col min="38" max="38" width="17.54296875" style="42" bestFit="1" customWidth="1"/>
    <col min="39" max="40" width="9.453125" style="42" customWidth="1"/>
    <col min="41" max="16384" width="9.453125" style="42"/>
  </cols>
  <sheetData>
    <row r="1" spans="1:16" s="43" customFormat="1" ht="15" customHeight="1" x14ac:dyDescent="0.35">
      <c r="A1" s="42"/>
      <c r="D1" s="44"/>
      <c r="E1" s="44"/>
      <c r="L1" s="45"/>
      <c r="M1" s="45"/>
    </row>
    <row r="2" spans="1:16" s="43" customFormat="1" ht="15" customHeight="1" x14ac:dyDescent="0.35">
      <c r="A2" s="42"/>
      <c r="D2" s="44"/>
      <c r="E2" s="44"/>
      <c r="L2" s="45"/>
      <c r="M2" s="45"/>
    </row>
    <row r="3" spans="1:16" ht="15" customHeight="1" x14ac:dyDescent="0.35">
      <c r="B3" s="46" t="s">
        <v>14</v>
      </c>
      <c r="C3" s="47"/>
      <c r="D3" s="48"/>
      <c r="E3" s="48"/>
      <c r="F3" s="47"/>
      <c r="G3" s="47"/>
      <c r="H3" s="49"/>
      <c r="I3" s="47"/>
      <c r="J3" s="47"/>
      <c r="K3" s="50"/>
      <c r="L3" s="50"/>
      <c r="M3" s="47"/>
      <c r="N3" s="47"/>
      <c r="O3" s="47"/>
      <c r="P3" s="47"/>
    </row>
    <row r="4" spans="1:16" ht="30" customHeight="1" x14ac:dyDescent="0.35">
      <c r="B4" s="40" t="s">
        <v>0</v>
      </c>
      <c r="C4" s="40" t="s">
        <v>12</v>
      </c>
      <c r="D4" s="51" t="s">
        <v>2</v>
      </c>
      <c r="E4" s="40" t="s">
        <v>16</v>
      </c>
      <c r="F4" s="40" t="s">
        <v>17</v>
      </c>
      <c r="G4" s="40" t="s">
        <v>18</v>
      </c>
      <c r="H4" s="40" t="s">
        <v>3</v>
      </c>
      <c r="I4" s="40" t="s">
        <v>22</v>
      </c>
      <c r="J4" s="52" t="s">
        <v>23</v>
      </c>
      <c r="K4" s="53"/>
      <c r="L4" s="53"/>
      <c r="M4" s="53"/>
      <c r="N4" s="53"/>
      <c r="O4" s="53"/>
      <c r="P4" s="53"/>
    </row>
    <row r="5" spans="1:16" ht="15" customHeight="1" x14ac:dyDescent="0.35">
      <c r="B5" s="54" t="s">
        <v>4</v>
      </c>
      <c r="C5" s="54" t="s">
        <v>1</v>
      </c>
      <c r="D5" s="55">
        <v>44412</v>
      </c>
      <c r="E5" s="56">
        <v>44680</v>
      </c>
      <c r="F5" s="57">
        <v>300000</v>
      </c>
      <c r="G5" s="41" t="s">
        <v>5</v>
      </c>
      <c r="H5" s="58">
        <f>74.22+2.25-0.01</f>
        <v>76.459999999999994</v>
      </c>
      <c r="I5" s="59" t="s">
        <v>7</v>
      </c>
      <c r="J5" s="60"/>
      <c r="K5" s="53"/>
      <c r="L5" s="61"/>
      <c r="M5" s="53"/>
      <c r="N5" s="53"/>
      <c r="O5" s="53"/>
      <c r="P5" s="53"/>
    </row>
    <row r="6" spans="1:16" ht="15" customHeight="1" x14ac:dyDescent="0.35">
      <c r="B6" s="54" t="s">
        <v>4</v>
      </c>
      <c r="C6" s="54" t="s">
        <v>1</v>
      </c>
      <c r="D6" s="55">
        <v>44469</v>
      </c>
      <c r="E6" s="56">
        <v>44742</v>
      </c>
      <c r="F6" s="62">
        <v>500000</v>
      </c>
      <c r="G6" s="41" t="s">
        <v>5</v>
      </c>
      <c r="H6" s="63">
        <f>74.2225+2.38-0.01</f>
        <v>76.592499999999987</v>
      </c>
      <c r="I6" s="64" t="s">
        <v>7</v>
      </c>
      <c r="J6" s="65"/>
      <c r="K6" s="53"/>
      <c r="L6" s="61"/>
      <c r="M6" s="53"/>
      <c r="N6" s="53"/>
      <c r="O6" s="53"/>
      <c r="P6" s="53"/>
    </row>
    <row r="7" spans="1:16" ht="15" customHeight="1" x14ac:dyDescent="0.35">
      <c r="B7" s="54" t="s">
        <v>4</v>
      </c>
      <c r="C7" s="54" t="s">
        <v>1</v>
      </c>
      <c r="D7" s="55">
        <v>44487</v>
      </c>
      <c r="E7" s="56">
        <v>44771</v>
      </c>
      <c r="F7" s="57">
        <v>260359.74</v>
      </c>
      <c r="G7" s="41" t="s">
        <v>6</v>
      </c>
      <c r="H7" s="58">
        <f>75.26+2.59-0.02</f>
        <v>77.830000000000013</v>
      </c>
      <c r="I7" s="66" t="s">
        <v>7</v>
      </c>
      <c r="J7" s="60"/>
      <c r="K7" s="53"/>
      <c r="L7" s="61"/>
      <c r="M7" s="53"/>
      <c r="N7" s="53"/>
      <c r="O7" s="53"/>
      <c r="P7" s="53"/>
    </row>
    <row r="8" spans="1:16" ht="15" customHeight="1" x14ac:dyDescent="0.35">
      <c r="B8" s="54" t="s">
        <v>4</v>
      </c>
      <c r="C8" s="54" t="s">
        <v>1</v>
      </c>
      <c r="D8" s="55">
        <v>44490</v>
      </c>
      <c r="E8" s="56">
        <v>44860</v>
      </c>
      <c r="F8" s="57">
        <v>500000</v>
      </c>
      <c r="G8" s="41" t="s">
        <v>5</v>
      </c>
      <c r="H8" s="58">
        <f>74.765+3.42-0.01</f>
        <v>78.174999999999997</v>
      </c>
      <c r="I8" s="66" t="s">
        <v>7</v>
      </c>
      <c r="J8" s="60"/>
      <c r="K8" s="53"/>
      <c r="L8" s="61"/>
      <c r="M8" s="53"/>
      <c r="N8" s="53"/>
      <c r="O8" s="53"/>
      <c r="P8" s="53"/>
    </row>
    <row r="9" spans="1:16" ht="15" customHeight="1" x14ac:dyDescent="0.35">
      <c r="B9" s="54" t="s">
        <v>4</v>
      </c>
      <c r="C9" s="54" t="s">
        <v>1</v>
      </c>
      <c r="D9" s="55">
        <v>44494</v>
      </c>
      <c r="E9" s="56">
        <v>44834</v>
      </c>
      <c r="F9" s="57">
        <v>250000</v>
      </c>
      <c r="G9" s="41" t="s">
        <v>5</v>
      </c>
      <c r="H9" s="58">
        <f>75.07+3.19-0.01</f>
        <v>78.249999999999986</v>
      </c>
      <c r="I9" s="66" t="s">
        <v>7</v>
      </c>
      <c r="J9" s="60"/>
      <c r="K9" s="53"/>
      <c r="L9" s="61"/>
      <c r="M9" s="53"/>
      <c r="N9" s="53"/>
      <c r="O9" s="53"/>
      <c r="P9" s="53"/>
    </row>
    <row r="10" spans="1:16" ht="15" customHeight="1" x14ac:dyDescent="0.35">
      <c r="B10" s="54" t="s">
        <v>4</v>
      </c>
      <c r="C10" s="54" t="s">
        <v>1</v>
      </c>
      <c r="D10" s="55">
        <v>44508</v>
      </c>
      <c r="E10" s="56">
        <v>44865</v>
      </c>
      <c r="F10" s="57">
        <v>500000</v>
      </c>
      <c r="G10" s="41" t="s">
        <v>5</v>
      </c>
      <c r="H10" s="58">
        <f>74.115+3.4-0.01</f>
        <v>77.504999999999995</v>
      </c>
      <c r="I10" s="66" t="s">
        <v>7</v>
      </c>
      <c r="J10" s="60"/>
      <c r="K10" s="53"/>
      <c r="L10" s="61"/>
      <c r="M10" s="53"/>
      <c r="N10" s="53"/>
      <c r="O10" s="53"/>
      <c r="P10" s="53"/>
    </row>
    <row r="11" spans="1:16" ht="15" customHeight="1" x14ac:dyDescent="0.35">
      <c r="B11" s="54" t="s">
        <v>4</v>
      </c>
      <c r="C11" s="54" t="s">
        <v>1</v>
      </c>
      <c r="D11" s="55">
        <v>44517</v>
      </c>
      <c r="E11" s="56">
        <v>44680</v>
      </c>
      <c r="F11" s="57">
        <v>415371.86</v>
      </c>
      <c r="G11" s="41" t="s">
        <v>5</v>
      </c>
      <c r="H11" s="58">
        <f>74.265+1.51-0.01</f>
        <v>75.765000000000001</v>
      </c>
      <c r="I11" s="59" t="s">
        <v>7</v>
      </c>
      <c r="J11" s="60"/>
      <c r="K11" s="53"/>
      <c r="L11" s="61"/>
      <c r="M11" s="53"/>
      <c r="N11" s="53"/>
      <c r="O11" s="53"/>
      <c r="P11" s="53"/>
    </row>
    <row r="12" spans="1:16" ht="15" customHeight="1" x14ac:dyDescent="0.35">
      <c r="B12" s="54" t="s">
        <v>4</v>
      </c>
      <c r="C12" s="54" t="s">
        <v>1</v>
      </c>
      <c r="D12" s="55">
        <v>44529</v>
      </c>
      <c r="E12" s="56">
        <v>44712</v>
      </c>
      <c r="F12" s="57">
        <v>284591.28999999998</v>
      </c>
      <c r="G12" s="41" t="s">
        <v>5</v>
      </c>
      <c r="H12" s="58">
        <f>75.05+1.74-0.01</f>
        <v>76.779999999999987</v>
      </c>
      <c r="I12" s="59" t="s">
        <v>7</v>
      </c>
      <c r="J12" s="60"/>
      <c r="K12" s="53"/>
      <c r="L12" s="61"/>
      <c r="M12" s="53"/>
      <c r="N12" s="53"/>
      <c r="O12" s="53"/>
      <c r="P12" s="53"/>
    </row>
    <row r="13" spans="1:16" ht="15" customHeight="1" x14ac:dyDescent="0.35">
      <c r="B13" s="54" t="s">
        <v>4</v>
      </c>
      <c r="C13" s="54" t="s">
        <v>1</v>
      </c>
      <c r="D13" s="55">
        <v>44529</v>
      </c>
      <c r="E13" s="56">
        <v>44771</v>
      </c>
      <c r="F13" s="57">
        <v>500000</v>
      </c>
      <c r="G13" s="41" t="s">
        <v>5</v>
      </c>
      <c r="H13" s="58">
        <f>75+2.34-0.01</f>
        <v>77.33</v>
      </c>
      <c r="I13" s="59" t="s">
        <v>7</v>
      </c>
      <c r="J13" s="60"/>
      <c r="K13" s="53"/>
      <c r="L13" s="61"/>
      <c r="M13" s="53"/>
      <c r="N13" s="53"/>
      <c r="O13" s="53"/>
      <c r="P13" s="53"/>
    </row>
    <row r="14" spans="1:16" ht="15" customHeight="1" x14ac:dyDescent="0.35">
      <c r="B14" s="54" t="s">
        <v>4</v>
      </c>
      <c r="C14" s="54" t="s">
        <v>1</v>
      </c>
      <c r="D14" s="55">
        <v>44529</v>
      </c>
      <c r="E14" s="56">
        <v>44712</v>
      </c>
      <c r="F14" s="62">
        <v>215408.71000000002</v>
      </c>
      <c r="G14" s="41" t="s">
        <v>5</v>
      </c>
      <c r="H14" s="63">
        <f>75.05+1.74-0.01</f>
        <v>76.779999999999987</v>
      </c>
      <c r="I14" s="64" t="s">
        <v>7</v>
      </c>
      <c r="J14" s="65"/>
      <c r="K14" s="53"/>
      <c r="L14" s="61"/>
      <c r="M14" s="53"/>
      <c r="N14" s="53"/>
      <c r="O14" s="53"/>
      <c r="P14" s="53"/>
    </row>
    <row r="15" spans="1:16" ht="15" customHeight="1" x14ac:dyDescent="0.35">
      <c r="B15" s="54" t="s">
        <v>4</v>
      </c>
      <c r="C15" s="54" t="s">
        <v>1</v>
      </c>
      <c r="D15" s="55">
        <v>44529</v>
      </c>
      <c r="E15" s="56">
        <v>44865</v>
      </c>
      <c r="F15" s="62">
        <v>500000</v>
      </c>
      <c r="G15" s="41" t="s">
        <v>5</v>
      </c>
      <c r="H15" s="63">
        <f>75.125+3.24-0.01</f>
        <v>78.35499999999999</v>
      </c>
      <c r="I15" s="64" t="s">
        <v>7</v>
      </c>
      <c r="J15" s="65"/>
      <c r="K15" s="53"/>
      <c r="L15" s="61"/>
      <c r="M15" s="53"/>
      <c r="N15" s="53"/>
      <c r="O15" s="53"/>
      <c r="P15" s="53"/>
    </row>
    <row r="16" spans="1:16" ht="15" customHeight="1" x14ac:dyDescent="0.35">
      <c r="B16" s="54" t="s">
        <v>4</v>
      </c>
      <c r="C16" s="54" t="s">
        <v>1</v>
      </c>
      <c r="D16" s="55">
        <v>44530</v>
      </c>
      <c r="E16" s="56">
        <v>44834</v>
      </c>
      <c r="F16" s="57">
        <v>1500000</v>
      </c>
      <c r="G16" s="41" t="s">
        <v>6</v>
      </c>
      <c r="H16" s="58">
        <f>75.09+2.94-0.01</f>
        <v>78.02</v>
      </c>
      <c r="I16" s="66" t="s">
        <v>7</v>
      </c>
      <c r="J16" s="60"/>
      <c r="K16" s="53"/>
      <c r="L16" s="61"/>
      <c r="M16" s="53"/>
      <c r="N16" s="53"/>
      <c r="O16" s="53"/>
      <c r="P16" s="53"/>
    </row>
    <row r="17" spans="2:16" ht="15" customHeight="1" x14ac:dyDescent="0.35">
      <c r="B17" s="54" t="s">
        <v>4</v>
      </c>
      <c r="C17" s="54" t="s">
        <v>1</v>
      </c>
      <c r="D17" s="55">
        <v>44531</v>
      </c>
      <c r="E17" s="56">
        <v>44865</v>
      </c>
      <c r="F17" s="62">
        <v>500000</v>
      </c>
      <c r="G17" s="41" t="s">
        <v>6</v>
      </c>
      <c r="H17" s="63">
        <f>75+3.23-0.02</f>
        <v>78.210000000000008</v>
      </c>
      <c r="I17" s="64" t="s">
        <v>7</v>
      </c>
      <c r="J17" s="65"/>
      <c r="K17" s="53"/>
      <c r="L17" s="61"/>
      <c r="M17" s="53"/>
      <c r="N17" s="53"/>
      <c r="O17" s="53"/>
      <c r="P17" s="53"/>
    </row>
    <row r="18" spans="2:16" ht="15" customHeight="1" x14ac:dyDescent="0.35">
      <c r="B18" s="54" t="s">
        <v>4</v>
      </c>
      <c r="C18" s="54" t="s">
        <v>1</v>
      </c>
      <c r="D18" s="55">
        <v>44572</v>
      </c>
      <c r="E18" s="56">
        <v>44753</v>
      </c>
      <c r="F18" s="57">
        <v>500000</v>
      </c>
      <c r="G18" s="41" t="s">
        <v>5</v>
      </c>
      <c r="H18" s="58">
        <f>74+1.74-0.01</f>
        <v>75.72999999999999</v>
      </c>
      <c r="I18" s="59" t="s">
        <v>7</v>
      </c>
      <c r="J18" s="60"/>
      <c r="K18" s="53"/>
      <c r="L18" s="61"/>
      <c r="M18" s="53"/>
      <c r="N18" s="53"/>
      <c r="O18" s="53"/>
      <c r="P18" s="53"/>
    </row>
    <row r="19" spans="2:16" ht="15" customHeight="1" x14ac:dyDescent="0.35">
      <c r="B19" s="54" t="s">
        <v>4</v>
      </c>
      <c r="C19" s="54" t="s">
        <v>1</v>
      </c>
      <c r="D19" s="55">
        <v>44579</v>
      </c>
      <c r="E19" s="56">
        <v>44742</v>
      </c>
      <c r="F19" s="57">
        <v>180000</v>
      </c>
      <c r="G19" s="41" t="s">
        <v>5</v>
      </c>
      <c r="H19" s="58">
        <f>74.425+1.57-0.01</f>
        <v>75.984999999999985</v>
      </c>
      <c r="I19" s="68" t="s">
        <v>24</v>
      </c>
      <c r="J19" s="60"/>
      <c r="K19" s="53"/>
      <c r="L19" s="61"/>
      <c r="M19" s="53"/>
      <c r="N19" s="53"/>
      <c r="O19" s="53"/>
      <c r="P19" s="53"/>
    </row>
    <row r="20" spans="2:16" ht="15" customHeight="1" x14ac:dyDescent="0.35">
      <c r="B20" s="54" t="s">
        <v>4</v>
      </c>
      <c r="C20" s="54" t="s">
        <v>1</v>
      </c>
      <c r="D20" s="55">
        <v>44593</v>
      </c>
      <c r="E20" s="56">
        <v>44804</v>
      </c>
      <c r="F20" s="57">
        <v>500000</v>
      </c>
      <c r="G20" s="41" t="s">
        <v>5</v>
      </c>
      <c r="H20" s="58">
        <f>74.765+1.94-0.01</f>
        <v>76.694999999999993</v>
      </c>
      <c r="I20" s="59" t="s">
        <v>7</v>
      </c>
      <c r="J20" s="60"/>
      <c r="K20" s="53"/>
      <c r="L20" s="61"/>
      <c r="M20" s="53"/>
      <c r="N20" s="53"/>
      <c r="O20" s="53"/>
      <c r="P20" s="53"/>
    </row>
    <row r="21" spans="2:16" ht="15" customHeight="1" x14ac:dyDescent="0.35">
      <c r="B21" s="54" t="s">
        <v>4</v>
      </c>
      <c r="C21" s="54" t="s">
        <v>1</v>
      </c>
      <c r="D21" s="55">
        <v>44600</v>
      </c>
      <c r="E21" s="56">
        <v>44803</v>
      </c>
      <c r="F21" s="57">
        <v>500000</v>
      </c>
      <c r="G21" s="41" t="s">
        <v>5</v>
      </c>
      <c r="H21" s="58">
        <f>74.655+1.86-0.01</f>
        <v>76.504999999999995</v>
      </c>
      <c r="I21" s="59" t="s">
        <v>7</v>
      </c>
      <c r="J21" s="60"/>
      <c r="K21" s="53"/>
      <c r="L21" s="61"/>
      <c r="M21" s="53"/>
      <c r="N21" s="53"/>
      <c r="O21" s="53"/>
      <c r="P21" s="53"/>
    </row>
    <row r="22" spans="2:16" ht="15" customHeight="1" x14ac:dyDescent="0.35">
      <c r="B22" s="54" t="s">
        <v>4</v>
      </c>
      <c r="C22" s="54" t="s">
        <v>1</v>
      </c>
      <c r="D22" s="55">
        <v>44602</v>
      </c>
      <c r="E22" s="56">
        <v>44803</v>
      </c>
      <c r="F22" s="57">
        <v>250000</v>
      </c>
      <c r="G22" s="41" t="s">
        <v>5</v>
      </c>
      <c r="H22" s="58">
        <f>74.96+1.6875-0.01</f>
        <v>76.637499999999989</v>
      </c>
      <c r="I22" s="59" t="s">
        <v>7</v>
      </c>
      <c r="J22" s="60"/>
      <c r="K22" s="53"/>
      <c r="L22" s="61"/>
      <c r="M22" s="53"/>
      <c r="N22" s="53"/>
      <c r="O22" s="53"/>
      <c r="P22" s="53"/>
    </row>
    <row r="23" spans="2:16" ht="15" customHeight="1" x14ac:dyDescent="0.35">
      <c r="B23" s="54" t="s">
        <v>4</v>
      </c>
      <c r="C23" s="54" t="s">
        <v>1</v>
      </c>
      <c r="D23" s="55">
        <v>44607</v>
      </c>
      <c r="E23" s="56">
        <v>44803</v>
      </c>
      <c r="F23" s="57">
        <v>500000</v>
      </c>
      <c r="G23" s="41" t="s">
        <v>5</v>
      </c>
      <c r="H23" s="58">
        <f>75.425+1.565-0.01</f>
        <v>76.97999999999999</v>
      </c>
      <c r="I23" s="59" t="s">
        <v>7</v>
      </c>
      <c r="J23" s="60"/>
      <c r="K23" s="53"/>
      <c r="L23" s="61"/>
      <c r="M23" s="53"/>
      <c r="N23" s="53"/>
      <c r="O23" s="53"/>
      <c r="P23" s="53"/>
    </row>
    <row r="24" spans="2:16" ht="15" customHeight="1" x14ac:dyDescent="0.35">
      <c r="B24" s="54" t="s">
        <v>4</v>
      </c>
      <c r="C24" s="54" t="s">
        <v>1</v>
      </c>
      <c r="D24" s="55">
        <v>44613</v>
      </c>
      <c r="E24" s="56">
        <v>44790</v>
      </c>
      <c r="F24" s="57">
        <v>400000</v>
      </c>
      <c r="G24" s="41" t="s">
        <v>8</v>
      </c>
      <c r="H24" s="58">
        <f>74.39+1.47-0.02</f>
        <v>75.84</v>
      </c>
      <c r="I24" s="66" t="s">
        <v>7</v>
      </c>
      <c r="J24" s="60"/>
      <c r="K24" s="53"/>
      <c r="L24" s="61"/>
      <c r="M24" s="53"/>
      <c r="N24" s="53"/>
      <c r="O24" s="53"/>
      <c r="P24" s="53"/>
    </row>
    <row r="25" spans="2:16" ht="15" customHeight="1" x14ac:dyDescent="0.35">
      <c r="B25" s="54" t="s">
        <v>4</v>
      </c>
      <c r="C25" s="54" t="s">
        <v>1</v>
      </c>
      <c r="D25" s="55">
        <v>44627</v>
      </c>
      <c r="E25" s="56">
        <v>44994</v>
      </c>
      <c r="F25" s="62">
        <v>500000</v>
      </c>
      <c r="G25" s="41" t="s">
        <v>6</v>
      </c>
      <c r="H25" s="63">
        <f>76.83+3.15-0.02</f>
        <v>79.960000000000008</v>
      </c>
      <c r="I25" s="64" t="s">
        <v>9</v>
      </c>
      <c r="J25" s="65"/>
      <c r="K25" s="53"/>
      <c r="L25" s="61"/>
      <c r="M25" s="53"/>
      <c r="N25" s="53"/>
      <c r="O25" s="53"/>
      <c r="P25" s="53"/>
    </row>
    <row r="26" spans="2:16" ht="15" customHeight="1" x14ac:dyDescent="0.35">
      <c r="B26" s="54" t="s">
        <v>4</v>
      </c>
      <c r="C26" s="54" t="s">
        <v>1</v>
      </c>
      <c r="D26" s="55">
        <v>44644</v>
      </c>
      <c r="E26" s="56">
        <v>44742</v>
      </c>
      <c r="F26" s="57">
        <v>1000000</v>
      </c>
      <c r="G26" s="41" t="s">
        <v>6</v>
      </c>
      <c r="H26" s="58">
        <f>76.31+0.82-0.01</f>
        <v>77.11999999999999</v>
      </c>
      <c r="I26" s="59" t="s">
        <v>7</v>
      </c>
      <c r="J26" s="60"/>
      <c r="K26" s="53"/>
      <c r="L26" s="61"/>
      <c r="M26" s="53"/>
      <c r="N26" s="53"/>
      <c r="O26" s="53"/>
      <c r="P26" s="53"/>
    </row>
    <row r="27" spans="2:16" ht="15" customHeight="1" x14ac:dyDescent="0.35">
      <c r="B27" s="54" t="s">
        <v>4</v>
      </c>
      <c r="C27" s="54" t="s">
        <v>1</v>
      </c>
      <c r="D27" s="55">
        <v>44651</v>
      </c>
      <c r="E27" s="56">
        <v>44771</v>
      </c>
      <c r="F27" s="57">
        <v>500000</v>
      </c>
      <c r="G27" s="41" t="s">
        <v>5</v>
      </c>
      <c r="H27" s="58">
        <f>75.74+0.92-0.01</f>
        <v>76.649999999999991</v>
      </c>
      <c r="I27" s="59" t="s">
        <v>7</v>
      </c>
      <c r="J27" s="60"/>
      <c r="K27" s="53"/>
      <c r="L27" s="61"/>
      <c r="M27" s="53"/>
      <c r="N27" s="53"/>
      <c r="O27" s="53"/>
      <c r="P27" s="53"/>
    </row>
    <row r="28" spans="2:16" ht="15" customHeight="1" x14ac:dyDescent="0.35">
      <c r="B28" s="54" t="s">
        <v>4</v>
      </c>
      <c r="C28" s="54" t="s">
        <v>1</v>
      </c>
      <c r="D28" s="55">
        <v>44655</v>
      </c>
      <c r="E28" s="56">
        <v>44712</v>
      </c>
      <c r="F28" s="57">
        <v>1000000</v>
      </c>
      <c r="G28" s="41" t="s">
        <v>5</v>
      </c>
      <c r="H28" s="58">
        <f>75.4825+0.425-0.01</f>
        <v>75.897499999999994</v>
      </c>
      <c r="I28" s="59" t="s">
        <v>7</v>
      </c>
      <c r="J28" s="60"/>
      <c r="K28" s="53"/>
      <c r="L28" s="61"/>
      <c r="M28" s="53"/>
      <c r="N28" s="53"/>
      <c r="O28" s="53"/>
      <c r="P28" s="53"/>
    </row>
    <row r="29" spans="2:16" ht="15" customHeight="1" x14ac:dyDescent="0.35">
      <c r="B29" s="54" t="s">
        <v>4</v>
      </c>
      <c r="C29" s="54" t="s">
        <v>1</v>
      </c>
      <c r="D29" s="55">
        <v>44655</v>
      </c>
      <c r="E29" s="56">
        <v>44895</v>
      </c>
      <c r="F29" s="62">
        <v>500000</v>
      </c>
      <c r="G29" s="41" t="s">
        <v>5</v>
      </c>
      <c r="H29" s="63">
        <f>75.52+1.875-0.01</f>
        <v>77.384999999999991</v>
      </c>
      <c r="I29" s="67" t="s">
        <v>25</v>
      </c>
      <c r="J29" s="65"/>
      <c r="K29" s="53"/>
      <c r="L29" s="61"/>
      <c r="M29" s="53"/>
      <c r="N29" s="53"/>
      <c r="O29" s="53"/>
      <c r="P29" s="53"/>
    </row>
    <row r="30" spans="2:16" ht="15" customHeight="1" x14ac:dyDescent="0.35">
      <c r="B30" s="54" t="s">
        <v>4</v>
      </c>
      <c r="C30" s="54" t="s">
        <v>1</v>
      </c>
      <c r="D30" s="55">
        <v>44656</v>
      </c>
      <c r="E30" s="56">
        <v>44834</v>
      </c>
      <c r="F30" s="57">
        <v>500000</v>
      </c>
      <c r="G30" s="41" t="s">
        <v>5</v>
      </c>
      <c r="H30" s="58">
        <f>75.3625+1.4225-0.01</f>
        <v>76.774999999999991</v>
      </c>
      <c r="I30" s="66" t="s">
        <v>7</v>
      </c>
      <c r="J30" s="60"/>
      <c r="K30" s="53"/>
      <c r="L30" s="61"/>
      <c r="M30" s="53"/>
      <c r="N30" s="53"/>
      <c r="O30" s="53"/>
      <c r="P30" s="53"/>
    </row>
    <row r="31" spans="2:16" ht="15" customHeight="1" x14ac:dyDescent="0.35">
      <c r="B31" s="54" t="s">
        <v>4</v>
      </c>
      <c r="C31" s="54" t="s">
        <v>1</v>
      </c>
      <c r="D31" s="55">
        <v>44669</v>
      </c>
      <c r="E31" s="56">
        <v>44712</v>
      </c>
      <c r="F31" s="62">
        <v>600000</v>
      </c>
      <c r="G31" s="41" t="s">
        <v>5</v>
      </c>
      <c r="H31" s="63">
        <f>76.35+0.335-0.01</f>
        <v>76.674999999999983</v>
      </c>
      <c r="I31" s="64" t="s">
        <v>7</v>
      </c>
      <c r="J31" s="65"/>
      <c r="K31" s="53"/>
      <c r="L31" s="61"/>
      <c r="M31" s="53"/>
      <c r="N31" s="53"/>
      <c r="O31" s="53"/>
      <c r="P31" s="53"/>
    </row>
    <row r="32" spans="2:16" ht="15" customHeight="1" x14ac:dyDescent="0.35">
      <c r="B32" s="54" t="s">
        <v>4</v>
      </c>
      <c r="C32" s="54" t="s">
        <v>1</v>
      </c>
      <c r="D32" s="55">
        <v>44672</v>
      </c>
      <c r="E32" s="56">
        <v>44712</v>
      </c>
      <c r="F32" s="57">
        <v>500000</v>
      </c>
      <c r="G32" s="41" t="s">
        <v>8</v>
      </c>
      <c r="H32" s="58">
        <f>76.14+0.2825-0.01</f>
        <v>76.412499999999994</v>
      </c>
      <c r="I32" s="59" t="s">
        <v>7</v>
      </c>
      <c r="J32" s="60"/>
      <c r="K32" s="53"/>
      <c r="L32" s="61"/>
      <c r="M32" s="53"/>
      <c r="N32" s="53"/>
      <c r="O32" s="53"/>
      <c r="P32" s="53"/>
    </row>
    <row r="33" spans="2:16" ht="15" customHeight="1" x14ac:dyDescent="0.35">
      <c r="B33" s="54" t="s">
        <v>4</v>
      </c>
      <c r="C33" s="54" t="s">
        <v>1</v>
      </c>
      <c r="D33" s="55">
        <v>44680</v>
      </c>
      <c r="E33" s="56">
        <v>44865</v>
      </c>
      <c r="F33" s="62">
        <v>500000</v>
      </c>
      <c r="G33" s="41" t="s">
        <v>6</v>
      </c>
      <c r="H33" s="63">
        <f>76.36+1.355-0.02</f>
        <v>77.695000000000007</v>
      </c>
      <c r="I33" s="64" t="s">
        <v>7</v>
      </c>
      <c r="J33" s="65"/>
      <c r="K33" s="53"/>
      <c r="L33" s="61"/>
      <c r="M33" s="53"/>
      <c r="N33" s="53"/>
      <c r="O33" s="53"/>
      <c r="P33" s="53"/>
    </row>
    <row r="34" spans="2:16" ht="15" customHeight="1" x14ac:dyDescent="0.35">
      <c r="B34" s="54" t="s">
        <v>4</v>
      </c>
      <c r="C34" s="54" t="s">
        <v>1</v>
      </c>
      <c r="D34" s="55">
        <v>44698</v>
      </c>
      <c r="E34" s="56">
        <v>44742</v>
      </c>
      <c r="F34" s="62">
        <v>500000</v>
      </c>
      <c r="G34" s="41" t="s">
        <v>5</v>
      </c>
      <c r="H34" s="63">
        <f>77.66+0.28-0.01</f>
        <v>77.929999999999993</v>
      </c>
      <c r="I34" s="64" t="s">
        <v>7</v>
      </c>
      <c r="J34" s="65"/>
      <c r="K34" s="53"/>
      <c r="L34" s="61"/>
      <c r="M34" s="53"/>
      <c r="N34" s="53"/>
      <c r="O34" s="53"/>
      <c r="P34" s="53"/>
    </row>
    <row r="35" spans="2:16" ht="15" customHeight="1" x14ac:dyDescent="0.35">
      <c r="B35" s="54" t="s">
        <v>4</v>
      </c>
      <c r="C35" s="54" t="s">
        <v>1</v>
      </c>
      <c r="D35" s="55">
        <v>44699</v>
      </c>
      <c r="E35" s="56">
        <v>44803</v>
      </c>
      <c r="F35" s="57">
        <v>1000000</v>
      </c>
      <c r="G35" s="41" t="s">
        <v>6</v>
      </c>
      <c r="H35" s="58">
        <f>77.545+0.74-0.01</f>
        <v>78.274999999999991</v>
      </c>
      <c r="I35" s="66" t="s">
        <v>7</v>
      </c>
      <c r="J35" s="60"/>
      <c r="K35" s="53"/>
      <c r="L35" s="61"/>
      <c r="M35" s="53"/>
      <c r="N35" s="53"/>
      <c r="O35" s="53"/>
      <c r="P35" s="53"/>
    </row>
    <row r="36" spans="2:16" ht="15" customHeight="1" x14ac:dyDescent="0.35">
      <c r="B36" s="54" t="s">
        <v>4</v>
      </c>
      <c r="C36" s="54" t="s">
        <v>1</v>
      </c>
      <c r="D36" s="55">
        <v>44701</v>
      </c>
      <c r="E36" s="56">
        <v>44865</v>
      </c>
      <c r="F36" s="62">
        <v>500000</v>
      </c>
      <c r="G36" s="41" t="s">
        <v>6</v>
      </c>
      <c r="H36" s="63">
        <f>77.565+1.215-0.01</f>
        <v>78.77</v>
      </c>
      <c r="I36" s="64" t="s">
        <v>7</v>
      </c>
      <c r="J36" s="65"/>
      <c r="K36" s="53"/>
      <c r="L36" s="61"/>
      <c r="M36" s="53"/>
      <c r="N36" s="53"/>
      <c r="O36" s="53"/>
      <c r="P36" s="53"/>
    </row>
    <row r="37" spans="2:16" ht="15" customHeight="1" x14ac:dyDescent="0.35">
      <c r="B37" s="54" t="s">
        <v>4</v>
      </c>
      <c r="C37" s="54" t="s">
        <v>1</v>
      </c>
      <c r="D37" s="55">
        <v>44704</v>
      </c>
      <c r="E37" s="56">
        <v>44771</v>
      </c>
      <c r="F37" s="57">
        <v>600000</v>
      </c>
      <c r="G37" s="41" t="s">
        <v>8</v>
      </c>
      <c r="H37" s="58">
        <f>77.58+0.48-0.01</f>
        <v>78.05</v>
      </c>
      <c r="I37" s="59" t="s">
        <v>7</v>
      </c>
      <c r="J37" s="60"/>
      <c r="K37" s="53"/>
      <c r="L37" s="61"/>
      <c r="M37" s="53"/>
      <c r="N37" s="53"/>
      <c r="O37" s="53"/>
      <c r="P37" s="53"/>
    </row>
    <row r="38" spans="2:16" ht="15" customHeight="1" x14ac:dyDescent="0.35">
      <c r="B38" s="54" t="s">
        <v>4</v>
      </c>
      <c r="C38" s="54" t="s">
        <v>1</v>
      </c>
      <c r="D38" s="55">
        <v>44712</v>
      </c>
      <c r="E38" s="56">
        <v>44834</v>
      </c>
      <c r="F38" s="57">
        <v>400000</v>
      </c>
      <c r="G38" s="41" t="s">
        <v>5</v>
      </c>
      <c r="H38" s="58">
        <f>77.68+0.9-0.01</f>
        <v>78.570000000000007</v>
      </c>
      <c r="I38" s="66" t="s">
        <v>7</v>
      </c>
      <c r="J38" s="60"/>
      <c r="K38" s="53"/>
      <c r="L38" s="61"/>
      <c r="M38" s="53"/>
      <c r="N38" s="53"/>
      <c r="O38" s="53"/>
      <c r="P38" s="53"/>
    </row>
    <row r="39" spans="2:16" ht="15" customHeight="1" x14ac:dyDescent="0.35">
      <c r="B39" s="54" t="s">
        <v>4</v>
      </c>
      <c r="C39" s="54" t="s">
        <v>1</v>
      </c>
      <c r="D39" s="55">
        <v>44713</v>
      </c>
      <c r="E39" s="56">
        <v>44771</v>
      </c>
      <c r="F39" s="57">
        <v>300000</v>
      </c>
      <c r="G39" s="41" t="s">
        <v>6</v>
      </c>
      <c r="H39" s="58">
        <f>77.535+0.42-0.02</f>
        <v>77.935000000000002</v>
      </c>
      <c r="I39" s="59" t="s">
        <v>7</v>
      </c>
      <c r="J39" s="60"/>
      <c r="K39" s="53"/>
      <c r="L39" s="61"/>
      <c r="M39" s="53"/>
      <c r="N39" s="53"/>
      <c r="O39" s="53"/>
      <c r="P39" s="53"/>
    </row>
    <row r="40" spans="2:16" ht="15" customHeight="1" x14ac:dyDescent="0.35">
      <c r="B40" s="54" t="s">
        <v>4</v>
      </c>
      <c r="C40" s="54" t="s">
        <v>1</v>
      </c>
      <c r="D40" s="55">
        <v>44719</v>
      </c>
      <c r="E40" s="56">
        <v>44803</v>
      </c>
      <c r="F40" s="57">
        <v>1400000</v>
      </c>
      <c r="G40" s="41" t="s">
        <v>5</v>
      </c>
      <c r="H40" s="58">
        <f>77.7125+0.6175-0.01</f>
        <v>78.320000000000007</v>
      </c>
      <c r="I40" s="59" t="s">
        <v>7</v>
      </c>
      <c r="J40" s="60"/>
      <c r="K40" s="53"/>
      <c r="L40" s="61"/>
      <c r="M40" s="53"/>
      <c r="N40" s="53"/>
      <c r="O40" s="53"/>
      <c r="P40" s="53"/>
    </row>
    <row r="41" spans="2:16" ht="15" customHeight="1" x14ac:dyDescent="0.35">
      <c r="B41" s="54" t="s">
        <v>4</v>
      </c>
      <c r="C41" s="54" t="s">
        <v>1</v>
      </c>
      <c r="D41" s="55">
        <v>44722</v>
      </c>
      <c r="E41" s="56">
        <v>44771</v>
      </c>
      <c r="F41" s="57">
        <v>500000</v>
      </c>
      <c r="G41" s="41" t="s">
        <v>6</v>
      </c>
      <c r="H41" s="58">
        <f>77.86+0.31-0.02</f>
        <v>78.150000000000006</v>
      </c>
      <c r="I41" s="66" t="s">
        <v>7</v>
      </c>
      <c r="J41" s="60"/>
      <c r="K41" s="53"/>
      <c r="L41" s="61"/>
      <c r="M41" s="53"/>
      <c r="N41" s="53"/>
      <c r="O41" s="53"/>
      <c r="P41" s="53"/>
    </row>
    <row r="42" spans="2:16" ht="15" customHeight="1" x14ac:dyDescent="0.35">
      <c r="B42" s="54" t="s">
        <v>4</v>
      </c>
      <c r="C42" s="54" t="s">
        <v>1</v>
      </c>
      <c r="D42" s="55">
        <v>44734</v>
      </c>
      <c r="E42" s="56">
        <v>44803</v>
      </c>
      <c r="F42" s="57">
        <v>400000</v>
      </c>
      <c r="G42" s="41" t="s">
        <v>6</v>
      </c>
      <c r="H42" s="58">
        <f>78.225+0.345-0.02</f>
        <v>78.55</v>
      </c>
      <c r="I42" s="66" t="s">
        <v>7</v>
      </c>
      <c r="J42" s="60"/>
      <c r="K42" s="53"/>
      <c r="L42" s="61"/>
      <c r="M42" s="53"/>
      <c r="N42" s="53"/>
      <c r="O42" s="53"/>
      <c r="P42" s="53"/>
    </row>
    <row r="43" spans="2:16" ht="15" customHeight="1" x14ac:dyDescent="0.35">
      <c r="B43" s="54" t="s">
        <v>4</v>
      </c>
      <c r="C43" s="54" t="s">
        <v>1</v>
      </c>
      <c r="D43" s="55">
        <v>44739</v>
      </c>
      <c r="E43" s="56">
        <v>44771</v>
      </c>
      <c r="F43" s="57">
        <v>400000</v>
      </c>
      <c r="G43" s="41" t="s">
        <v>5</v>
      </c>
      <c r="H43" s="58">
        <f>78.31+0.165-0.01</f>
        <v>78.465000000000003</v>
      </c>
      <c r="I43" s="66" t="s">
        <v>7</v>
      </c>
      <c r="J43" s="60"/>
      <c r="K43" s="53"/>
      <c r="L43" s="61"/>
      <c r="M43" s="53"/>
      <c r="N43" s="53"/>
      <c r="O43" s="53"/>
      <c r="P43" s="53"/>
    </row>
    <row r="44" spans="2:16" ht="15" customHeight="1" x14ac:dyDescent="0.35">
      <c r="B44" s="54" t="s">
        <v>4</v>
      </c>
      <c r="C44" s="54" t="s">
        <v>1</v>
      </c>
      <c r="D44" s="55">
        <v>44742</v>
      </c>
      <c r="E44" s="56">
        <v>44834</v>
      </c>
      <c r="F44" s="57">
        <v>900000</v>
      </c>
      <c r="G44" s="41" t="s">
        <v>5</v>
      </c>
      <c r="H44" s="58">
        <f>78.94+0.5275-0.01</f>
        <v>79.457499999999996</v>
      </c>
      <c r="I44" s="66" t="s">
        <v>7</v>
      </c>
      <c r="J44" s="60"/>
      <c r="K44" s="53"/>
      <c r="L44" s="61"/>
      <c r="M44" s="53"/>
      <c r="N44" s="53"/>
      <c r="O44" s="53"/>
      <c r="P44" s="53"/>
    </row>
    <row r="45" spans="2:16" ht="15" customHeight="1" x14ac:dyDescent="0.35">
      <c r="B45" s="54" t="s">
        <v>4</v>
      </c>
      <c r="C45" s="54" t="s">
        <v>1</v>
      </c>
      <c r="D45" s="55">
        <v>44742</v>
      </c>
      <c r="E45" s="56">
        <v>44803</v>
      </c>
      <c r="F45" s="62">
        <v>1000000</v>
      </c>
      <c r="G45" s="41" t="s">
        <v>5</v>
      </c>
      <c r="H45" s="63">
        <f>78.94+0.34-0.01</f>
        <v>79.27</v>
      </c>
      <c r="I45" s="64" t="s">
        <v>7</v>
      </c>
      <c r="J45" s="65"/>
      <c r="K45" s="53"/>
      <c r="L45" s="61"/>
      <c r="M45" s="53"/>
      <c r="N45" s="53"/>
      <c r="O45" s="53"/>
      <c r="P45" s="53"/>
    </row>
    <row r="46" spans="2:16" ht="15" customHeight="1" x14ac:dyDescent="0.35">
      <c r="B46" s="54" t="s">
        <v>4</v>
      </c>
      <c r="C46" s="54" t="s">
        <v>1</v>
      </c>
      <c r="D46" s="55">
        <v>44749</v>
      </c>
      <c r="E46" s="56">
        <v>44895</v>
      </c>
      <c r="F46" s="62">
        <v>500000</v>
      </c>
      <c r="G46" s="41" t="s">
        <v>5</v>
      </c>
      <c r="H46" s="63">
        <f>79.22+0.9-0.01</f>
        <v>80.11</v>
      </c>
      <c r="I46" s="67" t="s">
        <v>25</v>
      </c>
      <c r="J46" s="65"/>
      <c r="K46" s="53"/>
      <c r="L46" s="61"/>
      <c r="M46" s="53"/>
      <c r="N46" s="53"/>
      <c r="O46" s="53"/>
      <c r="P46" s="53"/>
    </row>
    <row r="47" spans="2:16" ht="15" customHeight="1" x14ac:dyDescent="0.35">
      <c r="B47" s="54" t="s">
        <v>4</v>
      </c>
      <c r="C47" s="54" t="s">
        <v>1</v>
      </c>
      <c r="D47" s="55">
        <v>44775</v>
      </c>
      <c r="E47" s="56">
        <v>44834</v>
      </c>
      <c r="F47" s="57">
        <v>500000</v>
      </c>
      <c r="G47" s="41" t="s">
        <v>8</v>
      </c>
      <c r="H47" s="58">
        <f>78.95+0.38-0.01</f>
        <v>79.319999999999993</v>
      </c>
      <c r="I47" s="66" t="s">
        <v>7</v>
      </c>
      <c r="J47" s="60"/>
      <c r="K47" s="53"/>
      <c r="L47" s="61"/>
      <c r="M47" s="53"/>
      <c r="N47" s="53"/>
      <c r="O47" s="53"/>
      <c r="P47" s="53"/>
    </row>
    <row r="48" spans="2:16" ht="15" customHeight="1" x14ac:dyDescent="0.35">
      <c r="B48" s="54" t="s">
        <v>4</v>
      </c>
      <c r="C48" s="54" t="s">
        <v>1</v>
      </c>
      <c r="D48" s="55">
        <v>44775</v>
      </c>
      <c r="E48" s="56">
        <v>44865</v>
      </c>
      <c r="F48" s="57">
        <v>600000</v>
      </c>
      <c r="G48" s="41" t="s">
        <v>8</v>
      </c>
      <c r="H48" s="58">
        <f>78.57+0.605-0.01</f>
        <v>79.164999999999992</v>
      </c>
      <c r="I48" s="66" t="s">
        <v>7</v>
      </c>
      <c r="J48" s="60"/>
      <c r="K48" s="53"/>
      <c r="L48" s="61"/>
      <c r="M48" s="53"/>
      <c r="N48" s="53"/>
      <c r="O48" s="53"/>
      <c r="P48" s="53"/>
    </row>
    <row r="49" spans="2:16" ht="15" customHeight="1" x14ac:dyDescent="0.35">
      <c r="B49" s="54" t="s">
        <v>4</v>
      </c>
      <c r="C49" s="54" t="s">
        <v>1</v>
      </c>
      <c r="D49" s="55">
        <v>44776</v>
      </c>
      <c r="E49" s="56">
        <v>44834</v>
      </c>
      <c r="F49" s="57">
        <v>150000</v>
      </c>
      <c r="G49" s="41" t="s">
        <v>8</v>
      </c>
      <c r="H49" s="58">
        <f>78.88+0.37-0.01</f>
        <v>79.239999999999995</v>
      </c>
      <c r="I49" s="66" t="s">
        <v>7</v>
      </c>
      <c r="J49" s="60"/>
      <c r="K49" s="53"/>
      <c r="L49" s="61"/>
      <c r="M49" s="53"/>
      <c r="N49" s="53"/>
      <c r="O49" s="53"/>
      <c r="P49" s="53"/>
    </row>
    <row r="50" spans="2:16" ht="15" customHeight="1" x14ac:dyDescent="0.35">
      <c r="B50" s="54" t="s">
        <v>4</v>
      </c>
      <c r="C50" s="54" t="s">
        <v>1</v>
      </c>
      <c r="D50" s="55">
        <v>44778</v>
      </c>
      <c r="E50" s="56">
        <v>44895</v>
      </c>
      <c r="F50" s="57">
        <v>250000</v>
      </c>
      <c r="G50" s="41" t="s">
        <v>8</v>
      </c>
      <c r="H50" s="58">
        <f>79.02+0.73-0.02</f>
        <v>79.73</v>
      </c>
      <c r="I50" s="66" t="s">
        <v>7</v>
      </c>
      <c r="J50" s="60"/>
      <c r="K50" s="53"/>
      <c r="L50" s="61"/>
      <c r="M50" s="53"/>
      <c r="N50" s="53"/>
      <c r="O50" s="53"/>
      <c r="P50" s="53"/>
    </row>
    <row r="51" spans="2:16" ht="15" customHeight="1" x14ac:dyDescent="0.35">
      <c r="B51" s="54" t="s">
        <v>4</v>
      </c>
      <c r="C51" s="54" t="s">
        <v>1</v>
      </c>
      <c r="D51" s="55">
        <v>44790</v>
      </c>
      <c r="E51" s="56">
        <v>44865</v>
      </c>
      <c r="F51" s="57">
        <v>400000</v>
      </c>
      <c r="G51" s="41" t="s">
        <v>8</v>
      </c>
      <c r="H51" s="58">
        <f>79.45+0.475-0.02</f>
        <v>79.905000000000001</v>
      </c>
      <c r="I51" s="66" t="s">
        <v>7</v>
      </c>
      <c r="J51" s="60"/>
      <c r="K51" s="53"/>
      <c r="L51" s="61"/>
      <c r="M51" s="53"/>
      <c r="N51" s="53"/>
      <c r="O51" s="53"/>
      <c r="P51" s="53"/>
    </row>
    <row r="52" spans="2:16" ht="15" customHeight="1" x14ac:dyDescent="0.35">
      <c r="B52" s="54" t="s">
        <v>4</v>
      </c>
      <c r="C52" s="54" t="s">
        <v>1</v>
      </c>
      <c r="D52" s="55">
        <v>44823</v>
      </c>
      <c r="E52" s="56">
        <v>44895</v>
      </c>
      <c r="F52" s="57">
        <v>250000</v>
      </c>
      <c r="G52" s="41" t="s">
        <v>8</v>
      </c>
      <c r="H52" s="58">
        <f>79.62+0.44-0.02</f>
        <v>80.040000000000006</v>
      </c>
      <c r="I52" s="66" t="s">
        <v>7</v>
      </c>
      <c r="J52" s="60"/>
      <c r="K52" s="53"/>
      <c r="L52" s="61"/>
      <c r="M52" s="53"/>
      <c r="N52" s="53"/>
      <c r="O52" s="53"/>
      <c r="P52" s="53"/>
    </row>
    <row r="53" spans="2:16" ht="15" customHeight="1" x14ac:dyDescent="0.35">
      <c r="B53" s="54" t="s">
        <v>4</v>
      </c>
      <c r="C53" s="54" t="s">
        <v>1</v>
      </c>
      <c r="D53" s="55">
        <v>44827</v>
      </c>
      <c r="E53" s="56">
        <v>44865</v>
      </c>
      <c r="F53" s="57">
        <v>280000</v>
      </c>
      <c r="G53" s="41" t="s">
        <v>8</v>
      </c>
      <c r="H53" s="58">
        <f>80.82+0.23-0.02</f>
        <v>81.03</v>
      </c>
      <c r="I53" s="66" t="s">
        <v>7</v>
      </c>
      <c r="J53" s="60"/>
      <c r="K53" s="53"/>
      <c r="L53" s="61"/>
      <c r="M53" s="53"/>
      <c r="N53" s="53"/>
      <c r="O53" s="53"/>
      <c r="P53" s="53"/>
    </row>
    <row r="54" spans="2:16" ht="15" customHeight="1" x14ac:dyDescent="0.35">
      <c r="B54" s="54" t="s">
        <v>4</v>
      </c>
      <c r="C54" s="54" t="s">
        <v>1</v>
      </c>
      <c r="D54" s="55">
        <v>44848</v>
      </c>
      <c r="E54" s="56">
        <v>44853</v>
      </c>
      <c r="F54" s="62">
        <v>250000</v>
      </c>
      <c r="G54" s="41" t="s">
        <v>5</v>
      </c>
      <c r="H54" s="63">
        <f>82.2025+0.01+0</f>
        <v>82.212500000000006</v>
      </c>
      <c r="I54" s="64" t="s">
        <v>13</v>
      </c>
      <c r="J54" s="65"/>
      <c r="K54" s="53"/>
      <c r="L54" s="61"/>
      <c r="M54" s="53"/>
      <c r="N54" s="53"/>
      <c r="O54" s="53"/>
      <c r="P54" s="53"/>
    </row>
    <row r="55" spans="2:16" ht="15" customHeight="1" x14ac:dyDescent="0.35">
      <c r="B55" s="54" t="s">
        <v>4</v>
      </c>
      <c r="C55" s="54" t="s">
        <v>1</v>
      </c>
      <c r="D55" s="55">
        <v>44848</v>
      </c>
      <c r="E55" s="56">
        <v>44925</v>
      </c>
      <c r="F55" s="62">
        <v>250000</v>
      </c>
      <c r="G55" s="41" t="s">
        <v>5</v>
      </c>
      <c r="H55" s="63">
        <f>82.2025+0.505-0.01</f>
        <v>82.697499999999991</v>
      </c>
      <c r="I55" s="64" t="s">
        <v>13</v>
      </c>
      <c r="J55" s="65"/>
      <c r="K55" s="53"/>
      <c r="L55" s="61"/>
      <c r="M55" s="53"/>
      <c r="N55" s="53"/>
      <c r="O55" s="53"/>
      <c r="P55" s="53"/>
    </row>
    <row r="56" spans="2:16" ht="15" customHeight="1" x14ac:dyDescent="0.35">
      <c r="B56" s="54" t="s">
        <v>4</v>
      </c>
      <c r="C56" s="54" t="s">
        <v>1</v>
      </c>
      <c r="D56" s="55">
        <v>44852</v>
      </c>
      <c r="E56" s="56">
        <v>44925</v>
      </c>
      <c r="F56" s="62">
        <v>250000</v>
      </c>
      <c r="G56" s="41" t="s">
        <v>5</v>
      </c>
      <c r="H56" s="63">
        <f>82.23+0.48-0.01</f>
        <v>82.7</v>
      </c>
      <c r="I56" s="64" t="s">
        <v>13</v>
      </c>
      <c r="J56" s="65"/>
      <c r="K56" s="53"/>
      <c r="L56" s="61"/>
      <c r="M56" s="53"/>
      <c r="N56" s="53"/>
      <c r="O56" s="53"/>
      <c r="P56" s="53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Samarth-BUY</vt:lpstr>
      <vt:lpstr>Samarth - 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2022-11-07T06:58:19Z</dcterms:created>
  <dcterms:modified xsi:type="dcterms:W3CDTF">2022-11-07T09:01:02Z</dcterms:modified>
</cp:coreProperties>
</file>