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WHATapp\Data\"/>
    </mc:Choice>
  </mc:AlternateContent>
  <bookViews>
    <workbookView xWindow="0" yWindow="0" windowWidth="22980" windowHeight="8010" tabRatio="730" firstSheet="6" activeTab="6"/>
  </bookViews>
  <sheets>
    <sheet name="PS Areas20-20" sheetId="1" r:id="rId1"/>
    <sheet name="PS EEZ limits (CMM)" sheetId="2" r:id="rId2"/>
    <sheet name="PS HS limits (CMM)" sheetId="3" r:id="rId3"/>
    <sheet name="PS Biomass EEZ" sheetId="5" r:id="rId4"/>
    <sheet name="PS Adj Rand" sheetId="8" r:id="rId5"/>
    <sheet name="PS Adj LogSh" sheetId="9" r:id="rId6"/>
    <sheet name="Econ Dep" sheetId="6" r:id="rId7"/>
    <sheet name="Dev Status" sheetId="7" r:id="rId8"/>
    <sheet name="LL Areas CA" sheetId="4" r:id="rId9"/>
    <sheet name="LL Adj Rand" sheetId="10" r:id="rId10"/>
    <sheet name="LL Biomass EEZ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7" l="1"/>
  <c r="G7" i="7"/>
  <c r="E17" i="1" l="1"/>
  <c r="F18" i="11" l="1"/>
  <c r="G18" i="11"/>
  <c r="G7" i="11" l="1"/>
  <c r="P99" i="11"/>
  <c r="P101" i="11"/>
  <c r="P102" i="11"/>
  <c r="P86" i="11"/>
  <c r="P92" i="11"/>
  <c r="P71" i="11"/>
  <c r="P69" i="11"/>
  <c r="P58" i="11"/>
  <c r="P60" i="11"/>
  <c r="P59" i="11"/>
  <c r="P42" i="11"/>
  <c r="P43" i="11"/>
  <c r="P46" i="11"/>
  <c r="P32" i="11"/>
  <c r="P36" i="11"/>
  <c r="P34" i="11"/>
  <c r="P26" i="11"/>
  <c r="P10" i="11"/>
  <c r="P14" i="11"/>
  <c r="F9" i="11"/>
  <c r="F23" i="11"/>
  <c r="F32" i="11"/>
  <c r="F20" i="11"/>
  <c r="P22" i="11"/>
  <c r="P88" i="11"/>
  <c r="P81" i="11"/>
  <c r="P13" i="11"/>
  <c r="P11" i="11"/>
  <c r="P9" i="11"/>
  <c r="P8" i="11"/>
  <c r="F28" i="5"/>
  <c r="F9" i="5"/>
  <c r="N63" i="5"/>
  <c r="N60" i="5"/>
  <c r="N61" i="5"/>
  <c r="N64" i="5"/>
  <c r="N59" i="5"/>
  <c r="N46" i="5"/>
  <c r="N49" i="5"/>
  <c r="N51" i="5"/>
  <c r="N47" i="5"/>
  <c r="N41" i="5"/>
  <c r="N38" i="5"/>
  <c r="N40" i="5"/>
  <c r="N39" i="5"/>
  <c r="N30" i="5"/>
  <c r="N24" i="5"/>
  <c r="N16" i="5"/>
  <c r="N26" i="5"/>
  <c r="F16" i="11"/>
  <c r="P110" i="11"/>
  <c r="P111" i="11"/>
  <c r="P109" i="11"/>
  <c r="P106" i="11"/>
  <c r="P103" i="11"/>
  <c r="P98" i="11"/>
  <c r="P84" i="11"/>
  <c r="P65" i="11"/>
  <c r="P56" i="11"/>
  <c r="T28" i="11"/>
  <c r="T27" i="11"/>
  <c r="P100" i="11"/>
  <c r="P85" i="11"/>
  <c r="P87" i="11"/>
  <c r="P89" i="11"/>
  <c r="P90" i="11"/>
  <c r="F27" i="11" s="1"/>
  <c r="P91" i="11"/>
  <c r="P93" i="11"/>
  <c r="P94" i="11"/>
  <c r="P95" i="11"/>
  <c r="P66" i="11"/>
  <c r="F30" i="11" s="1"/>
  <c r="P67" i="11"/>
  <c r="P68" i="11"/>
  <c r="F7" i="11" s="1"/>
  <c r="P70" i="11"/>
  <c r="P72" i="11"/>
  <c r="P73" i="11"/>
  <c r="P74" i="11"/>
  <c r="P75" i="11"/>
  <c r="P76" i="11"/>
  <c r="P77" i="11"/>
  <c r="P78" i="11"/>
  <c r="F34" i="11" s="1"/>
  <c r="P79" i="11"/>
  <c r="F25" i="11" s="1"/>
  <c r="P80" i="11"/>
  <c r="P57" i="11"/>
  <c r="P61" i="11"/>
  <c r="P62" i="11"/>
  <c r="P44" i="11"/>
  <c r="P45" i="11"/>
  <c r="P47" i="11"/>
  <c r="P48" i="11"/>
  <c r="P49" i="11"/>
  <c r="P50" i="11"/>
  <c r="P51" i="11"/>
  <c r="P52" i="11"/>
  <c r="P53" i="11"/>
  <c r="P41" i="11"/>
  <c r="P38" i="11"/>
  <c r="P25" i="11"/>
  <c r="P33" i="11"/>
  <c r="P35" i="11"/>
  <c r="F22" i="11" s="1"/>
  <c r="P37" i="11"/>
  <c r="P27" i="11"/>
  <c r="P28" i="11"/>
  <c r="P29" i="11"/>
  <c r="P7" i="11"/>
  <c r="P12" i="11"/>
  <c r="P15" i="11"/>
  <c r="F26" i="11" s="1"/>
  <c r="P16" i="11"/>
  <c r="P17" i="11"/>
  <c r="P18" i="11"/>
  <c r="P19" i="11"/>
  <c r="P20" i="11"/>
  <c r="P21" i="11"/>
  <c r="P6" i="11"/>
  <c r="T26" i="11"/>
  <c r="T23" i="11"/>
  <c r="T19" i="11"/>
  <c r="T20" i="11"/>
  <c r="T21" i="11"/>
  <c r="T25" i="11"/>
  <c r="T24" i="11"/>
  <c r="T22" i="11"/>
  <c r="N58" i="5"/>
  <c r="F7" i="5" s="1"/>
  <c r="N66" i="5"/>
  <c r="N74" i="5"/>
  <c r="N50" i="5"/>
  <c r="F22" i="5" s="1"/>
  <c r="N36" i="5"/>
  <c r="F8" i="5" s="1"/>
  <c r="N33" i="5"/>
  <c r="N27" i="5"/>
  <c r="F32" i="5" s="1"/>
  <c r="N31" i="5"/>
  <c r="N23" i="5"/>
  <c r="N20" i="5"/>
  <c r="N15" i="5"/>
  <c r="N17" i="5"/>
  <c r="Q20" i="5"/>
  <c r="N18" i="5" s="1"/>
  <c r="Q21" i="5"/>
  <c r="N25" i="5" s="1"/>
  <c r="Q22" i="5"/>
  <c r="N42" i="5" s="1"/>
  <c r="Q23" i="5"/>
  <c r="N52" i="5" s="1"/>
  <c r="Q24" i="5"/>
  <c r="Q19" i="5"/>
  <c r="N6" i="5" s="1"/>
  <c r="N38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7" i="6"/>
  <c r="F36" i="8"/>
  <c r="F31" i="8"/>
  <c r="F29" i="8"/>
  <c r="F28" i="8"/>
  <c r="F27" i="8"/>
  <c r="F26" i="8"/>
  <c r="F21" i="8"/>
  <c r="F19" i="8"/>
  <c r="F18" i="8"/>
  <c r="F16" i="8"/>
  <c r="F15" i="8"/>
  <c r="F13" i="8"/>
  <c r="F11" i="8"/>
  <c r="F37" i="9"/>
  <c r="F36" i="9"/>
  <c r="F35" i="9"/>
  <c r="F33" i="9"/>
  <c r="F31" i="9"/>
  <c r="F29" i="9"/>
  <c r="F28" i="9"/>
  <c r="F27" i="9"/>
  <c r="F26" i="9"/>
  <c r="F22" i="9"/>
  <c r="F21" i="9"/>
  <c r="F19" i="9"/>
  <c r="F18" i="9"/>
  <c r="F17" i="9"/>
  <c r="F16" i="9"/>
  <c r="F15" i="9"/>
  <c r="F14" i="9"/>
  <c r="F13" i="9"/>
  <c r="F11" i="9"/>
  <c r="F36" i="10"/>
  <c r="F35" i="10"/>
  <c r="F34" i="10"/>
  <c r="F31" i="10"/>
  <c r="F29" i="10"/>
  <c r="F28" i="10"/>
  <c r="F27" i="10"/>
  <c r="F8" i="10"/>
  <c r="F26" i="10"/>
  <c r="F25" i="10"/>
  <c r="F24" i="10"/>
  <c r="F23" i="10"/>
  <c r="F22" i="10"/>
  <c r="F21" i="10"/>
  <c r="F19" i="10"/>
  <c r="F18" i="10"/>
  <c r="F17" i="10"/>
  <c r="F16" i="10"/>
  <c r="F15" i="10"/>
  <c r="F14" i="10"/>
  <c r="F13" i="10"/>
  <c r="F11" i="10"/>
  <c r="F14" i="11" l="1"/>
  <c r="F28" i="11"/>
  <c r="F29" i="11"/>
  <c r="F37" i="11"/>
  <c r="F15" i="11"/>
  <c r="F35" i="11"/>
  <c r="F24" i="11"/>
  <c r="F36" i="11"/>
  <c r="F11" i="11"/>
  <c r="F31" i="11"/>
  <c r="F8" i="11"/>
  <c r="F13" i="11"/>
  <c r="F33" i="11"/>
  <c r="F38" i="11"/>
  <c r="F21" i="11"/>
  <c r="F19" i="11"/>
  <c r="F17" i="11"/>
  <c r="F16" i="5"/>
  <c r="F17" i="5"/>
  <c r="N73" i="5"/>
  <c r="N65" i="5"/>
  <c r="N72" i="5"/>
  <c r="F25" i="5" s="1"/>
  <c r="N7" i="5"/>
  <c r="F18" i="5" s="1"/>
  <c r="N48" i="5"/>
  <c r="N71" i="5"/>
  <c r="F34" i="5" s="1"/>
  <c r="F14" i="5"/>
  <c r="N9" i="5"/>
  <c r="F26" i="5" s="1"/>
  <c r="N32" i="5"/>
  <c r="N37" i="5"/>
  <c r="F23" i="5" s="1"/>
  <c r="F37" i="5"/>
  <c r="N70" i="5"/>
  <c r="F33" i="5" s="1"/>
  <c r="N62" i="5"/>
  <c r="N10" i="5"/>
  <c r="N57" i="5"/>
  <c r="N14" i="5"/>
  <c r="F31" i="5"/>
  <c r="F35" i="5"/>
  <c r="Q25" i="5"/>
  <c r="N19" i="5"/>
  <c r="F13" i="5" s="1"/>
  <c r="N29" i="5"/>
  <c r="N45" i="5"/>
  <c r="N53" i="5"/>
  <c r="N68" i="5"/>
  <c r="N11" i="5"/>
  <c r="N8" i="5"/>
  <c r="F29" i="5" s="1"/>
  <c r="N69" i="5"/>
  <c r="F11" i="5" s="1"/>
  <c r="N28" i="5"/>
  <c r="F27" i="5" s="1"/>
  <c r="N56" i="5"/>
  <c r="F30" i="5" s="1"/>
  <c r="N67" i="5"/>
  <c r="F38" i="5" s="1"/>
  <c r="F36" i="5"/>
  <c r="G11" i="9"/>
  <c r="G38" i="10"/>
  <c r="G14" i="10"/>
  <c r="G7" i="10"/>
  <c r="G31" i="10"/>
  <c r="G8" i="10"/>
  <c r="G9" i="10"/>
  <c r="G33" i="10"/>
  <c r="G24" i="10"/>
  <c r="G25" i="10"/>
  <c r="G10" i="10"/>
  <c r="G26" i="10"/>
  <c r="G11" i="10"/>
  <c r="G27" i="10"/>
  <c r="G35" i="10"/>
  <c r="G12" i="10"/>
  <c r="G20" i="10"/>
  <c r="G28" i="10"/>
  <c r="G37" i="10"/>
  <c r="G22" i="10"/>
  <c r="G30" i="10"/>
  <c r="G15" i="10"/>
  <c r="G23" i="10"/>
  <c r="G16" i="10"/>
  <c r="G32" i="10"/>
  <c r="G17" i="10"/>
  <c r="G18" i="10"/>
  <c r="G34" i="10"/>
  <c r="G19" i="10"/>
  <c r="G13" i="10"/>
  <c r="G21" i="10"/>
  <c r="G29" i="10"/>
  <c r="G36" i="10"/>
  <c r="G23" i="11" l="1"/>
  <c r="G31" i="11"/>
  <c r="G21" i="11"/>
  <c r="G19" i="11"/>
  <c r="G33" i="11"/>
  <c r="G26" i="11"/>
  <c r="G28" i="11"/>
  <c r="G35" i="11"/>
  <c r="G38" i="11"/>
  <c r="G22" i="11"/>
  <c r="G17" i="11"/>
  <c r="G24" i="11"/>
  <c r="G32" i="11"/>
  <c r="G15" i="11"/>
  <c r="G27" i="11"/>
  <c r="G14" i="11"/>
  <c r="G10" i="11"/>
  <c r="G12" i="11"/>
  <c r="G13" i="11"/>
  <c r="G8" i="11"/>
  <c r="G9" i="11"/>
  <c r="G25" i="11"/>
  <c r="G37" i="11"/>
  <c r="G29" i="11"/>
  <c r="G34" i="11"/>
  <c r="G16" i="11"/>
  <c r="G11" i="11"/>
  <c r="G36" i="11"/>
  <c r="G30" i="11"/>
  <c r="G20" i="11"/>
  <c r="F19" i="5"/>
  <c r="F21" i="5"/>
  <c r="G21" i="5" s="1"/>
  <c r="N77" i="5"/>
  <c r="N78" i="5"/>
  <c r="F15" i="5" s="1"/>
  <c r="G32" i="5" s="1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33" i="5"/>
  <c r="G25" i="5"/>
  <c r="G17" i="5"/>
  <c r="G9" i="5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F7" i="4"/>
  <c r="D28" i="4"/>
  <c r="F28" i="4" s="1"/>
  <c r="D18" i="4"/>
  <c r="F18" i="4" s="1"/>
  <c r="D32" i="4"/>
  <c r="F32" i="4" s="1"/>
  <c r="D38" i="4"/>
  <c r="F38" i="4" s="1"/>
  <c r="D37" i="4"/>
  <c r="D36" i="4"/>
  <c r="D36" i="1"/>
  <c r="F36" i="4"/>
  <c r="D35" i="4"/>
  <c r="F35" i="4" s="1"/>
  <c r="D34" i="4"/>
  <c r="F34" i="4" s="1"/>
  <c r="D33" i="4"/>
  <c r="D31" i="4"/>
  <c r="F31" i="4" s="1"/>
  <c r="D30" i="4"/>
  <c r="F30" i="4" s="1"/>
  <c r="D29" i="4"/>
  <c r="F29" i="4" s="1"/>
  <c r="D27" i="4"/>
  <c r="F27" i="4" s="1"/>
  <c r="D26" i="4"/>
  <c r="D25" i="4"/>
  <c r="F25" i="4" s="1"/>
  <c r="D24" i="4"/>
  <c r="F24" i="4" s="1"/>
  <c r="D23" i="4"/>
  <c r="D22" i="4"/>
  <c r="D21" i="4"/>
  <c r="F21" i="4" s="1"/>
  <c r="D20" i="4"/>
  <c r="D8" i="4"/>
  <c r="D19" i="4"/>
  <c r="D17" i="4"/>
  <c r="F17" i="4" s="1"/>
  <c r="D16" i="4"/>
  <c r="F16" i="4" s="1"/>
  <c r="D15" i="4"/>
  <c r="F15" i="4" s="1"/>
  <c r="D14" i="4"/>
  <c r="D13" i="4"/>
  <c r="F13" i="4" s="1"/>
  <c r="D11" i="4"/>
  <c r="D9" i="4"/>
  <c r="F9" i="4" s="1"/>
  <c r="F8" i="4"/>
  <c r="D7" i="4"/>
  <c r="F37" i="4"/>
  <c r="F33" i="4"/>
  <c r="F26" i="4"/>
  <c r="F23" i="4"/>
  <c r="F22" i="4"/>
  <c r="F20" i="4"/>
  <c r="F19" i="4"/>
  <c r="F14" i="4"/>
  <c r="F12" i="4"/>
  <c r="F11" i="4"/>
  <c r="F10" i="4"/>
  <c r="E27" i="3"/>
  <c r="E38" i="3"/>
  <c r="E7" i="3"/>
  <c r="G38" i="1"/>
  <c r="E22" i="2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7" i="1"/>
  <c r="E37" i="3"/>
  <c r="E36" i="3"/>
  <c r="E35" i="3"/>
  <c r="E34" i="3"/>
  <c r="E33" i="3"/>
  <c r="E32" i="3"/>
  <c r="E31" i="3"/>
  <c r="E30" i="3"/>
  <c r="E29" i="3"/>
  <c r="E28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7" i="2"/>
  <c r="G24" i="5" l="1"/>
  <c r="G10" i="5"/>
  <c r="G34" i="5"/>
  <c r="G19" i="5"/>
  <c r="G27" i="5"/>
  <c r="G35" i="5"/>
  <c r="G12" i="5"/>
  <c r="G20" i="5"/>
  <c r="G28" i="5"/>
  <c r="G36" i="5"/>
  <c r="G18" i="5"/>
  <c r="G11" i="5"/>
  <c r="G14" i="5"/>
  <c r="G22" i="5"/>
  <c r="G30" i="5"/>
  <c r="G38" i="5"/>
  <c r="G29" i="5"/>
  <c r="G7" i="5"/>
  <c r="G15" i="5"/>
  <c r="G23" i="5"/>
  <c r="G31" i="5"/>
  <c r="G26" i="5"/>
  <c r="G13" i="5"/>
  <c r="G37" i="5"/>
  <c r="G8" i="5"/>
  <c r="G16" i="5"/>
  <c r="G8" i="9"/>
  <c r="G22" i="9"/>
  <c r="G27" i="9"/>
  <c r="G17" i="9"/>
  <c r="G31" i="9"/>
  <c r="G13" i="9"/>
  <c r="G32" i="9"/>
  <c r="G25" i="9"/>
  <c r="G9" i="9"/>
  <c r="G19" i="9"/>
  <c r="G28" i="9"/>
  <c r="G20" i="9"/>
  <c r="G29" i="9"/>
  <c r="G12" i="9"/>
  <c r="G21" i="9"/>
  <c r="G30" i="9"/>
  <c r="G33" i="9"/>
  <c r="G23" i="9"/>
  <c r="G15" i="9"/>
  <c r="G24" i="9"/>
  <c r="G37" i="9"/>
  <c r="G14" i="9"/>
  <c r="G16" i="9"/>
  <c r="G10" i="9"/>
  <c r="G18" i="9"/>
  <c r="G26" i="9"/>
  <c r="G34" i="9"/>
  <c r="G35" i="9"/>
  <c r="G36" i="9"/>
  <c r="G38" i="9"/>
  <c r="G7" i="9"/>
  <c r="G23" i="7"/>
  <c r="G37" i="7"/>
  <c r="G9" i="7"/>
  <c r="G14" i="7"/>
  <c r="G19" i="7"/>
  <c r="G33" i="7"/>
  <c r="G10" i="7"/>
  <c r="G15" i="7"/>
  <c r="G20" i="7"/>
  <c r="G16" i="7"/>
  <c r="G25" i="7"/>
  <c r="G29" i="7"/>
  <c r="G34" i="7"/>
  <c r="G26" i="7"/>
  <c r="G30" i="7"/>
  <c r="G35" i="7"/>
  <c r="G32" i="7"/>
  <c r="G12" i="7"/>
  <c r="G24" i="7"/>
  <c r="G21" i="7"/>
  <c r="G11" i="7"/>
  <c r="G8" i="7"/>
  <c r="G31" i="7"/>
  <c r="G13" i="7"/>
  <c r="G17" i="7"/>
  <c r="G27" i="7"/>
  <c r="G36" i="7"/>
  <c r="G18" i="7"/>
  <c r="G22" i="7"/>
  <c r="G28" i="7"/>
  <c r="G11" i="4"/>
  <c r="G10" i="4"/>
  <c r="G13" i="4"/>
  <c r="G24" i="4"/>
  <c r="G30" i="4"/>
  <c r="G14" i="4"/>
  <c r="G25" i="4"/>
  <c r="G31" i="4"/>
  <c r="G37" i="4"/>
  <c r="G7" i="4"/>
  <c r="G19" i="4"/>
  <c r="G8" i="4"/>
  <c r="G15" i="4"/>
  <c r="G20" i="4"/>
  <c r="G27" i="4"/>
  <c r="G32" i="4"/>
  <c r="G38" i="4"/>
  <c r="G9" i="4"/>
  <c r="G16" i="4"/>
  <c r="G21" i="4"/>
  <c r="G28" i="4"/>
  <c r="G33" i="4"/>
  <c r="G34" i="4"/>
  <c r="G35" i="4"/>
  <c r="G17" i="4"/>
  <c r="G22" i="4"/>
  <c r="G29" i="4"/>
  <c r="G12" i="4"/>
  <c r="G18" i="4"/>
  <c r="G23" i="4"/>
  <c r="G36" i="4"/>
  <c r="G26" i="4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7" i="1"/>
  <c r="E37" i="1"/>
  <c r="E21" i="1"/>
  <c r="E28" i="1"/>
  <c r="E31" i="1"/>
  <c r="E35" i="1"/>
  <c r="E29" i="1"/>
  <c r="E14" i="1"/>
  <c r="E19" i="1"/>
  <c r="D7" i="1"/>
  <c r="D38" i="1"/>
  <c r="D37" i="1"/>
  <c r="D35" i="1"/>
  <c r="D34" i="1"/>
  <c r="D33" i="1"/>
  <c r="D32" i="1"/>
  <c r="D31" i="1"/>
  <c r="D30" i="1"/>
  <c r="D29" i="1"/>
  <c r="D28" i="1"/>
  <c r="D27" i="1"/>
  <c r="D26" i="1"/>
  <c r="D25" i="1"/>
  <c r="D23" i="1"/>
  <c r="D22" i="1"/>
  <c r="D21" i="1"/>
  <c r="D19" i="1"/>
  <c r="D18" i="1"/>
  <c r="D17" i="1"/>
  <c r="D16" i="1"/>
  <c r="D15" i="1"/>
  <c r="D14" i="1"/>
  <c r="D13" i="1"/>
  <c r="D11" i="1"/>
  <c r="D9" i="1"/>
  <c r="D8" i="1"/>
</calcChain>
</file>

<file path=xl/sharedStrings.xml><?xml version="1.0" encoding="utf-8"?>
<sst xmlns="http://schemas.openxmlformats.org/spreadsheetml/2006/main" count="1113" uniqueCount="161">
  <si>
    <t>AS</t>
  </si>
  <si>
    <t>AU</t>
  </si>
  <si>
    <t>CN</t>
  </si>
  <si>
    <t>CA</t>
  </si>
  <si>
    <t>CK</t>
  </si>
  <si>
    <t>EU</t>
  </si>
  <si>
    <t>FM</t>
  </si>
  <si>
    <t>FJ</t>
  </si>
  <si>
    <t>PF</t>
  </si>
  <si>
    <t>GU</t>
  </si>
  <si>
    <t>ID</t>
  </si>
  <si>
    <t>JP</t>
  </si>
  <si>
    <t>KI</t>
  </si>
  <si>
    <t>KR</t>
  </si>
  <si>
    <t>MH</t>
  </si>
  <si>
    <t>NR</t>
  </si>
  <si>
    <t>NC</t>
  </si>
  <si>
    <t>NZ</t>
  </si>
  <si>
    <t>NU</t>
  </si>
  <si>
    <t>MP</t>
  </si>
  <si>
    <t>PW</t>
  </si>
  <si>
    <t>PG</t>
  </si>
  <si>
    <t>PH</t>
  </si>
  <si>
    <t>WS</t>
  </si>
  <si>
    <t>SB</t>
  </si>
  <si>
    <t>TW</t>
  </si>
  <si>
    <t>TK</t>
  </si>
  <si>
    <t>TO</t>
  </si>
  <si>
    <t>TV</t>
  </si>
  <si>
    <t>US</t>
  </si>
  <si>
    <t>VU</t>
  </si>
  <si>
    <t>WF</t>
  </si>
  <si>
    <t>20S - 20N</t>
  </si>
  <si>
    <t>Cnt</t>
  </si>
  <si>
    <t>Est</t>
  </si>
  <si>
    <t>Est.km</t>
  </si>
  <si>
    <t>Australia</t>
  </si>
  <si>
    <t>Guam</t>
  </si>
  <si>
    <t>New Caledonia</t>
  </si>
  <si>
    <t>Samoa</t>
  </si>
  <si>
    <t>Solomon Islands</t>
  </si>
  <si>
    <t>Vietnam</t>
  </si>
  <si>
    <t>American Samoa</t>
  </si>
  <si>
    <t>Japan</t>
  </si>
  <si>
    <t>Vanuatu</t>
  </si>
  <si>
    <t>Johnston Atoll</t>
  </si>
  <si>
    <t>Philippines</t>
  </si>
  <si>
    <t>Gilbert Islands</t>
  </si>
  <si>
    <t>Tuvalu</t>
  </si>
  <si>
    <t>Jarvis Island</t>
  </si>
  <si>
    <t>China</t>
  </si>
  <si>
    <t>Papua New Guinea</t>
  </si>
  <si>
    <t>Fiji</t>
  </si>
  <si>
    <t>Marshall Islands</t>
  </si>
  <si>
    <t>Northern Mariana Islands</t>
  </si>
  <si>
    <t>Nauru</t>
  </si>
  <si>
    <t>Taiwan</t>
  </si>
  <si>
    <t>Palau</t>
  </si>
  <si>
    <t>Phoenix Group</t>
  </si>
  <si>
    <t>Palmyra Atoll</t>
  </si>
  <si>
    <t>Wallis and Futuna</t>
  </si>
  <si>
    <t>Malaysia</t>
  </si>
  <si>
    <t>Indonesia</t>
  </si>
  <si>
    <t>Line Group</t>
  </si>
  <si>
    <t>Brunei</t>
  </si>
  <si>
    <t>Cook Islands</t>
  </si>
  <si>
    <t>Wake Island</t>
  </si>
  <si>
    <t>East Timor</t>
  </si>
  <si>
    <t>Micronesia</t>
  </si>
  <si>
    <t>Tokelau</t>
  </si>
  <si>
    <t>Tonga</t>
  </si>
  <si>
    <t>Niue</t>
  </si>
  <si>
    <t>Howland and Baker islands</t>
  </si>
  <si>
    <t>French Polynesia</t>
  </si>
  <si>
    <t>Hawaii</t>
  </si>
  <si>
    <t>Total EEZ areas</t>
  </si>
  <si>
    <t>Update</t>
  </si>
  <si>
    <t>Area</t>
  </si>
  <si>
    <t>Archepelagic</t>
  </si>
  <si>
    <t>Full area</t>
  </si>
  <si>
    <t>PNA total - 2018 I think</t>
  </si>
  <si>
    <t>EEZ PS effort limits - CMM-2017-01 Attch 1 Table 1</t>
  </si>
  <si>
    <t>ShtNm</t>
  </si>
  <si>
    <t>30000 mt SKJ</t>
  </si>
  <si>
    <t>20000 mt SKJ</t>
  </si>
  <si>
    <t>40000 mt SKJ</t>
  </si>
  <si>
    <t>600 mt BET</t>
  </si>
  <si>
    <t>What to do about JP for this (outside 20N to 20S)</t>
  </si>
  <si>
    <t>600 mt YFT</t>
  </si>
  <si>
    <t>HS PS effort limits - CMM-2017-01 Attach 1 Table 2</t>
  </si>
  <si>
    <t>How to handle 100 days from commission meeting</t>
  </si>
  <si>
    <t>Limit of 36 vessels in HSP-1</t>
  </si>
  <si>
    <t>Can transfer 100 days from EEZ to HS - alleviate AS hardship</t>
  </si>
  <si>
    <t>Total effort limit of 4659 days</t>
  </si>
  <si>
    <t>CMM 2017-01 Attachment 2</t>
  </si>
  <si>
    <t>^ Maybe not any more?</t>
  </si>
  <si>
    <t>Limit</t>
  </si>
  <si>
    <t>Updated to be the 2019 PNA PAE values</t>
  </si>
  <si>
    <t>P</t>
  </si>
  <si>
    <t>South Korea</t>
  </si>
  <si>
    <t>New Zealand</t>
  </si>
  <si>
    <t>Pitcairn</t>
  </si>
  <si>
    <t>Norfolk Island</t>
  </si>
  <si>
    <t>eez</t>
  </si>
  <si>
    <t>Nsamps</t>
  </si>
  <si>
    <t>Nsamps/sum(Nsamps)</t>
  </si>
  <si>
    <t>Value</t>
  </si>
  <si>
    <t>IMF</t>
  </si>
  <si>
    <t>Is the country defined as developing</t>
  </si>
  <si>
    <t>?</t>
  </si>
  <si>
    <t>Reg 3</t>
  </si>
  <si>
    <t>Reg 4</t>
  </si>
  <si>
    <t>Reg 5</t>
  </si>
  <si>
    <t>Reg 6</t>
  </si>
  <si>
    <t>Reg 7</t>
  </si>
  <si>
    <t>Reg 8</t>
  </si>
  <si>
    <t>Reg Overlap</t>
  </si>
  <si>
    <t>SKJ SB By Region</t>
  </si>
  <si>
    <t>V1</t>
  </si>
  <si>
    <t>V2</t>
  </si>
  <si>
    <t>Reg</t>
  </si>
  <si>
    <t>reg3</t>
  </si>
  <si>
    <t>reg4</t>
  </si>
  <si>
    <t>reg5</t>
  </si>
  <si>
    <t>reg6</t>
  </si>
  <si>
    <t>reg7</t>
  </si>
  <si>
    <t>reg8</t>
  </si>
  <si>
    <t>regOvLap</t>
  </si>
  <si>
    <t>SKJ Total Region Areas</t>
  </si>
  <si>
    <t>SKJ SB Density By Region</t>
  </si>
  <si>
    <t>Overlap</t>
  </si>
  <si>
    <t>EEZ Biomass</t>
  </si>
  <si>
    <t>Russia</t>
  </si>
  <si>
    <t>North Korea</t>
  </si>
  <si>
    <t>Alaska</t>
  </si>
  <si>
    <t>reg1.ll</t>
  </si>
  <si>
    <t>reg2.ll</t>
  </si>
  <si>
    <t>reg3.ll</t>
  </si>
  <si>
    <t>reg4.ll</t>
  </si>
  <si>
    <t>reg5.ll</t>
  </si>
  <si>
    <t>reg6.ll</t>
  </si>
  <si>
    <t>reg7.ll</t>
  </si>
  <si>
    <t>reg8.ll</t>
  </si>
  <si>
    <t>reg9.ll</t>
  </si>
  <si>
    <t>regOvLap.ll</t>
  </si>
  <si>
    <t>Reg 1</t>
  </si>
  <si>
    <t>Reg 2</t>
  </si>
  <si>
    <t>Reg 9</t>
  </si>
  <si>
    <t>Reg 10</t>
  </si>
  <si>
    <t>Marshall</t>
  </si>
  <si>
    <t>Islands</t>
  </si>
  <si>
    <t>Solomon</t>
  </si>
  <si>
    <t>Gilbert</t>
  </si>
  <si>
    <t>Papua</t>
  </si>
  <si>
    <t>New</t>
  </si>
  <si>
    <t>Guinea</t>
  </si>
  <si>
    <t>BET SB By Region</t>
  </si>
  <si>
    <t>BET SB Density By Region</t>
  </si>
  <si>
    <t>Developed</t>
  </si>
  <si>
    <t>Developing</t>
  </si>
  <si>
    <t>Least developed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</si>
</sst>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0" xfId="0" applyNumberFormat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0" borderId="6" xfId="0" applyBorder="1"/>
    <xf numFmtId="0" fontId="0" fillId="0" borderId="7" xfId="0" applyBorder="1" applyAlignment="1">
      <alignment horizontal="right"/>
    </xf>
    <xf numFmtId="0" fontId="0" fillId="0" borderId="8" xfId="0" applyBorder="1"/>
    <xf numFmtId="11" fontId="0" fillId="0" borderId="0" xfId="0" applyNumberFormat="1" applyBorder="1"/>
    <xf numFmtId="0" fontId="0" fillId="0" borderId="7" xfId="0" applyBorder="1"/>
    <xf numFmtId="0" fontId="0" fillId="0" borderId="9" xfId="0" applyBorder="1"/>
    <xf numFmtId="11" fontId="0" fillId="0" borderId="10" xfId="0" applyNumberFormat="1" applyBorder="1"/>
    <xf numFmtId="0" fontId="0" fillId="0" borderId="11" xfId="0" applyBorder="1"/>
    <xf numFmtId="0" fontId="0" fillId="0" borderId="6" xfId="0" applyFill="1" applyBorder="1"/>
    <xf numFmtId="0" fontId="0" fillId="0" borderId="8" xfId="0" applyFill="1" applyBorder="1"/>
    <xf numFmtId="0" fontId="0" fillId="0" borderId="4" xfId="0" applyBorder="1"/>
    <xf numFmtId="0" fontId="0" fillId="0" borderId="9" xfId="0" applyBorder="1" applyAlignment="1">
      <alignment horizontal="right"/>
    </xf>
    <xf numFmtId="0" fontId="0" fillId="0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45"/>
  <sheetViews>
    <sheetView topLeftCell="A7" zoomScale="85" zoomScaleNormal="85" workbookViewId="0">
      <selection activeCell="G7" sqref="G7:G38"/>
    </sheetView>
  </sheetViews>
  <sheetFormatPr defaultRowHeight="15" x14ac:dyDescent="0.25"/>
  <cols>
    <col min="2" max="2" width="9.7109375" bestFit="1" customWidth="1"/>
    <col min="3" max="3" width="9" style="1" bestFit="1" customWidth="1"/>
    <col min="4" max="4" width="12" style="1" bestFit="1" customWidth="1"/>
    <col min="5" max="5" width="13.7109375" style="1" customWidth="1"/>
    <col min="6" max="6" width="11.7109375" style="1" customWidth="1"/>
    <col min="10" max="10" width="25" bestFit="1" customWidth="1"/>
    <col min="11" max="11" width="12" bestFit="1" customWidth="1"/>
    <col min="12" max="12" width="15.7109375" customWidth="1"/>
    <col min="15" max="15" width="18" bestFit="1" customWidth="1"/>
    <col min="16" max="16" width="12" bestFit="1" customWidth="1"/>
    <col min="17" max="17" width="14.28515625" customWidth="1"/>
  </cols>
  <sheetData>
    <row r="3" spans="1:17" x14ac:dyDescent="0.25">
      <c r="A3" t="s">
        <v>76</v>
      </c>
      <c r="B3" s="2">
        <v>43649</v>
      </c>
      <c r="J3" t="s">
        <v>75</v>
      </c>
    </row>
    <row r="4" spans="1:17" x14ac:dyDescent="0.25">
      <c r="J4" t="s">
        <v>33</v>
      </c>
      <c r="K4" t="s">
        <v>34</v>
      </c>
      <c r="L4" t="s">
        <v>35</v>
      </c>
      <c r="O4" t="s">
        <v>33</v>
      </c>
      <c r="P4" t="s">
        <v>34</v>
      </c>
      <c r="Q4" t="s">
        <v>35</v>
      </c>
    </row>
    <row r="5" spans="1:17" x14ac:dyDescent="0.25">
      <c r="C5" s="1" t="s">
        <v>32</v>
      </c>
      <c r="J5" t="s">
        <v>36</v>
      </c>
      <c r="K5">
        <v>989791152815.64795</v>
      </c>
      <c r="L5">
        <v>989791.15281564801</v>
      </c>
      <c r="O5" t="s">
        <v>44</v>
      </c>
      <c r="P5">
        <v>70176556778.394196</v>
      </c>
      <c r="Q5">
        <v>70176.556778394195</v>
      </c>
    </row>
    <row r="6" spans="1:17" x14ac:dyDescent="0.25">
      <c r="D6" s="1" t="s">
        <v>79</v>
      </c>
      <c r="E6" s="1" t="s">
        <v>78</v>
      </c>
      <c r="F6" s="3" t="s">
        <v>77</v>
      </c>
      <c r="G6" s="11" t="s">
        <v>98</v>
      </c>
      <c r="J6" t="s">
        <v>37</v>
      </c>
      <c r="K6">
        <v>208234147514.298</v>
      </c>
      <c r="L6">
        <v>208234.14751429801</v>
      </c>
      <c r="O6" t="s">
        <v>44</v>
      </c>
      <c r="P6">
        <v>70176556778.394196</v>
      </c>
      <c r="Q6">
        <v>70176.556778394195</v>
      </c>
    </row>
    <row r="7" spans="1:17" x14ac:dyDescent="0.25">
      <c r="C7" s="1" t="s">
        <v>0</v>
      </c>
      <c r="D7" s="1">
        <f>L11</f>
        <v>405829.68322990602</v>
      </c>
      <c r="F7" s="4">
        <f>D7-E7</f>
        <v>405829.68322990602</v>
      </c>
      <c r="G7" s="15">
        <f>F7/SUM($F$7:$F$38)</f>
        <v>1.4648985083967734E-2</v>
      </c>
      <c r="J7" t="s">
        <v>38</v>
      </c>
      <c r="K7">
        <v>448823695957.16302</v>
      </c>
      <c r="L7">
        <v>448823.695957163</v>
      </c>
      <c r="O7" t="s">
        <v>53</v>
      </c>
      <c r="P7">
        <v>108577347492.983</v>
      </c>
      <c r="Q7">
        <v>108577.347492983</v>
      </c>
    </row>
    <row r="8" spans="1:17" x14ac:dyDescent="0.25">
      <c r="C8" s="1" t="s">
        <v>1</v>
      </c>
      <c r="D8" s="1">
        <f>L5</f>
        <v>989791.15281564801</v>
      </c>
      <c r="F8" s="4">
        <f t="shared" ref="F8:F38" si="0">D8-E8</f>
        <v>989791.15281564801</v>
      </c>
      <c r="G8" s="15">
        <f t="shared" ref="G8:G37" si="1">F8/SUM($F$7:$F$38)</f>
        <v>3.5727883969555771E-2</v>
      </c>
      <c r="J8" t="s">
        <v>39</v>
      </c>
      <c r="K8">
        <v>130480233522.853</v>
      </c>
      <c r="L8">
        <v>130480.233522853</v>
      </c>
      <c r="O8" t="s">
        <v>53</v>
      </c>
      <c r="P8">
        <v>108577347492.983</v>
      </c>
      <c r="Q8">
        <v>108577.347492983</v>
      </c>
    </row>
    <row r="9" spans="1:17" x14ac:dyDescent="0.25">
      <c r="C9" s="1" t="s">
        <v>2</v>
      </c>
      <c r="D9" s="1">
        <f>L19+L20</f>
        <v>432214.73309477948</v>
      </c>
      <c r="F9" s="4">
        <f t="shared" si="0"/>
        <v>432214.73309477948</v>
      </c>
      <c r="G9" s="15">
        <f t="shared" si="1"/>
        <v>1.5601390040732103E-2</v>
      </c>
      <c r="J9" t="s">
        <v>40</v>
      </c>
      <c r="K9">
        <v>1605324727998.22</v>
      </c>
      <c r="L9">
        <v>1605324.7279982199</v>
      </c>
      <c r="O9" t="s">
        <v>62</v>
      </c>
      <c r="P9">
        <v>2131975051530.8301</v>
      </c>
      <c r="Q9">
        <v>2131975.0515308301</v>
      </c>
    </row>
    <row r="10" spans="1:17" x14ac:dyDescent="0.25">
      <c r="C10" s="1" t="s">
        <v>3</v>
      </c>
      <c r="D10" s="1">
        <v>0</v>
      </c>
      <c r="F10" s="4">
        <f t="shared" si="0"/>
        <v>0</v>
      </c>
      <c r="G10" s="15">
        <f t="shared" si="1"/>
        <v>0</v>
      </c>
      <c r="J10" t="s">
        <v>41</v>
      </c>
      <c r="K10">
        <v>333805367677.93201</v>
      </c>
      <c r="L10">
        <v>333805.36767793202</v>
      </c>
      <c r="O10" t="s">
        <v>62</v>
      </c>
      <c r="P10">
        <v>2131975051530.8301</v>
      </c>
      <c r="Q10">
        <v>2131975.0515308301</v>
      </c>
    </row>
    <row r="11" spans="1:17" x14ac:dyDescent="0.25">
      <c r="C11" s="1" t="s">
        <v>4</v>
      </c>
      <c r="D11" s="1">
        <f>L36</f>
        <v>1565060.2553348499</v>
      </c>
      <c r="F11" s="4">
        <f t="shared" si="0"/>
        <v>1565060.2553348499</v>
      </c>
      <c r="G11" s="15">
        <f t="shared" si="1"/>
        <v>5.6493019814232923E-2</v>
      </c>
      <c r="J11" t="s">
        <v>42</v>
      </c>
      <c r="K11">
        <v>405829683229.90601</v>
      </c>
      <c r="L11">
        <v>405829.68322990602</v>
      </c>
      <c r="O11" t="s">
        <v>51</v>
      </c>
      <c r="P11">
        <v>585970604248.88501</v>
      </c>
      <c r="Q11">
        <v>585970.60424888495</v>
      </c>
    </row>
    <row r="12" spans="1:17" x14ac:dyDescent="0.25">
      <c r="C12" s="1" t="s">
        <v>5</v>
      </c>
      <c r="D12" s="1">
        <v>0</v>
      </c>
      <c r="F12" s="4">
        <f t="shared" si="0"/>
        <v>0</v>
      </c>
      <c r="G12" s="15">
        <f t="shared" si="1"/>
        <v>0</v>
      </c>
      <c r="J12" t="s">
        <v>43</v>
      </c>
      <c r="K12">
        <v>185996260642.82599</v>
      </c>
      <c r="L12">
        <v>185996.260642826</v>
      </c>
      <c r="O12" t="s">
        <v>51</v>
      </c>
      <c r="P12">
        <v>585970604248.88501</v>
      </c>
      <c r="Q12">
        <v>585970.60424888495</v>
      </c>
    </row>
    <row r="13" spans="1:17" x14ac:dyDescent="0.25">
      <c r="C13" s="1" t="s">
        <v>6</v>
      </c>
      <c r="D13" s="1">
        <f>L39</f>
        <v>3010644.06002475</v>
      </c>
      <c r="F13" s="4">
        <f t="shared" si="0"/>
        <v>3010644.06002475</v>
      </c>
      <c r="G13" s="15">
        <f t="shared" si="1"/>
        <v>0.10867337149277462</v>
      </c>
      <c r="J13" t="s">
        <v>44</v>
      </c>
      <c r="K13">
        <v>577206683336.526</v>
      </c>
      <c r="L13">
        <v>577206.68333652604</v>
      </c>
      <c r="O13" t="s">
        <v>40</v>
      </c>
      <c r="P13">
        <v>129096484512.409</v>
      </c>
      <c r="Q13">
        <v>129096.48451240901</v>
      </c>
    </row>
    <row r="14" spans="1:17" x14ac:dyDescent="0.25">
      <c r="C14" s="1" t="s">
        <v>7</v>
      </c>
      <c r="D14" s="1">
        <f>L22</f>
        <v>859192.73158102098</v>
      </c>
      <c r="E14" s="1">
        <f>Q21</f>
        <v>143825.60496032401</v>
      </c>
      <c r="F14" s="4">
        <f t="shared" si="0"/>
        <v>715367.12662069697</v>
      </c>
      <c r="G14" s="15">
        <f t="shared" si="1"/>
        <v>2.5822168265328131E-2</v>
      </c>
      <c r="J14" t="s">
        <v>45</v>
      </c>
      <c r="K14">
        <v>440466829982.63202</v>
      </c>
      <c r="L14">
        <v>440466.82998263201</v>
      </c>
      <c r="O14" t="s">
        <v>40</v>
      </c>
      <c r="P14">
        <v>129096484512.409</v>
      </c>
      <c r="Q14">
        <v>129096.48451240901</v>
      </c>
    </row>
    <row r="15" spans="1:17" x14ac:dyDescent="0.25">
      <c r="C15" s="1" t="s">
        <v>8</v>
      </c>
      <c r="D15" s="1">
        <f>L44</f>
        <v>2787416.2065793299</v>
      </c>
      <c r="F15" s="4">
        <f t="shared" si="0"/>
        <v>2787416.2065793299</v>
      </c>
      <c r="G15" s="15">
        <f t="shared" si="1"/>
        <v>0.10061565262553351</v>
      </c>
      <c r="J15" t="s">
        <v>46</v>
      </c>
      <c r="K15">
        <v>1870226737091.8</v>
      </c>
      <c r="L15">
        <v>1870226.7370918</v>
      </c>
      <c r="O15" t="s">
        <v>48</v>
      </c>
      <c r="P15">
        <v>3857670688.4239202</v>
      </c>
      <c r="Q15">
        <v>3857.6706884239202</v>
      </c>
    </row>
    <row r="16" spans="1:17" x14ac:dyDescent="0.25">
      <c r="C16" s="1" t="s">
        <v>9</v>
      </c>
      <c r="D16" s="1">
        <f>L6</f>
        <v>208234.14751429801</v>
      </c>
      <c r="F16" s="4">
        <f t="shared" si="0"/>
        <v>208234.14751429801</v>
      </c>
      <c r="G16" s="15">
        <f t="shared" si="1"/>
        <v>7.516500263440808E-3</v>
      </c>
      <c r="J16" t="s">
        <v>47</v>
      </c>
      <c r="K16">
        <v>1053244935906.08</v>
      </c>
      <c r="L16">
        <v>1053244.9359060801</v>
      </c>
      <c r="O16" t="s">
        <v>48</v>
      </c>
      <c r="P16">
        <v>3857670688.4239202</v>
      </c>
      <c r="Q16">
        <v>3857.6706884239202</v>
      </c>
    </row>
    <row r="17" spans="3:17" x14ac:dyDescent="0.25">
      <c r="C17" s="1" t="s">
        <v>10</v>
      </c>
      <c r="D17" s="1">
        <f>L33</f>
        <v>3021735.5625573802</v>
      </c>
      <c r="E17" s="1">
        <f>Q9</f>
        <v>2131975.0515308301</v>
      </c>
      <c r="F17" s="4">
        <f t="shared" si="0"/>
        <v>889760.51102655008</v>
      </c>
      <c r="G17" s="15">
        <f t="shared" si="1"/>
        <v>3.2117139265408337E-2</v>
      </c>
      <c r="J17" t="s">
        <v>48</v>
      </c>
      <c r="K17">
        <v>753133026846.55298</v>
      </c>
      <c r="L17">
        <v>753133.02684655297</v>
      </c>
      <c r="O17" t="s">
        <v>47</v>
      </c>
      <c r="P17">
        <v>30631618784.291</v>
      </c>
      <c r="Q17">
        <v>30631.618784291</v>
      </c>
    </row>
    <row r="18" spans="3:17" x14ac:dyDescent="0.25">
      <c r="C18" s="1" t="s">
        <v>11</v>
      </c>
      <c r="D18" s="1">
        <f>L12</f>
        <v>185996.260642826</v>
      </c>
      <c r="F18" s="4">
        <f t="shared" si="0"/>
        <v>185996.260642826</v>
      </c>
      <c r="G18" s="15">
        <f t="shared" si="1"/>
        <v>6.7137929048107399E-3</v>
      </c>
      <c r="J18" t="s">
        <v>49</v>
      </c>
      <c r="K18">
        <v>323186086408.95801</v>
      </c>
      <c r="L18">
        <v>323186.08640895801</v>
      </c>
      <c r="O18" t="s">
        <v>47</v>
      </c>
      <c r="P18">
        <v>30631618784.291</v>
      </c>
      <c r="Q18">
        <v>30631.618784291</v>
      </c>
    </row>
    <row r="19" spans="3:17" x14ac:dyDescent="0.25">
      <c r="C19" s="1" t="s">
        <v>12</v>
      </c>
      <c r="D19" s="1">
        <f>L16+L29+L34</f>
        <v>3440220.0427108211</v>
      </c>
      <c r="E19" s="1">
        <f>Q17</f>
        <v>30631.618784291</v>
      </c>
      <c r="F19" s="4">
        <f t="shared" si="0"/>
        <v>3409588.4239265299</v>
      </c>
      <c r="G19" s="15">
        <f t="shared" si="1"/>
        <v>0.12307382142935409</v>
      </c>
      <c r="J19" t="s">
        <v>50</v>
      </c>
      <c r="K19">
        <v>93493385020.746506</v>
      </c>
      <c r="L19">
        <v>93493.3850207465</v>
      </c>
      <c r="O19" t="s">
        <v>46</v>
      </c>
      <c r="P19">
        <v>587287499145.92798</v>
      </c>
      <c r="Q19">
        <v>587287.49914592796</v>
      </c>
    </row>
    <row r="20" spans="3:17" x14ac:dyDescent="0.25">
      <c r="C20" s="1" t="s">
        <v>13</v>
      </c>
      <c r="D20" s="1">
        <v>0</v>
      </c>
      <c r="F20" s="4">
        <f t="shared" si="0"/>
        <v>0</v>
      </c>
      <c r="G20" s="15">
        <f t="shared" si="1"/>
        <v>0</v>
      </c>
      <c r="J20" t="s">
        <v>50</v>
      </c>
      <c r="K20">
        <v>338721348074.03302</v>
      </c>
      <c r="L20">
        <v>338721.34807403298</v>
      </c>
      <c r="O20" t="s">
        <v>46</v>
      </c>
      <c r="P20">
        <v>587287499145.92798</v>
      </c>
      <c r="Q20">
        <v>587287.49914592796</v>
      </c>
    </row>
    <row r="21" spans="3:17" x14ac:dyDescent="0.25">
      <c r="C21" s="1" t="s">
        <v>14</v>
      </c>
      <c r="D21" s="1">
        <f>L23</f>
        <v>2001566.3392676299</v>
      </c>
      <c r="E21" s="1">
        <f>Q7</f>
        <v>108577.347492983</v>
      </c>
      <c r="F21" s="4">
        <f t="shared" si="0"/>
        <v>1892988.9917746468</v>
      </c>
      <c r="G21" s="15">
        <f t="shared" si="1"/>
        <v>6.8330062217041992E-2</v>
      </c>
      <c r="J21" t="s">
        <v>51</v>
      </c>
      <c r="K21">
        <v>3473652438.6304798</v>
      </c>
      <c r="L21">
        <v>3473.65243863048</v>
      </c>
      <c r="O21" t="s">
        <v>52</v>
      </c>
      <c r="P21">
        <v>143825604960.32401</v>
      </c>
      <c r="Q21">
        <v>143825.60496032401</v>
      </c>
    </row>
    <row r="22" spans="3:17" x14ac:dyDescent="0.25">
      <c r="C22" s="1" t="s">
        <v>15</v>
      </c>
      <c r="D22" s="1">
        <f>L25</f>
        <v>309260.77849472302</v>
      </c>
      <c r="F22" s="4">
        <f t="shared" si="0"/>
        <v>309260.77849472302</v>
      </c>
      <c r="G22" s="15">
        <f t="shared" si="1"/>
        <v>1.1163196578351221E-2</v>
      </c>
      <c r="J22" t="s">
        <v>52</v>
      </c>
      <c r="K22">
        <v>859192731581.021</v>
      </c>
      <c r="L22">
        <v>859192.73158102098</v>
      </c>
      <c r="O22" t="s">
        <v>52</v>
      </c>
      <c r="P22">
        <v>143825604960.32401</v>
      </c>
      <c r="Q22">
        <v>143825.60496032401</v>
      </c>
    </row>
    <row r="23" spans="3:17" x14ac:dyDescent="0.25">
      <c r="C23" s="1" t="s">
        <v>16</v>
      </c>
      <c r="D23" s="1">
        <f>L7</f>
        <v>448823.695957163</v>
      </c>
      <c r="F23" s="4">
        <f t="shared" si="0"/>
        <v>448823.695957163</v>
      </c>
      <c r="G23" s="15">
        <f t="shared" si="1"/>
        <v>1.6200913582960028E-2</v>
      </c>
      <c r="J23" t="s">
        <v>53</v>
      </c>
      <c r="K23">
        <v>2001566339267.6299</v>
      </c>
      <c r="L23">
        <v>2001566.3392676299</v>
      </c>
    </row>
    <row r="24" spans="3:17" x14ac:dyDescent="0.25">
      <c r="C24" s="1" t="s">
        <v>17</v>
      </c>
      <c r="D24" s="1">
        <v>0</v>
      </c>
      <c r="F24" s="4">
        <f t="shared" si="0"/>
        <v>0</v>
      </c>
      <c r="G24" s="15">
        <f t="shared" si="1"/>
        <v>0</v>
      </c>
      <c r="J24" t="s">
        <v>54</v>
      </c>
      <c r="K24">
        <v>534533523039.57397</v>
      </c>
      <c r="L24">
        <v>534533.52303957404</v>
      </c>
    </row>
    <row r="25" spans="3:17" x14ac:dyDescent="0.25">
      <c r="C25" s="1" t="s">
        <v>18</v>
      </c>
      <c r="D25" s="1">
        <f>L42</f>
        <v>193374.816010259</v>
      </c>
      <c r="F25" s="4">
        <f t="shared" si="0"/>
        <v>193374.816010259</v>
      </c>
      <c r="G25" s="15">
        <f t="shared" si="1"/>
        <v>6.9801320908912294E-3</v>
      </c>
      <c r="J25" t="s">
        <v>55</v>
      </c>
      <c r="K25">
        <v>309260778494.72302</v>
      </c>
      <c r="L25">
        <v>309260.77849472302</v>
      </c>
    </row>
    <row r="26" spans="3:17" x14ac:dyDescent="0.25">
      <c r="C26" s="1" t="s">
        <v>19</v>
      </c>
      <c r="D26" s="1">
        <f>L24</f>
        <v>534533.52303957404</v>
      </c>
      <c r="F26" s="4">
        <f t="shared" si="0"/>
        <v>534533.52303957404</v>
      </c>
      <c r="G26" s="15">
        <f t="shared" si="1"/>
        <v>1.9294728624991851E-2</v>
      </c>
      <c r="J26" t="s">
        <v>56</v>
      </c>
      <c r="K26">
        <v>80509250605.607193</v>
      </c>
      <c r="L26">
        <v>80509.250605607202</v>
      </c>
    </row>
    <row r="27" spans="3:17" x14ac:dyDescent="0.25">
      <c r="C27" s="1" t="s">
        <v>20</v>
      </c>
      <c r="D27" s="1">
        <f>L28</f>
        <v>614807.44449085195</v>
      </c>
      <c r="F27" s="4">
        <f t="shared" si="0"/>
        <v>614807.44449085195</v>
      </c>
      <c r="G27" s="15">
        <f t="shared" si="1"/>
        <v>2.2192327116586644E-2</v>
      </c>
      <c r="J27" t="s">
        <v>51</v>
      </c>
      <c r="K27">
        <v>2372378351988.2998</v>
      </c>
      <c r="L27">
        <v>2372378.3519883002</v>
      </c>
    </row>
    <row r="28" spans="3:17" x14ac:dyDescent="0.25">
      <c r="C28" s="1" t="s">
        <v>21</v>
      </c>
      <c r="D28" s="1">
        <f>L21+L27</f>
        <v>2375852.0044269306</v>
      </c>
      <c r="E28" s="1">
        <f>Q11</f>
        <v>585970.60424888495</v>
      </c>
      <c r="F28" s="4">
        <f t="shared" si="0"/>
        <v>1789881.4001780455</v>
      </c>
      <c r="G28" s="15">
        <f t="shared" si="1"/>
        <v>6.4608250743516088E-2</v>
      </c>
      <c r="J28" t="s">
        <v>57</v>
      </c>
      <c r="K28">
        <v>614807444490.85205</v>
      </c>
      <c r="L28">
        <v>614807.44449085195</v>
      </c>
    </row>
    <row r="29" spans="3:17" x14ac:dyDescent="0.25">
      <c r="C29" s="1" t="s">
        <v>22</v>
      </c>
      <c r="D29" s="1">
        <f>L15</f>
        <v>1870226.7370918</v>
      </c>
      <c r="E29" s="1">
        <f>Q19</f>
        <v>587287.49914592796</v>
      </c>
      <c r="F29" s="4">
        <f t="shared" si="0"/>
        <v>1282939.2379458719</v>
      </c>
      <c r="G29" s="15">
        <f t="shared" si="1"/>
        <v>4.6309470541264434E-2</v>
      </c>
      <c r="J29" t="s">
        <v>58</v>
      </c>
      <c r="K29">
        <v>745781630489.44104</v>
      </c>
      <c r="L29">
        <v>745781.63048944098</v>
      </c>
    </row>
    <row r="30" spans="3:17" x14ac:dyDescent="0.25">
      <c r="C30" s="1" t="s">
        <v>23</v>
      </c>
      <c r="D30" s="1">
        <f>L8</f>
        <v>130480.233522853</v>
      </c>
      <c r="F30" s="4">
        <f t="shared" si="0"/>
        <v>130480.233522853</v>
      </c>
      <c r="G30" s="15">
        <f t="shared" si="1"/>
        <v>4.7098649350054414E-3</v>
      </c>
      <c r="J30" t="s">
        <v>59</v>
      </c>
      <c r="K30">
        <v>353669860117.62</v>
      </c>
      <c r="L30">
        <v>353669.86011761997</v>
      </c>
    </row>
    <row r="31" spans="3:17" x14ac:dyDescent="0.25">
      <c r="C31" s="1" t="s">
        <v>24</v>
      </c>
      <c r="D31" s="1">
        <f>L9</f>
        <v>1605324.7279982199</v>
      </c>
      <c r="E31" s="1">
        <f>Q13</f>
        <v>129096.48451240901</v>
      </c>
      <c r="F31" s="4">
        <f t="shared" si="0"/>
        <v>1476228.2434858109</v>
      </c>
      <c r="G31" s="15">
        <f t="shared" si="1"/>
        <v>5.3286505184256434E-2</v>
      </c>
      <c r="J31" t="s">
        <v>60</v>
      </c>
      <c r="K31">
        <v>262749983069.164</v>
      </c>
      <c r="L31">
        <v>262749.98306916398</v>
      </c>
    </row>
    <row r="32" spans="3:17" x14ac:dyDescent="0.25">
      <c r="C32" s="1" t="s">
        <v>25</v>
      </c>
      <c r="D32" s="1">
        <f>L26</f>
        <v>80509.250605607202</v>
      </c>
      <c r="F32" s="4">
        <f t="shared" si="0"/>
        <v>80509.250605607202</v>
      </c>
      <c r="G32" s="15">
        <f t="shared" si="1"/>
        <v>2.9060930236954399E-3</v>
      </c>
      <c r="J32" t="s">
        <v>61</v>
      </c>
      <c r="K32">
        <v>263473416896.66599</v>
      </c>
      <c r="L32">
        <v>263473.41689666599</v>
      </c>
    </row>
    <row r="33" spans="3:12" x14ac:dyDescent="0.25">
      <c r="C33" s="1" t="s">
        <v>26</v>
      </c>
      <c r="D33" s="1">
        <f>L40</f>
        <v>320548.05794471502</v>
      </c>
      <c r="F33" s="4">
        <f t="shared" si="0"/>
        <v>320548.05794471502</v>
      </c>
      <c r="G33" s="15">
        <f t="shared" si="1"/>
        <v>1.1570626579492458E-2</v>
      </c>
      <c r="J33" t="s">
        <v>62</v>
      </c>
      <c r="K33">
        <v>3021735562557.3799</v>
      </c>
      <c r="L33">
        <v>3021735.5625573802</v>
      </c>
    </row>
    <row r="34" spans="3:12" x14ac:dyDescent="0.25">
      <c r="C34" s="1" t="s">
        <v>27</v>
      </c>
      <c r="D34" s="1">
        <f>L41</f>
        <v>311481.36733687698</v>
      </c>
      <c r="F34" s="4">
        <f t="shared" si="0"/>
        <v>311481.36733687698</v>
      </c>
      <c r="G34" s="15">
        <f t="shared" si="1"/>
        <v>1.1243351811372732E-2</v>
      </c>
      <c r="J34" t="s">
        <v>63</v>
      </c>
      <c r="K34">
        <v>1641193476315.3</v>
      </c>
      <c r="L34">
        <v>1641193.4763153</v>
      </c>
    </row>
    <row r="35" spans="3:12" x14ac:dyDescent="0.25">
      <c r="C35" s="1" t="s">
        <v>28</v>
      </c>
      <c r="D35" s="1">
        <f>L17</f>
        <v>753133.02684655297</v>
      </c>
      <c r="E35" s="1">
        <f>Q15</f>
        <v>3857.6706884239202</v>
      </c>
      <c r="F35" s="4">
        <f t="shared" si="0"/>
        <v>749275.35615812906</v>
      </c>
      <c r="G35" s="15">
        <f t="shared" si="1"/>
        <v>2.7046132822982728E-2</v>
      </c>
      <c r="J35" t="s">
        <v>64</v>
      </c>
      <c r="K35">
        <v>43143610389.696404</v>
      </c>
      <c r="L35">
        <v>43143.610389696303</v>
      </c>
    </row>
    <row r="36" spans="3:12" x14ac:dyDescent="0.25">
      <c r="C36" s="1" t="s">
        <v>29</v>
      </c>
      <c r="D36" s="1">
        <f>L14+L18+L30+L37+L43+L45</f>
        <v>2198789.0324029648</v>
      </c>
      <c r="F36" s="4">
        <f t="shared" si="0"/>
        <v>2198789.0324029648</v>
      </c>
      <c r="G36" s="15">
        <f t="shared" si="1"/>
        <v>7.936833866392079E-2</v>
      </c>
      <c r="J36" t="s">
        <v>65</v>
      </c>
      <c r="K36">
        <v>1565060255334.8501</v>
      </c>
      <c r="L36">
        <v>1565060.2553348499</v>
      </c>
    </row>
    <row r="37" spans="3:12" x14ac:dyDescent="0.25">
      <c r="C37" s="1" t="s">
        <v>30</v>
      </c>
      <c r="D37" s="1">
        <f>L13</f>
        <v>577206.68333652604</v>
      </c>
      <c r="E37" s="1">
        <f>Q5</f>
        <v>70176.556778394195</v>
      </c>
      <c r="F37" s="4">
        <f t="shared" si="0"/>
        <v>507030.12655813183</v>
      </c>
      <c r="G37" s="15">
        <f t="shared" si="1"/>
        <v>1.8301955396556383E-2</v>
      </c>
      <c r="J37" t="s">
        <v>66</v>
      </c>
      <c r="K37">
        <v>248193302936.47</v>
      </c>
      <c r="L37">
        <v>248193.30293646999</v>
      </c>
    </row>
    <row r="38" spans="3:12" x14ac:dyDescent="0.25">
      <c r="C38" s="1" t="s">
        <v>31</v>
      </c>
      <c r="D38" s="1">
        <f>L31</f>
        <v>262749.98306916398</v>
      </c>
      <c r="F38" s="5">
        <f t="shared" si="0"/>
        <v>262749.98306916398</v>
      </c>
      <c r="G38" s="16">
        <f>F38/SUM($F$7:$F$38)</f>
        <v>9.484324931975107E-3</v>
      </c>
      <c r="J38" t="s">
        <v>67</v>
      </c>
      <c r="K38">
        <v>4915603192.1810703</v>
      </c>
      <c r="L38">
        <v>4915.60319218107</v>
      </c>
    </row>
    <row r="39" spans="3:12" x14ac:dyDescent="0.25">
      <c r="J39" t="s">
        <v>68</v>
      </c>
      <c r="K39">
        <v>3010644060024.75</v>
      </c>
      <c r="L39">
        <v>3010644.06002475</v>
      </c>
    </row>
    <row r="40" spans="3:12" x14ac:dyDescent="0.25">
      <c r="J40" t="s">
        <v>69</v>
      </c>
      <c r="K40">
        <v>320548057944.71503</v>
      </c>
      <c r="L40">
        <v>320548.05794471502</v>
      </c>
    </row>
    <row r="41" spans="3:12" x14ac:dyDescent="0.25">
      <c r="J41" t="s">
        <v>70</v>
      </c>
      <c r="K41">
        <v>311481367336.87701</v>
      </c>
      <c r="L41">
        <v>311481.36733687698</v>
      </c>
    </row>
    <row r="42" spans="3:12" x14ac:dyDescent="0.25">
      <c r="J42" t="s">
        <v>71</v>
      </c>
      <c r="K42">
        <v>193374816010.259</v>
      </c>
      <c r="L42">
        <v>193374.816010259</v>
      </c>
    </row>
    <row r="43" spans="3:12" x14ac:dyDescent="0.25">
      <c r="J43" t="s">
        <v>72</v>
      </c>
      <c r="K43">
        <v>434893794344.90002</v>
      </c>
      <c r="L43">
        <v>434893.7943449</v>
      </c>
    </row>
    <row r="44" spans="3:12" x14ac:dyDescent="0.25">
      <c r="J44" t="s">
        <v>73</v>
      </c>
      <c r="K44">
        <v>2787416206579.3301</v>
      </c>
      <c r="L44">
        <v>2787416.2065793299</v>
      </c>
    </row>
    <row r="45" spans="3:12" x14ac:dyDescent="0.25">
      <c r="J45" t="s">
        <v>74</v>
      </c>
      <c r="K45">
        <v>398379158612.38501</v>
      </c>
      <c r="L45">
        <v>398379.15861238498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38"/>
  <sheetViews>
    <sheetView zoomScale="85" zoomScaleNormal="85" workbookViewId="0">
      <selection activeCell="M15" sqref="M15"/>
    </sheetView>
  </sheetViews>
  <sheetFormatPr defaultRowHeight="15" x14ac:dyDescent="0.25"/>
  <cols>
    <col min="2" max="2" width="10.7109375" bestFit="1" customWidth="1"/>
    <col min="16" max="16" width="9.140625" style="1"/>
    <col min="17" max="17" width="32.28515625" customWidth="1"/>
    <col min="18" max="18" width="12.28515625" style="1" customWidth="1"/>
    <col min="19" max="19" width="25.7109375" style="1" customWidth="1"/>
  </cols>
  <sheetData>
    <row r="3" spans="1:19" x14ac:dyDescent="0.25">
      <c r="A3" t="s">
        <v>76</v>
      </c>
      <c r="B3" s="2">
        <v>43658</v>
      </c>
      <c r="C3" s="1"/>
      <c r="D3" s="1"/>
      <c r="E3" s="1"/>
      <c r="F3" s="1"/>
    </row>
    <row r="4" spans="1:19" x14ac:dyDescent="0.25">
      <c r="C4" s="1"/>
      <c r="D4" s="1"/>
      <c r="E4" s="1"/>
      <c r="F4" s="1"/>
    </row>
    <row r="5" spans="1:19" x14ac:dyDescent="0.25">
      <c r="C5" s="1"/>
      <c r="D5" s="1"/>
      <c r="E5" s="1"/>
      <c r="F5" s="1"/>
    </row>
    <row r="6" spans="1:19" x14ac:dyDescent="0.25">
      <c r="C6" s="1"/>
      <c r="D6" s="1"/>
      <c r="E6" s="1"/>
      <c r="F6" s="3" t="s">
        <v>77</v>
      </c>
      <c r="G6" s="11" t="s">
        <v>98</v>
      </c>
      <c r="P6" s="18"/>
      <c r="Q6" s="19" t="s">
        <v>103</v>
      </c>
      <c r="R6" s="20" t="s">
        <v>104</v>
      </c>
      <c r="S6" s="21" t="s">
        <v>105</v>
      </c>
    </row>
    <row r="7" spans="1:19" x14ac:dyDescent="0.25">
      <c r="D7" s="1"/>
      <c r="E7" s="1" t="s">
        <v>0</v>
      </c>
      <c r="F7" s="4">
        <v>0</v>
      </c>
      <c r="G7" s="15">
        <f>F7/SUM($F$7:$F$38)</f>
        <v>0</v>
      </c>
      <c r="P7" s="22">
        <v>1</v>
      </c>
      <c r="Q7" s="17" t="s">
        <v>36</v>
      </c>
      <c r="R7" s="23">
        <v>61</v>
      </c>
      <c r="S7" s="24">
        <v>3.125E-2</v>
      </c>
    </row>
    <row r="8" spans="1:19" x14ac:dyDescent="0.25">
      <c r="D8" s="1"/>
      <c r="E8" s="1" t="s">
        <v>1</v>
      </c>
      <c r="F8" s="4">
        <f>R7+R26</f>
        <v>66</v>
      </c>
      <c r="G8" s="15">
        <f t="shared" ref="G8:G37" si="0">F8/SUM($F$7:$F$38)</f>
        <v>3.4161490683229816E-2</v>
      </c>
      <c r="P8" s="22">
        <v>2</v>
      </c>
      <c r="Q8" s="17" t="s">
        <v>65</v>
      </c>
      <c r="R8" s="23">
        <v>64</v>
      </c>
      <c r="S8" s="24">
        <v>3.2786885245901599E-2</v>
      </c>
    </row>
    <row r="9" spans="1:19" x14ac:dyDescent="0.25">
      <c r="D9" s="1"/>
      <c r="E9" s="1" t="s">
        <v>2</v>
      </c>
      <c r="F9" s="4">
        <v>0</v>
      </c>
      <c r="G9" s="15">
        <f t="shared" si="0"/>
        <v>0</v>
      </c>
      <c r="P9" s="22">
        <v>3</v>
      </c>
      <c r="Q9" s="17" t="s">
        <v>52</v>
      </c>
      <c r="R9" s="23">
        <v>7</v>
      </c>
      <c r="S9" s="24">
        <v>3.5860655737704901E-3</v>
      </c>
    </row>
    <row r="10" spans="1:19" x14ac:dyDescent="0.25">
      <c r="D10" s="1"/>
      <c r="E10" s="1" t="s">
        <v>3</v>
      </c>
      <c r="F10" s="4">
        <v>0</v>
      </c>
      <c r="G10" s="15">
        <f t="shared" si="0"/>
        <v>0</v>
      </c>
      <c r="P10" s="22">
        <v>4</v>
      </c>
      <c r="Q10" s="17" t="s">
        <v>73</v>
      </c>
      <c r="R10" s="23">
        <v>252</v>
      </c>
      <c r="S10" s="24">
        <v>0.12909836065573799</v>
      </c>
    </row>
    <row r="11" spans="1:19" x14ac:dyDescent="0.25">
      <c r="D11" s="1"/>
      <c r="E11" s="1" t="s">
        <v>4</v>
      </c>
      <c r="F11" s="4">
        <f>R8</f>
        <v>64</v>
      </c>
      <c r="G11" s="15">
        <f t="shared" si="0"/>
        <v>3.3126293995859216E-2</v>
      </c>
      <c r="P11" s="22">
        <v>5</v>
      </c>
      <c r="Q11" s="17" t="s">
        <v>47</v>
      </c>
      <c r="R11" s="23">
        <v>11</v>
      </c>
      <c r="S11" s="24">
        <v>5.6352459016393401E-3</v>
      </c>
    </row>
    <row r="12" spans="1:19" x14ac:dyDescent="0.25">
      <c r="D12" s="1"/>
      <c r="E12" s="1" t="s">
        <v>5</v>
      </c>
      <c r="F12" s="4">
        <v>0</v>
      </c>
      <c r="G12" s="15">
        <f t="shared" si="0"/>
        <v>0</v>
      </c>
      <c r="P12" s="22">
        <v>6</v>
      </c>
      <c r="Q12" s="17" t="s">
        <v>37</v>
      </c>
      <c r="R12" s="23">
        <v>1</v>
      </c>
      <c r="S12" s="24">
        <v>5.1229508196721303E-4</v>
      </c>
    </row>
    <row r="13" spans="1:19" x14ac:dyDescent="0.25">
      <c r="D13" s="1"/>
      <c r="E13" s="1" t="s">
        <v>6</v>
      </c>
      <c r="F13" s="4">
        <f>R21</f>
        <v>27</v>
      </c>
      <c r="G13" s="15">
        <f t="shared" si="0"/>
        <v>1.3975155279503106E-2</v>
      </c>
      <c r="P13" s="22">
        <v>7</v>
      </c>
      <c r="Q13" s="17" t="s">
        <v>74</v>
      </c>
      <c r="R13" s="23">
        <v>533</v>
      </c>
      <c r="S13" s="24">
        <v>0.27305327868852503</v>
      </c>
    </row>
    <row r="14" spans="1:19" x14ac:dyDescent="0.25">
      <c r="D14" s="1"/>
      <c r="E14" s="1" t="s">
        <v>7</v>
      </c>
      <c r="F14" s="4">
        <f>R9</f>
        <v>7</v>
      </c>
      <c r="G14" s="15">
        <f t="shared" si="0"/>
        <v>3.6231884057971015E-3</v>
      </c>
      <c r="P14" s="22">
        <v>8</v>
      </c>
      <c r="Q14" s="17" t="s">
        <v>72</v>
      </c>
      <c r="R14" s="23">
        <v>36</v>
      </c>
      <c r="S14" s="24">
        <v>1.84426229508197E-2</v>
      </c>
    </row>
    <row r="15" spans="1:19" x14ac:dyDescent="0.25">
      <c r="D15" s="1"/>
      <c r="E15" s="1" t="s">
        <v>8</v>
      </c>
      <c r="F15" s="4">
        <f>R10</f>
        <v>252</v>
      </c>
      <c r="G15" s="15">
        <f t="shared" si="0"/>
        <v>0.13043478260869565</v>
      </c>
      <c r="P15" s="22">
        <v>9</v>
      </c>
      <c r="Q15" s="17" t="s">
        <v>62</v>
      </c>
      <c r="R15" s="23">
        <v>4</v>
      </c>
      <c r="S15" s="24">
        <v>2.04918032786885E-3</v>
      </c>
    </row>
    <row r="16" spans="1:19" x14ac:dyDescent="0.25">
      <c r="D16" s="1"/>
      <c r="E16" s="1" t="s">
        <v>9</v>
      </c>
      <c r="F16" s="4">
        <f>R12</f>
        <v>1</v>
      </c>
      <c r="G16" s="15">
        <f t="shared" si="0"/>
        <v>5.1759834368530024E-4</v>
      </c>
      <c r="P16" s="22">
        <v>10</v>
      </c>
      <c r="Q16" s="17" t="s">
        <v>43</v>
      </c>
      <c r="R16" s="23">
        <v>303</v>
      </c>
      <c r="S16" s="24">
        <v>0.155225409836066</v>
      </c>
    </row>
    <row r="17" spans="4:19" x14ac:dyDescent="0.25">
      <c r="D17" s="1"/>
      <c r="E17" s="1" t="s">
        <v>10</v>
      </c>
      <c r="F17" s="4">
        <f>R15</f>
        <v>4</v>
      </c>
      <c r="G17" s="15">
        <f t="shared" si="0"/>
        <v>2.070393374741201E-3</v>
      </c>
      <c r="P17" s="22">
        <v>11</v>
      </c>
      <c r="Q17" s="17" t="s">
        <v>49</v>
      </c>
      <c r="R17" s="23">
        <v>11</v>
      </c>
      <c r="S17" s="24">
        <v>5.6352459016393401E-3</v>
      </c>
    </row>
    <row r="18" spans="4:19" x14ac:dyDescent="0.25">
      <c r="D18" s="1"/>
      <c r="E18" s="1" t="s">
        <v>11</v>
      </c>
      <c r="F18" s="4">
        <f>R16</f>
        <v>303</v>
      </c>
      <c r="G18" s="15">
        <f t="shared" si="0"/>
        <v>0.15683229813664595</v>
      </c>
      <c r="P18" s="22">
        <v>12</v>
      </c>
      <c r="Q18" s="17" t="s">
        <v>45</v>
      </c>
      <c r="R18" s="23">
        <v>59</v>
      </c>
      <c r="S18" s="24">
        <v>3.02254098360656E-2</v>
      </c>
    </row>
    <row r="19" spans="4:19" x14ac:dyDescent="0.25">
      <c r="D19" s="1"/>
      <c r="E19" s="1" t="s">
        <v>12</v>
      </c>
      <c r="F19" s="4">
        <f>R11+R19+R32</f>
        <v>70</v>
      </c>
      <c r="G19" s="15">
        <f t="shared" si="0"/>
        <v>3.6231884057971016E-2</v>
      </c>
      <c r="P19" s="22">
        <v>13</v>
      </c>
      <c r="Q19" s="17" t="s">
        <v>63</v>
      </c>
      <c r="R19" s="23">
        <v>37</v>
      </c>
      <c r="S19" s="24">
        <v>1.8954918032786899E-2</v>
      </c>
    </row>
    <row r="20" spans="4:19" x14ac:dyDescent="0.25">
      <c r="D20" s="1"/>
      <c r="E20" s="1" t="s">
        <v>13</v>
      </c>
      <c r="F20" s="4">
        <v>0</v>
      </c>
      <c r="G20" s="15">
        <f t="shared" si="0"/>
        <v>0</v>
      </c>
      <c r="P20" s="22">
        <v>14</v>
      </c>
      <c r="Q20" s="17" t="s">
        <v>53</v>
      </c>
      <c r="R20" s="23">
        <v>59</v>
      </c>
      <c r="S20" s="24">
        <v>3.02254098360656E-2</v>
      </c>
    </row>
    <row r="21" spans="4:19" x14ac:dyDescent="0.25">
      <c r="D21" s="1"/>
      <c r="E21" s="1" t="s">
        <v>14</v>
      </c>
      <c r="F21" s="4">
        <f>R20</f>
        <v>59</v>
      </c>
      <c r="G21" s="15">
        <f t="shared" si="0"/>
        <v>3.0538302277432712E-2</v>
      </c>
      <c r="P21" s="22">
        <v>15</v>
      </c>
      <c r="Q21" s="17" t="s">
        <v>68</v>
      </c>
      <c r="R21" s="23">
        <v>27</v>
      </c>
      <c r="S21" s="24">
        <v>1.3831967213114801E-2</v>
      </c>
    </row>
    <row r="22" spans="4:19" x14ac:dyDescent="0.25">
      <c r="D22" s="1"/>
      <c r="E22" s="1" t="s">
        <v>15</v>
      </c>
      <c r="F22" s="4">
        <f>R22</f>
        <v>6</v>
      </c>
      <c r="G22" s="15">
        <f t="shared" si="0"/>
        <v>3.105590062111801E-3</v>
      </c>
      <c r="P22" s="22">
        <v>16</v>
      </c>
      <c r="Q22" s="17" t="s">
        <v>55</v>
      </c>
      <c r="R22" s="23">
        <v>6</v>
      </c>
      <c r="S22" s="24">
        <v>3.0737704918032799E-3</v>
      </c>
    </row>
    <row r="23" spans="4:19" x14ac:dyDescent="0.25">
      <c r="D23" s="1"/>
      <c r="E23" s="1" t="s">
        <v>16</v>
      </c>
      <c r="F23" s="4">
        <f>R23</f>
        <v>4</v>
      </c>
      <c r="G23" s="15">
        <f t="shared" si="0"/>
        <v>2.070393374741201E-3</v>
      </c>
      <c r="P23" s="22">
        <v>17</v>
      </c>
      <c r="Q23" s="17" t="s">
        <v>38</v>
      </c>
      <c r="R23" s="23">
        <v>4</v>
      </c>
      <c r="S23" s="24">
        <v>2.04918032786885E-3</v>
      </c>
    </row>
    <row r="24" spans="4:19" x14ac:dyDescent="0.25">
      <c r="D24" s="1"/>
      <c r="E24" s="1" t="s">
        <v>17</v>
      </c>
      <c r="F24" s="4">
        <f>R24</f>
        <v>275</v>
      </c>
      <c r="G24" s="15">
        <f t="shared" si="0"/>
        <v>0.14233954451345757</v>
      </c>
      <c r="P24" s="22">
        <v>18</v>
      </c>
      <c r="Q24" s="17" t="s">
        <v>100</v>
      </c>
      <c r="R24" s="23">
        <v>275</v>
      </c>
      <c r="S24" s="24">
        <v>0.14088114754098399</v>
      </c>
    </row>
    <row r="25" spans="4:19" x14ac:dyDescent="0.25">
      <c r="D25" s="1"/>
      <c r="E25" s="1" t="s">
        <v>18</v>
      </c>
      <c r="F25" s="4">
        <f>R25</f>
        <v>9</v>
      </c>
      <c r="G25" s="15">
        <f t="shared" si="0"/>
        <v>4.658385093167702E-3</v>
      </c>
      <c r="P25" s="22">
        <v>19</v>
      </c>
      <c r="Q25" s="17" t="s">
        <v>71</v>
      </c>
      <c r="R25" s="23">
        <v>9</v>
      </c>
      <c r="S25" s="24">
        <v>4.6106557377049197E-3</v>
      </c>
    </row>
    <row r="26" spans="4:19" x14ac:dyDescent="0.25">
      <c r="D26" s="1"/>
      <c r="E26" s="1" t="s">
        <v>19</v>
      </c>
      <c r="F26" s="4">
        <f>R27</f>
        <v>18</v>
      </c>
      <c r="G26" s="15">
        <f t="shared" si="0"/>
        <v>9.316770186335404E-3</v>
      </c>
      <c r="P26" s="22">
        <v>20</v>
      </c>
      <c r="Q26" s="17" t="s">
        <v>102</v>
      </c>
      <c r="R26" s="23">
        <v>5</v>
      </c>
      <c r="S26" s="24">
        <v>2.5614754098360702E-3</v>
      </c>
    </row>
    <row r="27" spans="4:19" x14ac:dyDescent="0.25">
      <c r="D27" s="1"/>
      <c r="E27" s="1" t="s">
        <v>20</v>
      </c>
      <c r="F27" s="4">
        <f>R28</f>
        <v>6</v>
      </c>
      <c r="G27" s="15">
        <f t="shared" si="0"/>
        <v>3.105590062111801E-3</v>
      </c>
      <c r="P27" s="22">
        <v>21</v>
      </c>
      <c r="Q27" s="17" t="s">
        <v>54</v>
      </c>
      <c r="R27" s="23">
        <v>18</v>
      </c>
      <c r="S27" s="24">
        <v>9.2213114754098394E-3</v>
      </c>
    </row>
    <row r="28" spans="4:19" x14ac:dyDescent="0.25">
      <c r="D28" s="1"/>
      <c r="E28" s="1" t="s">
        <v>21</v>
      </c>
      <c r="F28" s="4">
        <f>R30</f>
        <v>11</v>
      </c>
      <c r="G28" s="15">
        <f t="shared" si="0"/>
        <v>5.693581780538302E-3</v>
      </c>
      <c r="P28" s="22">
        <v>22</v>
      </c>
      <c r="Q28" s="17" t="s">
        <v>57</v>
      </c>
      <c r="R28" s="23">
        <v>6</v>
      </c>
      <c r="S28" s="24">
        <v>3.0737704918032799E-3</v>
      </c>
    </row>
    <row r="29" spans="4:19" x14ac:dyDescent="0.25">
      <c r="D29" s="1"/>
      <c r="E29" s="1" t="s">
        <v>22</v>
      </c>
      <c r="F29" s="4">
        <f>R31</f>
        <v>15</v>
      </c>
      <c r="G29" s="15">
        <f t="shared" si="0"/>
        <v>7.763975155279503E-3</v>
      </c>
      <c r="P29" s="22">
        <v>23</v>
      </c>
      <c r="Q29" s="17" t="s">
        <v>59</v>
      </c>
      <c r="R29" s="23">
        <v>29</v>
      </c>
      <c r="S29" s="24">
        <v>1.48565573770492E-2</v>
      </c>
    </row>
    <row r="30" spans="4:19" x14ac:dyDescent="0.25">
      <c r="D30" s="1"/>
      <c r="E30" s="1" t="s">
        <v>23</v>
      </c>
      <c r="F30" s="4">
        <v>0</v>
      </c>
      <c r="G30" s="15">
        <f t="shared" si="0"/>
        <v>0</v>
      </c>
      <c r="P30" s="22">
        <v>24</v>
      </c>
      <c r="Q30" s="17" t="s">
        <v>51</v>
      </c>
      <c r="R30" s="23">
        <v>11</v>
      </c>
      <c r="S30" s="24">
        <v>5.6352459016393401E-3</v>
      </c>
    </row>
    <row r="31" spans="4:19" x14ac:dyDescent="0.25">
      <c r="D31" s="1"/>
      <c r="E31" s="1" t="s">
        <v>24</v>
      </c>
      <c r="F31" s="4">
        <f>R34</f>
        <v>10</v>
      </c>
      <c r="G31" s="15">
        <f t="shared" si="0"/>
        <v>5.175983436853002E-3</v>
      </c>
      <c r="P31" s="22">
        <v>25</v>
      </c>
      <c r="Q31" s="17" t="s">
        <v>46</v>
      </c>
      <c r="R31" s="23">
        <v>15</v>
      </c>
      <c r="S31" s="24">
        <v>7.6844262295082E-3</v>
      </c>
    </row>
    <row r="32" spans="4:19" x14ac:dyDescent="0.25">
      <c r="D32" s="1"/>
      <c r="E32" s="1" t="s">
        <v>25</v>
      </c>
      <c r="F32" s="4">
        <v>0</v>
      </c>
      <c r="G32" s="15">
        <f t="shared" si="0"/>
        <v>0</v>
      </c>
      <c r="P32" s="22">
        <v>26</v>
      </c>
      <c r="Q32" s="17" t="s">
        <v>58</v>
      </c>
      <c r="R32" s="23">
        <v>22</v>
      </c>
      <c r="S32" s="24">
        <v>1.1270491803278699E-2</v>
      </c>
    </row>
    <row r="33" spans="4:19" x14ac:dyDescent="0.25">
      <c r="D33" s="1"/>
      <c r="E33" s="1" t="s">
        <v>26</v>
      </c>
      <c r="F33" s="4">
        <v>0</v>
      </c>
      <c r="G33" s="15">
        <f t="shared" si="0"/>
        <v>0</v>
      </c>
      <c r="P33" s="22">
        <v>27</v>
      </c>
      <c r="Q33" s="17" t="s">
        <v>101</v>
      </c>
      <c r="R33" s="23">
        <v>20</v>
      </c>
      <c r="S33" s="24">
        <v>1.02459016393443E-2</v>
      </c>
    </row>
    <row r="34" spans="4:19" x14ac:dyDescent="0.25">
      <c r="D34" s="1"/>
      <c r="E34" s="1" t="s">
        <v>27</v>
      </c>
      <c r="F34" s="4">
        <f>R35</f>
        <v>6</v>
      </c>
      <c r="G34" s="15">
        <f t="shared" si="0"/>
        <v>3.105590062111801E-3</v>
      </c>
      <c r="P34" s="22">
        <v>28</v>
      </c>
      <c r="Q34" s="17" t="s">
        <v>40</v>
      </c>
      <c r="R34" s="23">
        <v>10</v>
      </c>
      <c r="S34" s="24">
        <v>5.1229508196721299E-3</v>
      </c>
    </row>
    <row r="35" spans="4:19" x14ac:dyDescent="0.25">
      <c r="D35" s="1"/>
      <c r="E35" s="1" t="s">
        <v>28</v>
      </c>
      <c r="F35" s="4">
        <f>R36</f>
        <v>3</v>
      </c>
      <c r="G35" s="15">
        <f t="shared" si="0"/>
        <v>1.5527950310559005E-3</v>
      </c>
      <c r="P35" s="22">
        <v>29</v>
      </c>
      <c r="Q35" s="17" t="s">
        <v>70</v>
      </c>
      <c r="R35" s="23">
        <v>6</v>
      </c>
      <c r="S35" s="24">
        <v>3.0737704918032799E-3</v>
      </c>
    </row>
    <row r="36" spans="4:19" x14ac:dyDescent="0.25">
      <c r="D36" s="1"/>
      <c r="E36" s="1" t="s">
        <v>29</v>
      </c>
      <c r="F36" s="4">
        <f>R13+R14+R17+R18+R29+R37</f>
        <v>716</v>
      </c>
      <c r="G36" s="15">
        <f t="shared" si="0"/>
        <v>0.37060041407867494</v>
      </c>
      <c r="P36" s="22">
        <v>30</v>
      </c>
      <c r="Q36" s="17" t="s">
        <v>48</v>
      </c>
      <c r="R36" s="23">
        <v>3</v>
      </c>
      <c r="S36" s="24">
        <v>1.53688524590164E-3</v>
      </c>
    </row>
    <row r="37" spans="4:19" x14ac:dyDescent="0.25">
      <c r="D37" s="1"/>
      <c r="E37" s="1" t="s">
        <v>30</v>
      </c>
      <c r="F37" s="4">
        <v>0</v>
      </c>
      <c r="G37" s="15">
        <f t="shared" si="0"/>
        <v>0</v>
      </c>
      <c r="P37" s="25">
        <v>31</v>
      </c>
      <c r="Q37" s="26" t="s">
        <v>66</v>
      </c>
      <c r="R37" s="27">
        <v>48</v>
      </c>
      <c r="S37" s="28">
        <v>2.4590163934426201E-2</v>
      </c>
    </row>
    <row r="38" spans="4:19" x14ac:dyDescent="0.25">
      <c r="D38" s="1"/>
      <c r="E38" s="1" t="s">
        <v>31</v>
      </c>
      <c r="F38" s="5">
        <v>0</v>
      </c>
      <c r="G38" s="16">
        <f>F38/SUM($F$7:$F$38)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111"/>
  <sheetViews>
    <sheetView topLeftCell="J4" zoomScale="85" zoomScaleNormal="85" workbookViewId="0">
      <selection activeCell="V20" sqref="V20"/>
    </sheetView>
  </sheetViews>
  <sheetFormatPr defaultRowHeight="15" x14ac:dyDescent="0.25"/>
  <cols>
    <col min="2" max="2" width="10.85546875" customWidth="1"/>
    <col min="13" max="13" width="28.7109375" customWidth="1"/>
    <col min="15" max="15" width="11.7109375" customWidth="1"/>
    <col min="16" max="16" width="14.5703125" customWidth="1"/>
    <col min="20" max="20" width="23.42578125" customWidth="1"/>
    <col min="25" max="25" width="11" customWidth="1"/>
    <col min="28" max="28" width="16.42578125" customWidth="1"/>
  </cols>
  <sheetData>
    <row r="3" spans="1:30" x14ac:dyDescent="0.25">
      <c r="A3" t="s">
        <v>76</v>
      </c>
      <c r="B3" s="2">
        <v>43675</v>
      </c>
      <c r="C3" s="1"/>
      <c r="D3" s="1"/>
      <c r="E3" s="1"/>
      <c r="F3" s="1"/>
    </row>
    <row r="4" spans="1:30" x14ac:dyDescent="0.25">
      <c r="C4" s="1"/>
      <c r="D4" s="1"/>
      <c r="E4" s="1"/>
      <c r="F4" s="1"/>
    </row>
    <row r="5" spans="1:30" x14ac:dyDescent="0.25">
      <c r="C5" s="1"/>
      <c r="D5" s="1"/>
      <c r="E5" s="1"/>
      <c r="F5" s="1"/>
      <c r="L5" s="42" t="s">
        <v>145</v>
      </c>
      <c r="M5" s="19" t="s">
        <v>33</v>
      </c>
      <c r="N5" s="19" t="s">
        <v>34</v>
      </c>
      <c r="O5" s="19" t="s">
        <v>35</v>
      </c>
      <c r="P5" s="40" t="s">
        <v>131</v>
      </c>
      <c r="S5" s="31"/>
      <c r="T5" s="20" t="s">
        <v>156</v>
      </c>
      <c r="U5" s="19"/>
      <c r="V5" s="19" t="s">
        <v>120</v>
      </c>
      <c r="W5" s="19" t="s">
        <v>118</v>
      </c>
      <c r="X5" s="19" t="s">
        <v>119</v>
      </c>
      <c r="Y5" s="32" t="s">
        <v>35</v>
      </c>
      <c r="AA5" s="42"/>
      <c r="AB5" s="19" t="s">
        <v>33</v>
      </c>
      <c r="AC5" s="19" t="s">
        <v>34</v>
      </c>
      <c r="AD5" s="32" t="s">
        <v>35</v>
      </c>
    </row>
    <row r="6" spans="1:30" x14ac:dyDescent="0.25">
      <c r="C6" s="1"/>
      <c r="D6" s="1"/>
      <c r="E6" s="1"/>
      <c r="F6" s="3" t="s">
        <v>106</v>
      </c>
      <c r="G6" s="11" t="s">
        <v>98</v>
      </c>
      <c r="L6" s="36"/>
      <c r="M6" s="17" t="s">
        <v>37</v>
      </c>
      <c r="N6" s="17">
        <v>208234147514.298</v>
      </c>
      <c r="O6" s="17">
        <v>208234.14751429801</v>
      </c>
      <c r="P6" s="34">
        <f>O6*$T$19</f>
        <v>2034.6073408410743</v>
      </c>
      <c r="S6" s="33">
        <v>1</v>
      </c>
      <c r="T6" s="23">
        <v>187366.5</v>
      </c>
      <c r="U6" s="17"/>
      <c r="V6" s="17" t="s">
        <v>135</v>
      </c>
      <c r="W6" s="17">
        <v>19176232493149.801</v>
      </c>
      <c r="X6" s="17">
        <v>19176232493149.801</v>
      </c>
      <c r="Y6" s="34">
        <v>19176232.493149798</v>
      </c>
      <c r="AA6" s="36"/>
      <c r="AB6" s="17" t="s">
        <v>53</v>
      </c>
      <c r="AC6" s="17">
        <v>27502242619.682999</v>
      </c>
      <c r="AD6" s="34">
        <v>27502.242619682998</v>
      </c>
    </row>
    <row r="7" spans="1:30" x14ac:dyDescent="0.25">
      <c r="D7" s="1"/>
      <c r="E7" s="1" t="s">
        <v>0</v>
      </c>
      <c r="F7" s="4">
        <f>P68</f>
        <v>1088.1874523442862</v>
      </c>
      <c r="G7" s="15">
        <f>F7/SUM($F$7:$F$38)</f>
        <v>3.005301595436292E-3</v>
      </c>
      <c r="L7" s="36"/>
      <c r="M7" s="17" t="s">
        <v>99</v>
      </c>
      <c r="N7" s="17">
        <v>347671282308.18701</v>
      </c>
      <c r="O7" s="17">
        <v>347671.28230818699</v>
      </c>
      <c r="P7" s="34">
        <f t="shared" ref="P7" si="0">O7*$T$19</f>
        <v>3397.0150987618217</v>
      </c>
      <c r="S7" s="33">
        <v>2</v>
      </c>
      <c r="T7" s="23">
        <v>226734</v>
      </c>
      <c r="U7" s="17"/>
      <c r="V7" s="17" t="s">
        <v>136</v>
      </c>
      <c r="W7" s="17">
        <v>16932524134540.6</v>
      </c>
      <c r="X7" s="17">
        <v>16932524134540.6</v>
      </c>
      <c r="Y7" s="34">
        <v>16932524.134540599</v>
      </c>
      <c r="AA7" s="36"/>
      <c r="AB7" s="17" t="s">
        <v>46</v>
      </c>
      <c r="AC7" s="17">
        <v>4069285178.5071402</v>
      </c>
      <c r="AD7" s="34">
        <v>4069.2851785071398</v>
      </c>
    </row>
    <row r="8" spans="1:30" x14ac:dyDescent="0.25">
      <c r="D8" s="1"/>
      <c r="E8" s="1" t="s">
        <v>1</v>
      </c>
      <c r="F8" s="4">
        <f>P56+P62+P77+P98+P106</f>
        <v>8035.2869590798682</v>
      </c>
      <c r="G8" s="15">
        <f t="shared" ref="G8:G37" si="1">F8/SUM($F$7:$F$38)</f>
        <v>2.2191453012886744E-2</v>
      </c>
      <c r="L8" s="36"/>
      <c r="M8" s="17" t="s">
        <v>43</v>
      </c>
      <c r="N8" s="17">
        <v>3880516359361.7798</v>
      </c>
      <c r="O8" s="17">
        <v>3880516.3593617799</v>
      </c>
      <c r="P8" s="34">
        <f>O8*$T$19</f>
        <v>37915.621262210319</v>
      </c>
      <c r="S8" s="33">
        <v>3</v>
      </c>
      <c r="T8" s="23">
        <v>68040.899999999994</v>
      </c>
      <c r="U8" s="17"/>
      <c r="V8" s="17" t="s">
        <v>137</v>
      </c>
      <c r="W8" s="17">
        <v>5294105408609.8496</v>
      </c>
      <c r="X8" s="17">
        <v>5294105408609.8496</v>
      </c>
      <c r="Y8" s="34">
        <v>5294105.4086098503</v>
      </c>
      <c r="AA8" s="36"/>
      <c r="AB8" s="17"/>
      <c r="AC8" s="17"/>
      <c r="AD8" s="34"/>
    </row>
    <row r="9" spans="1:30" x14ac:dyDescent="0.25">
      <c r="D9" s="1"/>
      <c r="E9" s="1" t="s">
        <v>2</v>
      </c>
      <c r="F9" s="4">
        <f>P12+P87+P88</f>
        <v>10950.284365403662</v>
      </c>
      <c r="G9" s="15">
        <f t="shared" si="1"/>
        <v>3.0241946829043961E-2</v>
      </c>
      <c r="L9" s="36"/>
      <c r="M9" s="17" t="s">
        <v>43</v>
      </c>
      <c r="N9" s="17">
        <v>1623628460.1329401</v>
      </c>
      <c r="O9" s="17">
        <v>1623.6284601329401</v>
      </c>
      <c r="P9" s="34">
        <f>O9*$T$19</f>
        <v>15.864095409991029</v>
      </c>
      <c r="S9" s="33">
        <v>4</v>
      </c>
      <c r="T9" s="23">
        <v>139383</v>
      </c>
      <c r="U9" s="17"/>
      <c r="V9" s="17" t="s">
        <v>138</v>
      </c>
      <c r="W9" s="17">
        <v>10206356185320</v>
      </c>
      <c r="X9" s="17">
        <v>10206356185320</v>
      </c>
      <c r="Y9" s="34">
        <v>10206356.185319999</v>
      </c>
      <c r="AA9" s="36"/>
      <c r="AB9" s="17"/>
      <c r="AC9" s="17"/>
      <c r="AD9" s="34"/>
    </row>
    <row r="10" spans="1:30" x14ac:dyDescent="0.25">
      <c r="D10" s="1"/>
      <c r="E10" s="1" t="s">
        <v>3</v>
      </c>
      <c r="F10" s="4">
        <v>0</v>
      </c>
      <c r="G10" s="15">
        <f t="shared" si="1"/>
        <v>0</v>
      </c>
      <c r="L10" s="36"/>
      <c r="M10" s="17" t="s">
        <v>46</v>
      </c>
      <c r="N10" s="17">
        <v>97647369518.376495</v>
      </c>
      <c r="O10" s="17">
        <v>97647.369518376494</v>
      </c>
      <c r="P10" s="34">
        <f>(O10-AD7)*$T$19</f>
        <v>914.32966020460356</v>
      </c>
      <c r="S10" s="33">
        <v>5</v>
      </c>
      <c r="T10" s="23">
        <v>24466.95</v>
      </c>
      <c r="U10" s="17"/>
      <c r="V10" s="17" t="s">
        <v>139</v>
      </c>
      <c r="W10" s="17">
        <v>9463791225218.8691</v>
      </c>
      <c r="X10" s="17">
        <v>9463791225218.8691</v>
      </c>
      <c r="Y10" s="34">
        <v>9463791.2252188697</v>
      </c>
      <c r="AA10" s="36"/>
      <c r="AB10" s="17"/>
      <c r="AC10" s="17"/>
      <c r="AD10" s="34"/>
    </row>
    <row r="11" spans="1:30" x14ac:dyDescent="0.25">
      <c r="D11" s="1"/>
      <c r="E11" s="1" t="s">
        <v>4</v>
      </c>
      <c r="F11" s="4">
        <f>P51+P74</f>
        <v>10221.47671263958</v>
      </c>
      <c r="G11" s="15">
        <f t="shared" si="1"/>
        <v>2.8229162361717554E-2</v>
      </c>
      <c r="L11" s="36"/>
      <c r="M11" s="17" t="s">
        <v>99</v>
      </c>
      <c r="N11" s="17">
        <v>82609981623.864594</v>
      </c>
      <c r="O11" s="17">
        <v>82609.981623864602</v>
      </c>
      <c r="P11" s="34">
        <f>O11*$T$19</f>
        <v>807.16288392190984</v>
      </c>
      <c r="S11" s="33">
        <v>6</v>
      </c>
      <c r="T11" s="23">
        <v>36220.25</v>
      </c>
      <c r="U11" s="17"/>
      <c r="V11" s="17" t="s">
        <v>140</v>
      </c>
      <c r="W11" s="17">
        <v>13508015142374</v>
      </c>
      <c r="X11" s="17">
        <v>13508015142374</v>
      </c>
      <c r="Y11" s="34">
        <v>13508015.142374</v>
      </c>
      <c r="AA11" s="36"/>
      <c r="AB11" s="17"/>
      <c r="AC11" s="17"/>
      <c r="AD11" s="34"/>
    </row>
    <row r="12" spans="1:30" x14ac:dyDescent="0.25">
      <c r="D12" s="1"/>
      <c r="E12" s="1" t="s">
        <v>5</v>
      </c>
      <c r="F12" s="4">
        <v>0</v>
      </c>
      <c r="G12" s="15">
        <f t="shared" si="1"/>
        <v>0</v>
      </c>
      <c r="L12" s="36"/>
      <c r="M12" s="17" t="s">
        <v>50</v>
      </c>
      <c r="N12" s="17">
        <v>475153786149.492</v>
      </c>
      <c r="O12" s="17">
        <v>475153.78614949202</v>
      </c>
      <c r="P12" s="34">
        <f>O12*$T$19</f>
        <v>4642.6169428422218</v>
      </c>
      <c r="S12" s="33">
        <v>7</v>
      </c>
      <c r="T12" s="23">
        <v>164063.5</v>
      </c>
      <c r="U12" s="17"/>
      <c r="V12" s="17" t="s">
        <v>141</v>
      </c>
      <c r="W12" s="17">
        <v>11149340974755.4</v>
      </c>
      <c r="X12" s="17">
        <v>11149340974755.4</v>
      </c>
      <c r="Y12" s="34">
        <v>11149340.974755401</v>
      </c>
      <c r="AA12" s="36"/>
      <c r="AB12" s="17"/>
      <c r="AC12" s="17"/>
      <c r="AD12" s="34"/>
    </row>
    <row r="13" spans="1:30" x14ac:dyDescent="0.25">
      <c r="D13" s="1"/>
      <c r="E13" s="1" t="s">
        <v>6</v>
      </c>
      <c r="F13" s="4">
        <f>P19+P38+P95+P103</f>
        <v>38086.574204799668</v>
      </c>
      <c r="G13" s="15">
        <f t="shared" si="1"/>
        <v>0.10518559277246034</v>
      </c>
      <c r="L13" s="36"/>
      <c r="M13" s="17" t="s">
        <v>43</v>
      </c>
      <c r="N13" s="17">
        <v>213722704366.034</v>
      </c>
      <c r="O13" s="17">
        <v>213722.70436603401</v>
      </c>
      <c r="P13" s="34">
        <f>O13*$T$19</f>
        <v>2088.2347511119997</v>
      </c>
      <c r="S13" s="33">
        <v>8</v>
      </c>
      <c r="T13" s="23">
        <v>5945.0349999999999</v>
      </c>
      <c r="U13" s="17"/>
      <c r="V13" s="17" t="s">
        <v>142</v>
      </c>
      <c r="W13" s="17">
        <v>2166698421037.1799</v>
      </c>
      <c r="X13" s="17">
        <v>2166698421037.1799</v>
      </c>
      <c r="Y13" s="34">
        <v>2166698.4210371799</v>
      </c>
      <c r="AA13" s="36"/>
      <c r="AB13" s="17"/>
      <c r="AC13" s="17"/>
      <c r="AD13" s="34"/>
    </row>
    <row r="14" spans="1:30" x14ac:dyDescent="0.25">
      <c r="D14" s="1"/>
      <c r="E14" s="1" t="s">
        <v>7</v>
      </c>
      <c r="F14" s="4">
        <f>P45+P71</f>
        <v>3084.0004570317055</v>
      </c>
      <c r="G14" s="15">
        <f t="shared" si="1"/>
        <v>8.5172379757520594E-3</v>
      </c>
      <c r="L14" s="36"/>
      <c r="M14" s="17" t="s">
        <v>53</v>
      </c>
      <c r="N14" s="17">
        <v>773904323011.92798</v>
      </c>
      <c r="O14" s="17">
        <v>773904.32301192801</v>
      </c>
      <c r="P14" s="34">
        <f>(O14-AD6)*$T$19</f>
        <v>7292.9208302919542</v>
      </c>
      <c r="S14" s="33">
        <v>9</v>
      </c>
      <c r="T14" s="23">
        <v>1170.07</v>
      </c>
      <c r="U14" s="17"/>
      <c r="V14" s="17" t="s">
        <v>143</v>
      </c>
      <c r="W14" s="17">
        <v>588591580268.95496</v>
      </c>
      <c r="X14" s="17">
        <v>588591580268.95496</v>
      </c>
      <c r="Y14" s="34">
        <v>588591.58026895497</v>
      </c>
      <c r="AA14" s="36"/>
      <c r="AB14" s="17"/>
      <c r="AC14" s="17"/>
      <c r="AD14" s="34"/>
    </row>
    <row r="15" spans="1:30" x14ac:dyDescent="0.25">
      <c r="D15" s="1"/>
      <c r="E15" s="1" t="s">
        <v>8</v>
      </c>
      <c r="F15" s="4">
        <f>P80+P111</f>
        <v>12781.42783953097</v>
      </c>
      <c r="G15" s="15">
        <f t="shared" si="1"/>
        <v>3.5299107148630555E-2</v>
      </c>
      <c r="L15" s="36"/>
      <c r="M15" s="17" t="s">
        <v>54</v>
      </c>
      <c r="N15" s="17">
        <v>763626420981.20996</v>
      </c>
      <c r="O15" s="17">
        <v>763626.42098120996</v>
      </c>
      <c r="P15" s="34">
        <f t="shared" ref="P15:P22" si="2">O15*$T$19</f>
        <v>7461.2158492491535</v>
      </c>
      <c r="S15" s="43"/>
      <c r="T15" s="27"/>
      <c r="U15" s="26"/>
      <c r="V15" s="26" t="s">
        <v>144</v>
      </c>
      <c r="W15" s="26">
        <v>8144093720742.3096</v>
      </c>
      <c r="X15" s="26">
        <v>8144093720742.3096</v>
      </c>
      <c r="Y15" s="39">
        <v>8144093.7207423104</v>
      </c>
      <c r="AA15" s="36"/>
      <c r="AB15" s="17"/>
      <c r="AC15" s="17"/>
      <c r="AD15" s="34"/>
    </row>
    <row r="16" spans="1:30" x14ac:dyDescent="0.25">
      <c r="D16" s="1"/>
      <c r="E16" s="1" t="s">
        <v>9</v>
      </c>
      <c r="F16" s="4">
        <f>P6</f>
        <v>2034.6073408410743</v>
      </c>
      <c r="G16" s="15">
        <f t="shared" si="1"/>
        <v>5.6190766345847387E-3</v>
      </c>
      <c r="L16" s="36"/>
      <c r="M16" s="17" t="s">
        <v>56</v>
      </c>
      <c r="N16" s="17">
        <v>114207613100.711</v>
      </c>
      <c r="O16" s="17">
        <v>114207.61310071099</v>
      </c>
      <c r="P16" s="34">
        <f t="shared" si="2"/>
        <v>1115.8959794463526</v>
      </c>
      <c r="S16" s="30"/>
      <c r="T16" s="1"/>
      <c r="AA16" s="36"/>
      <c r="AB16" s="17"/>
      <c r="AC16" s="17"/>
      <c r="AD16" s="34"/>
    </row>
    <row r="17" spans="4:30" x14ac:dyDescent="0.25">
      <c r="D17" s="1"/>
      <c r="E17" s="1" t="s">
        <v>10</v>
      </c>
      <c r="F17" s="4">
        <f>P37+P92+P102</f>
        <v>12637.348501955899</v>
      </c>
      <c r="G17" s="15">
        <f t="shared" si="1"/>
        <v>3.4901196051465314E-2</v>
      </c>
      <c r="L17" s="36"/>
      <c r="M17" s="17" t="s">
        <v>132</v>
      </c>
      <c r="N17" s="17">
        <v>987382042337.14697</v>
      </c>
      <c r="O17" s="17">
        <v>987382.04233714705</v>
      </c>
      <c r="P17" s="34">
        <f t="shared" si="2"/>
        <v>9647.47989479426</v>
      </c>
      <c r="S17" s="30"/>
      <c r="T17" s="1"/>
      <c r="AA17" s="36"/>
      <c r="AB17" s="17"/>
      <c r="AC17" s="17"/>
      <c r="AD17" s="34"/>
    </row>
    <row r="18" spans="4:30" x14ac:dyDescent="0.25">
      <c r="D18" s="1"/>
      <c r="E18" s="1" t="s">
        <v>11</v>
      </c>
      <c r="F18" s="4">
        <f>P8+P9+P13+P85</f>
        <v>42756.670891479698</v>
      </c>
      <c r="G18" s="15">
        <f>F18/SUM($F$7:$F$38)</f>
        <v>0.1180832318631202</v>
      </c>
      <c r="L18" s="36"/>
      <c r="M18" s="17" t="s">
        <v>66</v>
      </c>
      <c r="N18" s="17">
        <v>403856575042.29303</v>
      </c>
      <c r="O18" s="17">
        <v>403856.575042293</v>
      </c>
      <c r="P18" s="34">
        <f t="shared" si="2"/>
        <v>3945.9885039823444</v>
      </c>
      <c r="S18" s="31"/>
      <c r="T18" s="21" t="s">
        <v>157</v>
      </c>
      <c r="AA18" s="36"/>
      <c r="AB18" s="17"/>
      <c r="AC18" s="17"/>
      <c r="AD18" s="34"/>
    </row>
    <row r="19" spans="4:30" x14ac:dyDescent="0.25">
      <c r="D19" s="1"/>
      <c r="E19" s="1" t="s">
        <v>12</v>
      </c>
      <c r="F19" s="4">
        <f>P33+P42+P47+P50+P73+P109</f>
        <v>42109.562111858606</v>
      </c>
      <c r="G19" s="15">
        <f t="shared" si="1"/>
        <v>0.11629607925110791</v>
      </c>
      <c r="L19" s="36"/>
      <c r="M19" s="17" t="s">
        <v>68</v>
      </c>
      <c r="N19" s="17">
        <v>353401025253.46301</v>
      </c>
      <c r="O19" s="17">
        <v>353401.02525346301</v>
      </c>
      <c r="P19" s="34">
        <f t="shared" si="2"/>
        <v>3452.9990821610409</v>
      </c>
      <c r="S19" s="33">
        <v>1</v>
      </c>
      <c r="T19" s="24">
        <f>T6/Y6</f>
        <v>9.7707670193783753E-3</v>
      </c>
      <c r="AA19" s="36"/>
      <c r="AB19" s="17"/>
      <c r="AC19" s="17"/>
      <c r="AD19" s="34"/>
    </row>
    <row r="20" spans="4:30" x14ac:dyDescent="0.25">
      <c r="D20" s="1"/>
      <c r="E20" s="1" t="s">
        <v>13</v>
      </c>
      <c r="F20" s="4">
        <f>P7+P11</f>
        <v>4204.1779826837319</v>
      </c>
      <c r="G20" s="15">
        <f t="shared" si="1"/>
        <v>1.1610888153174627E-2</v>
      </c>
      <c r="L20" s="36"/>
      <c r="M20" s="17" t="s">
        <v>133</v>
      </c>
      <c r="N20" s="17">
        <v>114379098523.685</v>
      </c>
      <c r="O20" s="17">
        <v>114379.098523685</v>
      </c>
      <c r="P20" s="34">
        <f t="shared" si="2"/>
        <v>1117.5715235614512</v>
      </c>
      <c r="S20" s="33">
        <v>2</v>
      </c>
      <c r="T20" s="24">
        <f t="shared" ref="T20" si="3">T7/Y7</f>
        <v>1.3390443043130591E-2</v>
      </c>
      <c r="AA20" s="36"/>
      <c r="AB20" s="17"/>
      <c r="AC20" s="17"/>
      <c r="AD20" s="34"/>
    </row>
    <row r="21" spans="4:30" x14ac:dyDescent="0.25">
      <c r="D21" s="1"/>
      <c r="E21" s="1" t="s">
        <v>14</v>
      </c>
      <c r="F21" s="4">
        <f>P14+P26+P34+P46</f>
        <v>22424.025677423891</v>
      </c>
      <c r="G21" s="15">
        <f t="shared" si="1"/>
        <v>6.1929550831785293E-2</v>
      </c>
      <c r="L21" s="36"/>
      <c r="M21" s="17" t="s">
        <v>134</v>
      </c>
      <c r="N21" s="17">
        <v>237699558.79285499</v>
      </c>
      <c r="O21" s="17">
        <v>237.69955879285499</v>
      </c>
      <c r="P21" s="34">
        <f t="shared" si="2"/>
        <v>2.3225070095740188</v>
      </c>
      <c r="S21" s="33">
        <v>3</v>
      </c>
      <c r="T21" s="24">
        <f>T8/Y8</f>
        <v>1.2852199710520398E-2</v>
      </c>
      <c r="AA21" s="36"/>
      <c r="AB21" s="17"/>
      <c r="AC21" s="17"/>
      <c r="AD21" s="34"/>
    </row>
    <row r="22" spans="4:30" x14ac:dyDescent="0.25">
      <c r="D22" s="1"/>
      <c r="E22" s="1" t="s">
        <v>15</v>
      </c>
      <c r="F22" s="4">
        <f>P35</f>
        <v>3974.6812878451919</v>
      </c>
      <c r="G22" s="15">
        <f t="shared" si="1"/>
        <v>1.0977075677520931E-2</v>
      </c>
      <c r="L22" s="36"/>
      <c r="M22" s="17" t="s">
        <v>56</v>
      </c>
      <c r="N22" s="17">
        <v>73794325497.288605</v>
      </c>
      <c r="O22" s="17">
        <v>73794.325497288606</v>
      </c>
      <c r="P22" s="34">
        <f t="shared" si="2"/>
        <v>721.02716178618027</v>
      </c>
      <c r="S22" s="33">
        <v>4</v>
      </c>
      <c r="T22" s="24">
        <f t="shared" ref="T22:T25" si="4">T9/Y9</f>
        <v>1.3656489884262249E-2</v>
      </c>
      <c r="AA22" s="36"/>
      <c r="AB22" s="17"/>
      <c r="AC22" s="17"/>
      <c r="AD22" s="34"/>
    </row>
    <row r="23" spans="4:30" x14ac:dyDescent="0.25">
      <c r="D23" s="1"/>
      <c r="E23" s="1" t="s">
        <v>16</v>
      </c>
      <c r="F23" s="4">
        <f>P57+P65+P81</f>
        <v>3543.531097807715</v>
      </c>
      <c r="G23" s="15">
        <f t="shared" si="1"/>
        <v>9.7863466802320179E-3</v>
      </c>
      <c r="L23" s="36"/>
      <c r="M23" s="17"/>
      <c r="N23" s="17"/>
      <c r="O23" s="17"/>
      <c r="P23" s="34"/>
      <c r="S23" s="33">
        <v>5</v>
      </c>
      <c r="T23" s="24">
        <f>T10/Y10</f>
        <v>2.5853222474732005E-3</v>
      </c>
      <c r="AA23" s="36"/>
      <c r="AB23" s="17"/>
      <c r="AC23" s="17"/>
      <c r="AD23" s="34"/>
    </row>
    <row r="24" spans="4:30" x14ac:dyDescent="0.25">
      <c r="D24" s="1"/>
      <c r="E24" s="1" t="s">
        <v>17</v>
      </c>
      <c r="F24" s="4">
        <f>P61+P76</f>
        <v>4137.5274672659116</v>
      </c>
      <c r="G24" s="15">
        <f t="shared" si="1"/>
        <v>1.142681609841025E-2</v>
      </c>
      <c r="J24" s="29"/>
      <c r="L24" s="36" t="s">
        <v>146</v>
      </c>
      <c r="M24" s="17" t="s">
        <v>33</v>
      </c>
      <c r="N24" s="17" t="s">
        <v>34</v>
      </c>
      <c r="O24" s="17" t="s">
        <v>35</v>
      </c>
      <c r="P24" s="41" t="s">
        <v>131</v>
      </c>
      <c r="S24" s="33">
        <v>6</v>
      </c>
      <c r="T24" s="24">
        <f t="shared" si="4"/>
        <v>2.6813895023243498E-3</v>
      </c>
      <c r="AA24" s="36"/>
      <c r="AB24" s="17" t="s">
        <v>33</v>
      </c>
      <c r="AC24" s="17" t="s">
        <v>34</v>
      </c>
      <c r="AD24" s="34" t="s">
        <v>35</v>
      </c>
    </row>
    <row r="25" spans="4:30" x14ac:dyDescent="0.25">
      <c r="D25" s="1"/>
      <c r="E25" s="1" t="s">
        <v>18</v>
      </c>
      <c r="F25" s="4">
        <f>P79</f>
        <v>853.05841284467908</v>
      </c>
      <c r="G25" s="15">
        <f t="shared" si="1"/>
        <v>2.3559339924380507E-3</v>
      </c>
      <c r="J25" s="29"/>
      <c r="L25" s="36"/>
      <c r="M25" s="17" t="s">
        <v>45</v>
      </c>
      <c r="N25" s="17">
        <v>442442951348.28101</v>
      </c>
      <c r="O25" s="17">
        <v>442442.951348281</v>
      </c>
      <c r="P25" s="34">
        <f>O25*$T$20</f>
        <v>5924.5071398637556</v>
      </c>
      <c r="S25" s="33">
        <v>7</v>
      </c>
      <c r="T25" s="24">
        <f t="shared" si="4"/>
        <v>1.4715084987666664E-2</v>
      </c>
      <c r="AA25" s="36" t="s">
        <v>149</v>
      </c>
      <c r="AB25" s="17" t="s">
        <v>150</v>
      </c>
      <c r="AC25" s="17">
        <v>4222960047</v>
      </c>
      <c r="AD25" s="34">
        <v>4222.9600469999996</v>
      </c>
    </row>
    <row r="26" spans="4:30" x14ac:dyDescent="0.25">
      <c r="D26" s="1"/>
      <c r="E26" s="1" t="s">
        <v>19</v>
      </c>
      <c r="F26" s="4">
        <f>P15</f>
        <v>7461.2158492491535</v>
      </c>
      <c r="G26" s="15">
        <f t="shared" si="1"/>
        <v>2.0606012178633969E-2</v>
      </c>
      <c r="L26" s="36"/>
      <c r="M26" s="17" t="s">
        <v>53</v>
      </c>
      <c r="N26" s="17">
        <v>275119055957.80902</v>
      </c>
      <c r="O26" s="17">
        <v>275119.05595780897</v>
      </c>
      <c r="P26" s="34">
        <f>(O26-AD25)*$T$20</f>
        <v>3627.4187429001299</v>
      </c>
      <c r="S26" s="33">
        <v>8</v>
      </c>
      <c r="T26" s="24">
        <f>T13/Y13</f>
        <v>2.7438220946107315E-3</v>
      </c>
      <c r="AA26" s="36"/>
      <c r="AB26" s="17"/>
      <c r="AC26" s="17"/>
      <c r="AD26" s="34"/>
    </row>
    <row r="27" spans="4:30" x14ac:dyDescent="0.25">
      <c r="D27" s="1"/>
      <c r="E27" s="1" t="s">
        <v>20</v>
      </c>
      <c r="F27" s="4">
        <f>P90</f>
        <v>9046.9437967330414</v>
      </c>
      <c r="G27" s="15">
        <f t="shared" si="1"/>
        <v>2.4985396190308349E-2</v>
      </c>
      <c r="I27" s="29"/>
      <c r="L27" s="36"/>
      <c r="M27" s="17" t="s">
        <v>66</v>
      </c>
      <c r="N27" s="17">
        <v>3113015243.7651</v>
      </c>
      <c r="O27" s="17">
        <v>3113.0152437651</v>
      </c>
      <c r="P27" s="34">
        <f t="shared" ref="P27:P29" si="5">O27*$T$20</f>
        <v>41.684653314033866</v>
      </c>
      <c r="S27" s="33">
        <v>9</v>
      </c>
      <c r="T27" s="44">
        <f>T14/Y14</f>
        <v>1.9879149468385875E-3</v>
      </c>
      <c r="AA27" s="36"/>
      <c r="AB27" s="17"/>
      <c r="AC27" s="17"/>
      <c r="AD27" s="34"/>
    </row>
    <row r="28" spans="4:30" x14ac:dyDescent="0.25">
      <c r="D28" s="1"/>
      <c r="E28" s="1" t="s">
        <v>21</v>
      </c>
      <c r="F28" s="4">
        <f>P36+P60+P100+P101</f>
        <v>10796.643249954966</v>
      </c>
      <c r="G28" s="15">
        <f t="shared" si="1"/>
        <v>2.9817628492724374E-2</v>
      </c>
      <c r="I28" s="29"/>
      <c r="L28" s="36"/>
      <c r="M28" s="17" t="s">
        <v>134</v>
      </c>
      <c r="N28" s="17">
        <v>320176810327.39099</v>
      </c>
      <c r="O28" s="17">
        <v>320176.81032739102</v>
      </c>
      <c r="P28" s="34">
        <f t="shared" si="5"/>
        <v>4287.3093424201561</v>
      </c>
      <c r="S28" s="43" t="s">
        <v>130</v>
      </c>
      <c r="T28" s="28">
        <f>T24</f>
        <v>2.6813895023243498E-3</v>
      </c>
      <c r="AA28" s="36"/>
      <c r="AB28" s="17"/>
      <c r="AC28" s="17"/>
      <c r="AD28" s="34"/>
    </row>
    <row r="29" spans="4:30" x14ac:dyDescent="0.25">
      <c r="D29" s="1"/>
      <c r="E29" s="1" t="s">
        <v>22</v>
      </c>
      <c r="F29" s="4">
        <f>P10+P86</f>
        <v>19792.889581266249</v>
      </c>
      <c r="G29" s="15">
        <f t="shared" si="1"/>
        <v>5.4663010962613182E-2</v>
      </c>
      <c r="L29" s="36"/>
      <c r="M29" s="17" t="s">
        <v>74</v>
      </c>
      <c r="N29" s="17">
        <v>2474715093991.0801</v>
      </c>
      <c r="O29" s="17">
        <v>2474715.0939910798</v>
      </c>
      <c r="P29" s="34">
        <f t="shared" si="5"/>
        <v>33137.531514063121</v>
      </c>
      <c r="AA29" s="36"/>
      <c r="AB29" s="17"/>
      <c r="AC29" s="17"/>
      <c r="AD29" s="34"/>
    </row>
    <row r="30" spans="4:30" x14ac:dyDescent="0.25">
      <c r="D30" s="1"/>
      <c r="E30" s="1" t="s">
        <v>23</v>
      </c>
      <c r="F30" s="4">
        <f>P66</f>
        <v>349.86832842900776</v>
      </c>
      <c r="G30" s="15">
        <f t="shared" si="1"/>
        <v>9.6624882354153408E-4</v>
      </c>
      <c r="J30" s="29"/>
      <c r="L30" s="36"/>
      <c r="M30" s="17"/>
      <c r="N30" s="17"/>
      <c r="O30" s="17"/>
      <c r="P30" s="34"/>
      <c r="AA30" s="36"/>
      <c r="AB30" s="17"/>
      <c r="AC30" s="17"/>
      <c r="AD30" s="34"/>
    </row>
    <row r="31" spans="4:30" x14ac:dyDescent="0.25">
      <c r="D31" s="1"/>
      <c r="E31" s="1" t="s">
        <v>24</v>
      </c>
      <c r="F31" s="4">
        <f>P32+P41+P58+P67+P99</f>
        <v>9378.9712786609125</v>
      </c>
      <c r="G31" s="15">
        <f t="shared" si="1"/>
        <v>2.5902373057682504E-2</v>
      </c>
      <c r="J31" s="29"/>
      <c r="L31" s="36" t="s">
        <v>110</v>
      </c>
      <c r="M31" s="17" t="s">
        <v>33</v>
      </c>
      <c r="N31" s="17" t="s">
        <v>34</v>
      </c>
      <c r="O31" s="17" t="s">
        <v>35</v>
      </c>
      <c r="P31" s="41" t="s">
        <v>131</v>
      </c>
      <c r="AA31" s="36"/>
      <c r="AB31" s="17" t="s">
        <v>33</v>
      </c>
      <c r="AC31" s="17" t="s">
        <v>34</v>
      </c>
      <c r="AD31" s="34" t="s">
        <v>35</v>
      </c>
    </row>
    <row r="32" spans="4:30" x14ac:dyDescent="0.25">
      <c r="D32" s="1"/>
      <c r="E32" s="1" t="s">
        <v>25</v>
      </c>
      <c r="F32" s="4">
        <f>P16+P22+P89</f>
        <v>3021.6236061873969</v>
      </c>
      <c r="G32" s="15">
        <f t="shared" si="1"/>
        <v>8.3449687137266207E-3</v>
      </c>
      <c r="J32" s="29"/>
      <c r="L32" s="36"/>
      <c r="M32" s="17" t="s">
        <v>40</v>
      </c>
      <c r="N32" s="17">
        <v>518762159580.55798</v>
      </c>
      <c r="O32" s="17">
        <v>518762.15958055801</v>
      </c>
      <c r="P32" s="34">
        <f>(O32-AD34)*$T$21</f>
        <v>6331.3928584972346</v>
      </c>
      <c r="AA32" s="36" t="s">
        <v>149</v>
      </c>
      <c r="AB32" s="17" t="s">
        <v>150</v>
      </c>
      <c r="AC32" s="17">
        <v>44342487667</v>
      </c>
      <c r="AD32" s="34">
        <v>44342.487670000002</v>
      </c>
    </row>
    <row r="33" spans="4:30" x14ac:dyDescent="0.25">
      <c r="D33" s="1"/>
      <c r="E33" s="1" t="s">
        <v>26</v>
      </c>
      <c r="F33" s="4">
        <f>P52+P75</f>
        <v>4001.1633346021467</v>
      </c>
      <c r="G33" s="15">
        <f t="shared" si="1"/>
        <v>1.1050212467692186E-2</v>
      </c>
      <c r="I33" s="29"/>
      <c r="L33" s="36"/>
      <c r="M33" s="17" t="s">
        <v>47</v>
      </c>
      <c r="N33" s="17">
        <v>133120177564.01401</v>
      </c>
      <c r="O33" s="17">
        <v>133120.17756401401</v>
      </c>
      <c r="P33" s="34">
        <f t="shared" ref="P33:P37" si="6">O33*$T$21</f>
        <v>1710.8871075526449</v>
      </c>
      <c r="Z33" t="s">
        <v>153</v>
      </c>
      <c r="AA33" s="36" t="s">
        <v>154</v>
      </c>
      <c r="AB33" s="17" t="s">
        <v>155</v>
      </c>
      <c r="AC33" s="17">
        <v>770694156.10000002</v>
      </c>
      <c r="AD33" s="34">
        <v>770.69415609999999</v>
      </c>
    </row>
    <row r="34" spans="4:30" x14ac:dyDescent="0.25">
      <c r="D34" s="1"/>
      <c r="E34" s="1" t="s">
        <v>27</v>
      </c>
      <c r="F34" s="4">
        <f>P78</f>
        <v>1785.9449527199895</v>
      </c>
      <c r="G34" s="15">
        <f t="shared" si="1"/>
        <v>4.9323333072881668E-3</v>
      </c>
      <c r="K34" s="29"/>
      <c r="L34" s="36"/>
      <c r="M34" s="17" t="s">
        <v>53</v>
      </c>
      <c r="N34" s="17">
        <v>610416295389.00403</v>
      </c>
      <c r="O34" s="17">
        <v>610416.29538900405</v>
      </c>
      <c r="P34" s="34">
        <f>(O34-AD32)*$T$21</f>
        <v>7275.2936276993642</v>
      </c>
      <c r="AA34" s="36" t="s">
        <v>151</v>
      </c>
      <c r="AB34" s="17" t="s">
        <v>150</v>
      </c>
      <c r="AC34" s="17">
        <v>26131092435</v>
      </c>
      <c r="AD34" s="34">
        <v>26131.09244</v>
      </c>
    </row>
    <row r="35" spans="4:30" x14ac:dyDescent="0.25">
      <c r="D35" s="1"/>
      <c r="E35" s="1" t="s">
        <v>28</v>
      </c>
      <c r="F35" s="4">
        <f>P43+P70</f>
        <v>8831.5989377651185</v>
      </c>
      <c r="G35" s="15">
        <f t="shared" si="1"/>
        <v>2.4390667546055848E-2</v>
      </c>
      <c r="L35" s="36"/>
      <c r="M35" s="17" t="s">
        <v>55</v>
      </c>
      <c r="N35" s="17">
        <v>309260778494.72302</v>
      </c>
      <c r="O35" s="17">
        <v>309260.77849472302</v>
      </c>
      <c r="P35" s="34">
        <f t="shared" si="6"/>
        <v>3974.6812878451919</v>
      </c>
      <c r="AA35" s="36"/>
      <c r="AB35" s="17"/>
      <c r="AC35" s="17"/>
      <c r="AD35" s="34"/>
    </row>
    <row r="36" spans="4:30" x14ac:dyDescent="0.25">
      <c r="D36" s="1"/>
      <c r="E36" s="1" t="s">
        <v>29</v>
      </c>
      <c r="F36" s="4">
        <f>P18+P21+P25+P27+P28+P29+P44+P48+P53</f>
        <v>62521.942750695503</v>
      </c>
      <c r="G36" s="15">
        <f t="shared" si="1"/>
        <v>0.17266996958442582</v>
      </c>
      <c r="I36" s="29"/>
      <c r="L36" s="36"/>
      <c r="M36" s="17" t="s">
        <v>51</v>
      </c>
      <c r="N36" s="17">
        <v>590604281200.58704</v>
      </c>
      <c r="O36" s="17">
        <v>590604.28120058705</v>
      </c>
      <c r="P36" s="34">
        <f>(O36-AD33)*$T$21</f>
        <v>7580.6590566683635</v>
      </c>
      <c r="AA36" s="36"/>
      <c r="AB36" s="17"/>
      <c r="AC36" s="17"/>
      <c r="AD36" s="34"/>
    </row>
    <row r="37" spans="4:30" x14ac:dyDescent="0.25">
      <c r="D37" s="1"/>
      <c r="E37" s="1" t="s">
        <v>30</v>
      </c>
      <c r="F37" s="4">
        <f>P59+P69</f>
        <v>1447.3799857091644</v>
      </c>
      <c r="G37" s="15">
        <f t="shared" si="1"/>
        <v>3.997301541093394E-3</v>
      </c>
      <c r="L37" s="36"/>
      <c r="M37" s="17" t="s">
        <v>62</v>
      </c>
      <c r="N37" s="17">
        <v>14322494780.540701</v>
      </c>
      <c r="O37" s="17">
        <v>14322.494780540699</v>
      </c>
      <c r="P37" s="34">
        <f t="shared" si="6"/>
        <v>184.07556327239507</v>
      </c>
      <c r="AA37" s="36"/>
      <c r="AB37" s="17"/>
      <c r="AC37" s="17"/>
      <c r="AD37" s="34"/>
    </row>
    <row r="38" spans="4:30" x14ac:dyDescent="0.25">
      <c r="D38" s="1"/>
      <c r="E38" s="1" t="s">
        <v>31</v>
      </c>
      <c r="F38" s="5">
        <f>P49+P72</f>
        <v>730.65276448388408</v>
      </c>
      <c r="G38" s="16">
        <f>F38/SUM($F$7:$F$38)</f>
        <v>2.0178802044471893E-3</v>
      </c>
      <c r="L38" s="36"/>
      <c r="M38" s="17" t="s">
        <v>68</v>
      </c>
      <c r="N38" s="17">
        <v>2248215760703.4702</v>
      </c>
      <c r="O38" s="17">
        <v>2248215.7607034701</v>
      </c>
      <c r="P38" s="34">
        <f>O38*$T$21</f>
        <v>28894.517948900535</v>
      </c>
      <c r="AA38" s="36"/>
      <c r="AB38" s="17"/>
      <c r="AC38" s="17"/>
      <c r="AD38" s="34"/>
    </row>
    <row r="39" spans="4:30" x14ac:dyDescent="0.25">
      <c r="L39" s="36"/>
      <c r="M39" s="17"/>
      <c r="N39" s="17"/>
      <c r="O39" s="17"/>
      <c r="P39" s="34"/>
      <c r="AA39" s="36"/>
      <c r="AB39" s="17"/>
      <c r="AC39" s="17"/>
      <c r="AD39" s="34"/>
    </row>
    <row r="40" spans="4:30" x14ac:dyDescent="0.25">
      <c r="L40" s="36" t="s">
        <v>111</v>
      </c>
      <c r="M40" s="17" t="s">
        <v>33</v>
      </c>
      <c r="N40" s="17" t="s">
        <v>34</v>
      </c>
      <c r="O40" s="17" t="s">
        <v>35</v>
      </c>
      <c r="P40" s="41" t="s">
        <v>131</v>
      </c>
      <c r="AA40" s="36"/>
      <c r="AB40" s="17" t="s">
        <v>33</v>
      </c>
      <c r="AC40" s="17" t="s">
        <v>34</v>
      </c>
      <c r="AD40" s="34" t="s">
        <v>35</v>
      </c>
    </row>
    <row r="41" spans="4:30" x14ac:dyDescent="0.25">
      <c r="L41" s="36"/>
      <c r="M41" s="17" t="s">
        <v>40</v>
      </c>
      <c r="N41" s="17">
        <v>42827929322.141403</v>
      </c>
      <c r="O41" s="17">
        <v>42827.929322141397</v>
      </c>
      <c r="P41" s="34">
        <f>O41*$T$22</f>
        <v>584.87918355172258</v>
      </c>
      <c r="AA41" s="36" t="s">
        <v>149</v>
      </c>
      <c r="AB41" s="17" t="s">
        <v>150</v>
      </c>
      <c r="AC41" s="17">
        <v>32501388610</v>
      </c>
      <c r="AD41" s="34">
        <v>32501.388610000002</v>
      </c>
    </row>
    <row r="42" spans="4:30" x14ac:dyDescent="0.25">
      <c r="H42" s="29"/>
      <c r="L42" s="36"/>
      <c r="M42" s="17" t="s">
        <v>47</v>
      </c>
      <c r="N42" s="17">
        <v>920124751905.22595</v>
      </c>
      <c r="O42" s="17">
        <v>920124.75190522603</v>
      </c>
      <c r="P42" s="34">
        <f>(O42-AD43)*$T$22</f>
        <v>12147.353974645383</v>
      </c>
      <c r="AA42" s="36"/>
      <c r="AB42" s="17" t="s">
        <v>48</v>
      </c>
      <c r="AC42" s="17">
        <v>3857670688</v>
      </c>
      <c r="AD42" s="34">
        <v>3857.6706880000002</v>
      </c>
    </row>
    <row r="43" spans="4:30" x14ac:dyDescent="0.25">
      <c r="G43" s="29"/>
      <c r="L43" s="36"/>
      <c r="M43" s="17" t="s">
        <v>48</v>
      </c>
      <c r="N43" s="17">
        <v>625492065497.26404</v>
      </c>
      <c r="O43" s="17">
        <v>625492.06549726403</v>
      </c>
      <c r="P43" s="34">
        <f>(O43-AD42)*$T$22</f>
        <v>8489.3438244221998</v>
      </c>
      <c r="AA43" s="36" t="s">
        <v>152</v>
      </c>
      <c r="AB43" s="17" t="s">
        <v>150</v>
      </c>
      <c r="AC43" s="17">
        <v>30631618784</v>
      </c>
      <c r="AD43" s="34">
        <v>30631.618780000001</v>
      </c>
    </row>
    <row r="44" spans="4:30" x14ac:dyDescent="0.25">
      <c r="H44" s="29"/>
      <c r="L44" s="36"/>
      <c r="M44" s="17" t="s">
        <v>49</v>
      </c>
      <c r="N44" s="17">
        <v>323186086408.95801</v>
      </c>
      <c r="O44" s="17">
        <v>323186.08640895801</v>
      </c>
      <c r="P44" s="34">
        <f t="shared" ref="P44:P53" si="7">O44*$T$22</f>
        <v>4413.5875197782407</v>
      </c>
      <c r="AA44" s="36"/>
      <c r="AB44" s="17"/>
      <c r="AC44" s="17"/>
      <c r="AD44" s="34"/>
    </row>
    <row r="45" spans="4:30" x14ac:dyDescent="0.25">
      <c r="L45" s="36"/>
      <c r="M45" s="17" t="s">
        <v>52</v>
      </c>
      <c r="N45" s="17">
        <v>3970103361.1939998</v>
      </c>
      <c r="O45" s="17">
        <v>3970.1033611940002</v>
      </c>
      <c r="P45" s="34">
        <f t="shared" si="7"/>
        <v>54.217676391621417</v>
      </c>
      <c r="AA45" s="36"/>
      <c r="AB45" s="17"/>
      <c r="AC45" s="17"/>
      <c r="AD45" s="34"/>
    </row>
    <row r="46" spans="4:30" x14ac:dyDescent="0.25">
      <c r="H46" s="29"/>
      <c r="L46" s="36"/>
      <c r="M46" s="17" t="s">
        <v>53</v>
      </c>
      <c r="N46" s="17">
        <v>342126520131.18597</v>
      </c>
      <c r="O46" s="17">
        <v>342126.520131186</v>
      </c>
      <c r="P46" s="34">
        <f>(O46-AD41)*$T$22</f>
        <v>4228.3924765324446</v>
      </c>
      <c r="AA46" s="36"/>
      <c r="AB46" s="17"/>
      <c r="AC46" s="17"/>
      <c r="AD46" s="34"/>
    </row>
    <row r="47" spans="4:30" x14ac:dyDescent="0.25">
      <c r="H47" s="29"/>
      <c r="L47" s="36"/>
      <c r="M47" s="17" t="s">
        <v>58</v>
      </c>
      <c r="N47" s="17">
        <v>745781630489.44104</v>
      </c>
      <c r="O47" s="17">
        <v>745781.63048944098</v>
      </c>
      <c r="P47" s="34">
        <f t="shared" si="7"/>
        <v>10184.759292647657</v>
      </c>
      <c r="AA47" s="36"/>
      <c r="AB47" s="17"/>
      <c r="AC47" s="17"/>
      <c r="AD47" s="34"/>
    </row>
    <row r="48" spans="4:30" x14ac:dyDescent="0.25">
      <c r="H48" s="29"/>
      <c r="L48" s="36"/>
      <c r="M48" s="17" t="s">
        <v>59</v>
      </c>
      <c r="N48" s="17">
        <v>353669860117.62</v>
      </c>
      <c r="O48" s="17">
        <v>353669.86011761997</v>
      </c>
      <c r="P48" s="34">
        <f t="shared" si="7"/>
        <v>4829.888867064722</v>
      </c>
      <c r="AA48" s="36"/>
      <c r="AB48" s="17"/>
      <c r="AC48" s="17"/>
      <c r="AD48" s="34"/>
    </row>
    <row r="49" spans="7:30" x14ac:dyDescent="0.25">
      <c r="L49" s="36"/>
      <c r="M49" s="17" t="s">
        <v>60</v>
      </c>
      <c r="N49" s="17">
        <v>2379351446.2541099</v>
      </c>
      <c r="O49" s="17">
        <v>2379.3514462541102</v>
      </c>
      <c r="P49" s="34">
        <f t="shared" si="7"/>
        <v>32.493588956874007</v>
      </c>
      <c r="AA49" s="36"/>
      <c r="AB49" s="17"/>
      <c r="AC49" s="17"/>
      <c r="AD49" s="34"/>
    </row>
    <row r="50" spans="7:30" x14ac:dyDescent="0.25">
      <c r="H50" s="29"/>
      <c r="L50" s="36"/>
      <c r="M50" s="17" t="s">
        <v>63</v>
      </c>
      <c r="N50" s="17">
        <v>1245178503865.79</v>
      </c>
      <c r="O50" s="17">
        <v>1245178.5038657901</v>
      </c>
      <c r="P50" s="34">
        <f t="shared" si="7"/>
        <v>17004.767642143965</v>
      </c>
      <c r="AA50" s="36"/>
      <c r="AB50" s="17"/>
      <c r="AC50" s="17"/>
      <c r="AD50" s="34"/>
    </row>
    <row r="51" spans="7:30" x14ac:dyDescent="0.25">
      <c r="H51" s="29"/>
      <c r="L51" s="36"/>
      <c r="M51" s="17" t="s">
        <v>65</v>
      </c>
      <c r="N51" s="17">
        <v>450140699779.79797</v>
      </c>
      <c r="O51" s="17">
        <v>450140.69977979799</v>
      </c>
      <c r="P51" s="34">
        <f t="shared" si="7"/>
        <v>6147.3419130375414</v>
      </c>
      <c r="AA51" s="36"/>
      <c r="AB51" s="17"/>
      <c r="AC51" s="17"/>
      <c r="AD51" s="34"/>
    </row>
    <row r="52" spans="7:30" x14ac:dyDescent="0.25">
      <c r="G52" s="29"/>
      <c r="L52" s="36"/>
      <c r="M52" s="17" t="s">
        <v>69</v>
      </c>
      <c r="N52" s="17">
        <v>286252801600.07599</v>
      </c>
      <c r="O52" s="17">
        <v>286252.80160007603</v>
      </c>
      <c r="P52" s="34">
        <f t="shared" si="7"/>
        <v>3909.2084893931669</v>
      </c>
      <c r="AA52" s="36"/>
      <c r="AB52" s="17"/>
      <c r="AC52" s="17"/>
      <c r="AD52" s="34"/>
    </row>
    <row r="53" spans="7:30" x14ac:dyDescent="0.25">
      <c r="J53" s="29"/>
      <c r="L53" s="36"/>
      <c r="M53" s="17" t="s">
        <v>72</v>
      </c>
      <c r="N53" s="17">
        <v>434893794344.90002</v>
      </c>
      <c r="O53" s="17">
        <v>434893.7943449</v>
      </c>
      <c r="P53" s="34">
        <f t="shared" si="7"/>
        <v>5939.1227031995541</v>
      </c>
      <c r="AA53" s="36"/>
      <c r="AB53" s="17"/>
      <c r="AC53" s="17"/>
      <c r="AD53" s="34"/>
    </row>
    <row r="54" spans="7:30" x14ac:dyDescent="0.25">
      <c r="L54" s="36"/>
      <c r="M54" s="17"/>
      <c r="N54" s="17"/>
      <c r="O54" s="17"/>
      <c r="P54" s="34"/>
      <c r="AA54" s="36"/>
      <c r="AB54" s="17"/>
      <c r="AC54" s="17"/>
      <c r="AD54" s="34"/>
    </row>
    <row r="55" spans="7:30" x14ac:dyDescent="0.25">
      <c r="L55" s="36" t="s">
        <v>112</v>
      </c>
      <c r="M55" s="17" t="s">
        <v>33</v>
      </c>
      <c r="N55" s="17" t="s">
        <v>34</v>
      </c>
      <c r="O55" s="17" t="s">
        <v>35</v>
      </c>
      <c r="P55" s="41" t="s">
        <v>131</v>
      </c>
      <c r="AA55" s="36"/>
      <c r="AB55" s="17" t="s">
        <v>33</v>
      </c>
      <c r="AC55" s="17" t="s">
        <v>34</v>
      </c>
      <c r="AD55" s="34" t="s">
        <v>35</v>
      </c>
    </row>
    <row r="56" spans="7:30" x14ac:dyDescent="0.25">
      <c r="H56" s="29"/>
      <c r="L56" s="36"/>
      <c r="M56" s="17" t="s">
        <v>36</v>
      </c>
      <c r="N56" s="17">
        <v>2484128854251.1299</v>
      </c>
      <c r="O56" s="17">
        <v>2484128.85425113</v>
      </c>
      <c r="P56" s="34">
        <f>O56*$T$23</f>
        <v>6422.2735924855579</v>
      </c>
      <c r="AA56" s="36"/>
      <c r="AB56" s="17" t="s">
        <v>44</v>
      </c>
      <c r="AC56" s="17">
        <v>69822857194</v>
      </c>
      <c r="AD56" s="34">
        <v>69822.857189999995</v>
      </c>
    </row>
    <row r="57" spans="7:30" x14ac:dyDescent="0.25">
      <c r="I57" s="29"/>
      <c r="L57" s="36"/>
      <c r="M57" s="17" t="s">
        <v>38</v>
      </c>
      <c r="N57" s="17">
        <v>1161883437581.3701</v>
      </c>
      <c r="O57" s="17">
        <v>1161883.4375813699</v>
      </c>
      <c r="P57" s="34">
        <f t="shared" ref="P57:P62" si="8">O57*$T$23</f>
        <v>3003.8431001497552</v>
      </c>
      <c r="Z57" t="s">
        <v>153</v>
      </c>
      <c r="AA57" s="36" t="s">
        <v>154</v>
      </c>
      <c r="AB57" s="17" t="s">
        <v>155</v>
      </c>
      <c r="AC57" s="17">
        <v>39463680818</v>
      </c>
      <c r="AD57" s="34">
        <v>39463.680820000001</v>
      </c>
    </row>
    <row r="58" spans="7:30" x14ac:dyDescent="0.25">
      <c r="I58" s="29"/>
      <c r="L58" s="36"/>
      <c r="M58" s="17" t="s">
        <v>40</v>
      </c>
      <c r="N58" s="17">
        <v>619576405653.625</v>
      </c>
      <c r="O58" s="17">
        <v>619576.40565362503</v>
      </c>
      <c r="P58" s="34">
        <f>(O58-AD58)*$T$23</f>
        <v>1526.7069267386264</v>
      </c>
      <c r="AA58" s="36" t="s">
        <v>151</v>
      </c>
      <c r="AB58" s="17" t="s">
        <v>150</v>
      </c>
      <c r="AC58" s="17">
        <v>29047728527</v>
      </c>
      <c r="AD58" s="34">
        <v>29047.72853</v>
      </c>
    </row>
    <row r="59" spans="7:30" x14ac:dyDescent="0.25">
      <c r="H59" s="29"/>
      <c r="L59" s="36"/>
      <c r="M59" s="17" t="s">
        <v>44</v>
      </c>
      <c r="N59" s="17">
        <v>427318618444.27899</v>
      </c>
      <c r="O59" s="17">
        <v>427318.61844427901</v>
      </c>
      <c r="P59" s="34">
        <f>(O59-AD56)*$T$23</f>
        <v>924.24174494805527</v>
      </c>
      <c r="AA59" s="36"/>
      <c r="AB59" s="17"/>
      <c r="AC59" s="17"/>
      <c r="AD59" s="34"/>
    </row>
    <row r="60" spans="7:30" x14ac:dyDescent="0.25">
      <c r="J60" s="29"/>
      <c r="L60" s="36"/>
      <c r="M60" s="17" t="s">
        <v>51</v>
      </c>
      <c r="N60" s="17">
        <v>523211567084.729</v>
      </c>
      <c r="O60" s="17">
        <v>523211.56708472897</v>
      </c>
      <c r="P60" s="34">
        <f>(O60-AD57)*$T$23</f>
        <v>1250.6441725283394</v>
      </c>
      <c r="AA60" s="36"/>
      <c r="AB60" s="17"/>
      <c r="AC60" s="17"/>
      <c r="AD60" s="34"/>
    </row>
    <row r="61" spans="7:30" x14ac:dyDescent="0.25">
      <c r="I61" s="29"/>
      <c r="L61" s="36"/>
      <c r="M61" s="17" t="s">
        <v>100</v>
      </c>
      <c r="N61" s="17">
        <v>107778487417.136</v>
      </c>
      <c r="O61" s="17">
        <v>107778.487417136</v>
      </c>
      <c r="P61" s="34">
        <f t="shared" si="8"/>
        <v>278.64212131853208</v>
      </c>
      <c r="AA61" s="36"/>
      <c r="AB61" s="17"/>
      <c r="AC61" s="17"/>
      <c r="AD61" s="34"/>
    </row>
    <row r="62" spans="7:30" x14ac:dyDescent="0.25">
      <c r="I62" s="29"/>
      <c r="L62" s="36"/>
      <c r="M62" s="17" t="s">
        <v>102</v>
      </c>
      <c r="N62" s="17">
        <v>354659836470.60498</v>
      </c>
      <c r="O62" s="17">
        <v>354659.83647060499</v>
      </c>
      <c r="P62" s="34">
        <f t="shared" si="8"/>
        <v>916.90996551266221</v>
      </c>
      <c r="AA62" s="36"/>
      <c r="AB62" s="17"/>
      <c r="AC62" s="17"/>
      <c r="AD62" s="34"/>
    </row>
    <row r="63" spans="7:30" x14ac:dyDescent="0.25">
      <c r="L63" s="36"/>
      <c r="M63" s="17"/>
      <c r="N63" s="17"/>
      <c r="O63" s="17"/>
      <c r="P63" s="34"/>
      <c r="AA63" s="36"/>
      <c r="AB63" s="17"/>
      <c r="AC63" s="17"/>
      <c r="AD63" s="34"/>
    </row>
    <row r="64" spans="7:30" x14ac:dyDescent="0.25">
      <c r="L64" s="36" t="s">
        <v>113</v>
      </c>
      <c r="M64" s="17" t="s">
        <v>33</v>
      </c>
      <c r="N64" s="17" t="s">
        <v>34</v>
      </c>
      <c r="O64" s="17" t="s">
        <v>35</v>
      </c>
      <c r="P64" s="41" t="s">
        <v>131</v>
      </c>
      <c r="AA64" s="36"/>
      <c r="AB64" s="17" t="s">
        <v>33</v>
      </c>
      <c r="AC64" s="17" t="s">
        <v>34</v>
      </c>
      <c r="AD64" s="34" t="s">
        <v>35</v>
      </c>
    </row>
    <row r="65" spans="12:30" x14ac:dyDescent="0.25">
      <c r="L65" s="36"/>
      <c r="M65" s="17" t="s">
        <v>38</v>
      </c>
      <c r="N65" s="17">
        <v>14087809405.056101</v>
      </c>
      <c r="O65" s="17">
        <v>14087.809405056099</v>
      </c>
      <c r="P65" s="34">
        <f>O65*$T$24</f>
        <v>37.774904249463667</v>
      </c>
      <c r="AA65" s="36"/>
      <c r="AB65" s="17" t="s">
        <v>44</v>
      </c>
      <c r="AC65" s="17">
        <v>1006198605</v>
      </c>
      <c r="AD65" s="34">
        <v>1006.198605</v>
      </c>
    </row>
    <row r="66" spans="12:30" x14ac:dyDescent="0.25">
      <c r="L66" s="36"/>
      <c r="M66" s="17" t="s">
        <v>39</v>
      </c>
      <c r="N66" s="17">
        <v>130480233522.853</v>
      </c>
      <c r="O66" s="17">
        <v>130480.233522853</v>
      </c>
      <c r="P66" s="34">
        <f t="shared" ref="P66:P80" si="9">O66*$T$24</f>
        <v>349.86832842900776</v>
      </c>
      <c r="AA66" s="36"/>
      <c r="AB66" s="17" t="s">
        <v>52</v>
      </c>
      <c r="AC66" s="35">
        <v>150168000000</v>
      </c>
      <c r="AD66" s="34">
        <v>150167.7409</v>
      </c>
    </row>
    <row r="67" spans="12:30" x14ac:dyDescent="0.25">
      <c r="L67" s="36"/>
      <c r="M67" s="17" t="s">
        <v>40</v>
      </c>
      <c r="N67" s="17">
        <v>179764493908.452</v>
      </c>
      <c r="O67" s="17">
        <v>179764.49390845199</v>
      </c>
      <c r="P67" s="34">
        <f t="shared" si="9"/>
        <v>482.0186268567727</v>
      </c>
      <c r="AA67" s="36"/>
      <c r="AB67" s="17"/>
      <c r="AC67" s="17"/>
      <c r="AD67" s="34"/>
    </row>
    <row r="68" spans="12:30" x14ac:dyDescent="0.25">
      <c r="L68" s="36"/>
      <c r="M68" s="17" t="s">
        <v>42</v>
      </c>
      <c r="N68" s="17">
        <v>405829683229.90601</v>
      </c>
      <c r="O68" s="17">
        <v>405829.68322990602</v>
      </c>
      <c r="P68" s="34">
        <f t="shared" si="9"/>
        <v>1088.1874523442862</v>
      </c>
      <c r="AA68" s="36"/>
      <c r="AB68" s="17"/>
      <c r="AC68" s="35"/>
      <c r="AD68" s="34"/>
    </row>
    <row r="69" spans="12:30" x14ac:dyDescent="0.25">
      <c r="L69" s="36"/>
      <c r="M69" s="17" t="s">
        <v>44</v>
      </c>
      <c r="N69" s="17">
        <v>196105881179.13901</v>
      </c>
      <c r="O69" s="17">
        <v>196105.88117913899</v>
      </c>
      <c r="P69" s="34">
        <f>(O69-AD65)*$T$24</f>
        <v>523.13824076110916</v>
      </c>
      <c r="AA69" s="36"/>
      <c r="AB69" s="17"/>
      <c r="AC69" s="17"/>
      <c r="AD69" s="34"/>
    </row>
    <row r="70" spans="12:30" x14ac:dyDescent="0.25">
      <c r="L70" s="36"/>
      <c r="M70" s="17" t="s">
        <v>48</v>
      </c>
      <c r="N70" s="17">
        <v>127640953709.35001</v>
      </c>
      <c r="O70" s="17">
        <v>127640.95370935</v>
      </c>
      <c r="P70" s="34">
        <f t="shared" si="9"/>
        <v>342.25511334291934</v>
      </c>
      <c r="AA70" s="36"/>
      <c r="AB70" s="17"/>
      <c r="AC70" s="17"/>
      <c r="AD70" s="34"/>
    </row>
    <row r="71" spans="12:30" x14ac:dyDescent="0.25">
      <c r="L71" s="36"/>
      <c r="M71" s="17" t="s">
        <v>52</v>
      </c>
      <c r="N71" s="17">
        <v>1280097867803.8799</v>
      </c>
      <c r="O71" s="17">
        <v>1280097.86780388</v>
      </c>
      <c r="P71" s="34">
        <f>(O71-AD66)*$T$24</f>
        <v>3029.7827806400842</v>
      </c>
      <c r="AA71" s="36"/>
      <c r="AB71" s="17"/>
      <c r="AC71" s="35"/>
      <c r="AD71" s="34"/>
    </row>
    <row r="72" spans="12:30" x14ac:dyDescent="0.25">
      <c r="L72" s="36"/>
      <c r="M72" s="17" t="s">
        <v>60</v>
      </c>
      <c r="N72" s="17">
        <v>260372159629.108</v>
      </c>
      <c r="O72" s="17">
        <v>260372.15962910801</v>
      </c>
      <c r="P72" s="34">
        <f t="shared" si="9"/>
        <v>698.15917552701012</v>
      </c>
      <c r="AA72" s="36"/>
      <c r="AB72" s="17"/>
      <c r="AC72" s="35"/>
      <c r="AD72" s="34"/>
    </row>
    <row r="73" spans="12:30" x14ac:dyDescent="0.25">
      <c r="L73" s="36"/>
      <c r="M73" s="17" t="s">
        <v>63</v>
      </c>
      <c r="N73" s="17">
        <v>215764683316.72501</v>
      </c>
      <c r="O73" s="17">
        <v>215764.68331672499</v>
      </c>
      <c r="P73" s="34">
        <f t="shared" si="9"/>
        <v>578.54915681780415</v>
      </c>
      <c r="AA73" s="36"/>
      <c r="AB73" s="17"/>
      <c r="AC73" s="17"/>
      <c r="AD73" s="34"/>
    </row>
    <row r="74" spans="12:30" x14ac:dyDescent="0.25">
      <c r="L74" s="36"/>
      <c r="M74" s="17" t="s">
        <v>65</v>
      </c>
      <c r="N74" s="17">
        <v>1519411781119.6001</v>
      </c>
      <c r="O74" s="17">
        <v>1519411.7811195999</v>
      </c>
      <c r="P74" s="34">
        <f t="shared" si="9"/>
        <v>4074.1347996020381</v>
      </c>
      <c r="AA74" s="36"/>
      <c r="AB74" s="17"/>
      <c r="AC74" s="17"/>
      <c r="AD74" s="34"/>
    </row>
    <row r="75" spans="12:30" x14ac:dyDescent="0.25">
      <c r="L75" s="36"/>
      <c r="M75" s="17" t="s">
        <v>69</v>
      </c>
      <c r="N75" s="17">
        <v>34293729101.7472</v>
      </c>
      <c r="O75" s="17">
        <v>34293.729101747202</v>
      </c>
      <c r="P75" s="34">
        <f t="shared" si="9"/>
        <v>91.954845208980004</v>
      </c>
      <c r="AA75" s="36"/>
      <c r="AB75" s="17"/>
      <c r="AC75" s="17"/>
      <c r="AD75" s="34"/>
    </row>
    <row r="76" spans="12:30" x14ac:dyDescent="0.25">
      <c r="L76" s="36"/>
      <c r="M76" s="17" t="s">
        <v>100</v>
      </c>
      <c r="N76" s="17">
        <v>1439136441237.77</v>
      </c>
      <c r="O76" s="17">
        <v>1439136.44123777</v>
      </c>
      <c r="P76" s="34">
        <f t="shared" si="9"/>
        <v>3858.8853459473798</v>
      </c>
      <c r="AA76" s="36"/>
      <c r="AB76" s="17"/>
      <c r="AC76" s="17"/>
      <c r="AD76" s="34"/>
    </row>
    <row r="77" spans="12:30" x14ac:dyDescent="0.25">
      <c r="L77" s="36"/>
      <c r="M77" s="17" t="s">
        <v>102</v>
      </c>
      <c r="N77" s="17">
        <v>75939438643.692398</v>
      </c>
      <c r="O77" s="17">
        <v>75939.438643692396</v>
      </c>
      <c r="P77" s="34">
        <f t="shared" si="9"/>
        <v>203.62321359160086</v>
      </c>
      <c r="AA77" s="36"/>
      <c r="AB77" s="17"/>
      <c r="AC77" s="17"/>
      <c r="AD77" s="34"/>
    </row>
    <row r="78" spans="12:30" x14ac:dyDescent="0.25">
      <c r="L78" s="36"/>
      <c r="M78" s="17" t="s">
        <v>70</v>
      </c>
      <c r="N78" s="17">
        <v>666052041738.75195</v>
      </c>
      <c r="O78" s="17">
        <v>666052.04173875204</v>
      </c>
      <c r="P78" s="34">
        <f t="shared" si="9"/>
        <v>1785.9449527199895</v>
      </c>
      <c r="AA78" s="36"/>
      <c r="AB78" s="17"/>
      <c r="AC78" s="17"/>
      <c r="AD78" s="34"/>
    </row>
    <row r="79" spans="12:30" x14ac:dyDescent="0.25">
      <c r="L79" s="36"/>
      <c r="M79" s="17" t="s">
        <v>71</v>
      </c>
      <c r="N79" s="17">
        <v>318140431334.28003</v>
      </c>
      <c r="O79" s="17">
        <v>318140.43133428</v>
      </c>
      <c r="P79" s="34">
        <f t="shared" si="9"/>
        <v>853.05841284467908</v>
      </c>
      <c r="AA79" s="36"/>
      <c r="AB79" s="17"/>
      <c r="AC79" s="17"/>
      <c r="AD79" s="34"/>
    </row>
    <row r="80" spans="12:30" x14ac:dyDescent="0.25">
      <c r="L80" s="36"/>
      <c r="M80" s="17" t="s">
        <v>73</v>
      </c>
      <c r="N80" s="17">
        <v>958707258141.90698</v>
      </c>
      <c r="O80" s="17">
        <v>958707.25814190705</v>
      </c>
      <c r="P80" s="34">
        <f t="shared" si="9"/>
        <v>2570.66757778387</v>
      </c>
      <c r="AA80" s="36"/>
      <c r="AB80" s="17"/>
      <c r="AC80" s="17"/>
      <c r="AD80" s="34"/>
    </row>
    <row r="81" spans="12:30" x14ac:dyDescent="0.25">
      <c r="L81" s="36"/>
      <c r="M81" s="17" t="s">
        <v>38</v>
      </c>
      <c r="N81" s="17">
        <v>187183955547.45599</v>
      </c>
      <c r="O81" s="17">
        <v>187183.95554745599</v>
      </c>
      <c r="P81" s="34">
        <f>O81*$T$24</f>
        <v>501.91309340849625</v>
      </c>
      <c r="AA81" s="36"/>
      <c r="AB81" s="17"/>
      <c r="AC81" s="17"/>
      <c r="AD81" s="34"/>
    </row>
    <row r="82" spans="12:30" x14ac:dyDescent="0.25">
      <c r="L82" s="36"/>
      <c r="M82" s="17"/>
      <c r="N82" s="17"/>
      <c r="O82" s="17"/>
      <c r="P82" s="34"/>
      <c r="AA82" s="36"/>
      <c r="AB82" s="17"/>
      <c r="AC82" s="17"/>
      <c r="AD82" s="34"/>
    </row>
    <row r="83" spans="12:30" x14ac:dyDescent="0.25">
      <c r="L83" s="36" t="s">
        <v>114</v>
      </c>
      <c r="M83" s="17" t="s">
        <v>33</v>
      </c>
      <c r="N83" s="17" t="s">
        <v>34</v>
      </c>
      <c r="O83" s="17" t="s">
        <v>35</v>
      </c>
      <c r="P83" s="41" t="s">
        <v>131</v>
      </c>
      <c r="AA83" s="36"/>
      <c r="AB83" s="17" t="s">
        <v>33</v>
      </c>
      <c r="AC83" s="17" t="s">
        <v>34</v>
      </c>
      <c r="AD83" s="34" t="s">
        <v>35</v>
      </c>
    </row>
    <row r="84" spans="12:30" x14ac:dyDescent="0.25">
      <c r="L84" s="36"/>
      <c r="M84" s="17" t="s">
        <v>41</v>
      </c>
      <c r="N84" s="17">
        <v>279654569562.28699</v>
      </c>
      <c r="O84" s="17">
        <v>279654.56956228701</v>
      </c>
      <c r="P84" s="34">
        <f>O84*$T$25</f>
        <v>4115.140758298392</v>
      </c>
      <c r="AA84" s="36"/>
      <c r="AB84" s="17" t="s">
        <v>62</v>
      </c>
      <c r="AC84" s="35">
        <v>2131300000000</v>
      </c>
      <c r="AD84" s="34">
        <v>2131298.6680000001</v>
      </c>
    </row>
    <row r="85" spans="12:30" x14ac:dyDescent="0.25">
      <c r="L85" s="36"/>
      <c r="M85" s="17" t="s">
        <v>43</v>
      </c>
      <c r="N85" s="17">
        <v>185996260642.82599</v>
      </c>
      <c r="O85" s="17">
        <v>185996.260642826</v>
      </c>
      <c r="P85" s="34">
        <f t="shared" ref="P85:P87" si="10">O85*$T$25</f>
        <v>2736.9507827473849</v>
      </c>
      <c r="AA85" s="36"/>
      <c r="AB85" s="17" t="s">
        <v>46</v>
      </c>
      <c r="AC85" s="35">
        <v>587287000000</v>
      </c>
      <c r="AD85" s="34">
        <v>587287.49910000002</v>
      </c>
    </row>
    <row r="86" spans="12:30" x14ac:dyDescent="0.25">
      <c r="L86" s="36"/>
      <c r="M86" s="17" t="s">
        <v>46</v>
      </c>
      <c r="N86" s="17">
        <v>1870226737091.8</v>
      </c>
      <c r="O86" s="17">
        <v>1870226.7370918</v>
      </c>
      <c r="P86" s="34">
        <f>(O86-AD85)*$T$25</f>
        <v>18878.559921061646</v>
      </c>
      <c r="AA86" s="36"/>
      <c r="AB86" s="17"/>
      <c r="AC86" s="17"/>
      <c r="AD86" s="34"/>
    </row>
    <row r="87" spans="12:30" x14ac:dyDescent="0.25">
      <c r="L87" s="36"/>
      <c r="M87" s="17" t="s">
        <v>50</v>
      </c>
      <c r="N87" s="17">
        <v>91548427500.740601</v>
      </c>
      <c r="O87" s="17">
        <v>91548.427500740596</v>
      </c>
      <c r="P87" s="34">
        <f t="shared" si="10"/>
        <v>1347.1428911606379</v>
      </c>
      <c r="AA87" s="36"/>
      <c r="AB87" s="17"/>
      <c r="AC87" s="35"/>
      <c r="AD87" s="34"/>
    </row>
    <row r="88" spans="12:30" x14ac:dyDescent="0.25">
      <c r="L88" s="36"/>
      <c r="M88" s="17" t="s">
        <v>50</v>
      </c>
      <c r="N88" s="17">
        <v>337104715029.40198</v>
      </c>
      <c r="O88" s="17">
        <v>337104.715029402</v>
      </c>
      <c r="P88" s="34">
        <f>O88*$T$25</f>
        <v>4960.5245314008016</v>
      </c>
      <c r="AA88" s="36"/>
      <c r="AB88" s="17"/>
      <c r="AC88" s="35"/>
      <c r="AD88" s="34"/>
    </row>
    <row r="89" spans="12:30" x14ac:dyDescent="0.25">
      <c r="L89" s="36"/>
      <c r="M89" s="17" t="s">
        <v>56</v>
      </c>
      <c r="N89" s="17">
        <v>80509250605.607193</v>
      </c>
      <c r="O89" s="17">
        <v>80509.250605607202</v>
      </c>
      <c r="P89" s="34">
        <f>O89*$T$25</f>
        <v>1184.7004649548637</v>
      </c>
      <c r="AA89" s="36"/>
      <c r="AB89" s="17"/>
      <c r="AC89" s="35"/>
      <c r="AD89" s="34"/>
    </row>
    <row r="90" spans="12:30" x14ac:dyDescent="0.25">
      <c r="L90" s="36"/>
      <c r="M90" s="17" t="s">
        <v>57</v>
      </c>
      <c r="N90" s="17">
        <v>614807444490.85205</v>
      </c>
      <c r="O90" s="17">
        <v>614807.44449085195</v>
      </c>
      <c r="P90" s="34">
        <f>O90*$T$25</f>
        <v>9046.9437967330414</v>
      </c>
      <c r="AA90" s="36"/>
      <c r="AB90" s="17"/>
      <c r="AC90" s="35"/>
      <c r="AD90" s="34"/>
    </row>
    <row r="91" spans="12:30" x14ac:dyDescent="0.25">
      <c r="L91" s="36"/>
      <c r="M91" s="17" t="s">
        <v>61</v>
      </c>
      <c r="N91" s="17">
        <v>263097975255.21201</v>
      </c>
      <c r="O91" s="17">
        <v>263097.97525521199</v>
      </c>
      <c r="P91" s="34">
        <f>O91*$T$25</f>
        <v>3871.5090659634652</v>
      </c>
      <c r="AA91" s="36"/>
      <c r="AB91" s="17"/>
      <c r="AC91" s="35"/>
      <c r="AD91" s="34"/>
    </row>
    <row r="92" spans="12:30" x14ac:dyDescent="0.25">
      <c r="L92" s="36"/>
      <c r="M92" s="17" t="s">
        <v>62</v>
      </c>
      <c r="N92" s="17">
        <v>2970944657540.9302</v>
      </c>
      <c r="O92" s="17">
        <v>2970944.65754093</v>
      </c>
      <c r="P92" s="34">
        <f>(O92-AD84)*$T$25</f>
        <v>12355.462095648258</v>
      </c>
      <c r="AA92" s="36"/>
      <c r="AB92" s="17"/>
      <c r="AC92" s="17"/>
      <c r="AD92" s="34"/>
    </row>
    <row r="93" spans="12:30" x14ac:dyDescent="0.25">
      <c r="L93" s="36"/>
      <c r="M93" s="17" t="s">
        <v>64</v>
      </c>
      <c r="N93" s="17">
        <v>43143610389.696404</v>
      </c>
      <c r="O93" s="17">
        <v>43143.610389696303</v>
      </c>
      <c r="P93" s="34">
        <f>O93*$T$25</f>
        <v>634.86189355915951</v>
      </c>
      <c r="AA93" s="36"/>
      <c r="AB93" s="17"/>
      <c r="AC93" s="17"/>
      <c r="AD93" s="34"/>
    </row>
    <row r="94" spans="12:30" x14ac:dyDescent="0.25">
      <c r="L94" s="36"/>
      <c r="M94" s="17" t="s">
        <v>67</v>
      </c>
      <c r="N94" s="17">
        <v>4915603192.1810703</v>
      </c>
      <c r="O94" s="17">
        <v>4915.60319218107</v>
      </c>
      <c r="P94" s="34">
        <f>O94*$T$25</f>
        <v>72.333518738589987</v>
      </c>
      <c r="AA94" s="36"/>
      <c r="AB94" s="17"/>
      <c r="AC94" s="17"/>
      <c r="AD94" s="34"/>
    </row>
    <row r="95" spans="12:30" x14ac:dyDescent="0.25">
      <c r="L95" s="36"/>
      <c r="M95" s="17" t="s">
        <v>68</v>
      </c>
      <c r="N95" s="17">
        <v>385653497570.00897</v>
      </c>
      <c r="O95" s="17">
        <v>385653.49757000903</v>
      </c>
      <c r="P95" s="34">
        <f>O95*$T$25</f>
        <v>5674.9239925335824</v>
      </c>
      <c r="AA95" s="36"/>
      <c r="AB95" s="17"/>
      <c r="AC95" s="17"/>
      <c r="AD95" s="34"/>
    </row>
    <row r="96" spans="12:30" x14ac:dyDescent="0.25">
      <c r="L96" s="36"/>
      <c r="M96" s="17"/>
      <c r="N96" s="17"/>
      <c r="O96" s="17"/>
      <c r="P96" s="34"/>
      <c r="AA96" s="36"/>
      <c r="AB96" s="17"/>
      <c r="AC96" s="17"/>
      <c r="AD96" s="34"/>
    </row>
    <row r="97" spans="12:31" x14ac:dyDescent="0.25">
      <c r="L97" s="36" t="s">
        <v>115</v>
      </c>
      <c r="M97" s="17" t="s">
        <v>33</v>
      </c>
      <c r="N97" s="17" t="s">
        <v>34</v>
      </c>
      <c r="O97" s="17" t="s">
        <v>35</v>
      </c>
      <c r="P97" s="41" t="s">
        <v>131</v>
      </c>
      <c r="AA97" s="36"/>
      <c r="AB97" s="17" t="s">
        <v>33</v>
      </c>
      <c r="AC97" s="17" t="s">
        <v>34</v>
      </c>
      <c r="AD97" s="34" t="s">
        <v>35</v>
      </c>
    </row>
    <row r="98" spans="12:31" x14ac:dyDescent="0.25">
      <c r="L98" s="36"/>
      <c r="M98" s="17" t="s">
        <v>36</v>
      </c>
      <c r="N98" s="17">
        <v>13449588625.428301</v>
      </c>
      <c r="O98" s="17">
        <v>13449.5886254283</v>
      </c>
      <c r="P98" s="34">
        <f>O98*$T$26</f>
        <v>36.903278433875343</v>
      </c>
      <c r="AA98" s="36"/>
      <c r="AB98" s="17" t="s">
        <v>62</v>
      </c>
      <c r="AC98" s="17">
        <v>677214427.70000005</v>
      </c>
      <c r="AD98" s="34">
        <v>677.21442769999999</v>
      </c>
    </row>
    <row r="99" spans="12:31" x14ac:dyDescent="0.25">
      <c r="L99" s="36"/>
      <c r="M99" s="17" t="s">
        <v>40</v>
      </c>
      <c r="N99" s="17">
        <v>239372734212.01999</v>
      </c>
      <c r="O99" s="17">
        <v>239372.73421202</v>
      </c>
      <c r="P99" s="34">
        <f>(O99-AD100)*$T$26</f>
        <v>453.97368301655638</v>
      </c>
      <c r="Z99" t="s">
        <v>153</v>
      </c>
      <c r="AA99" s="36" t="s">
        <v>154</v>
      </c>
      <c r="AB99" s="17" t="s">
        <v>155</v>
      </c>
      <c r="AC99" s="35">
        <v>545753000000</v>
      </c>
      <c r="AD99" s="34">
        <v>545752.56290000002</v>
      </c>
    </row>
    <row r="100" spans="12:31" x14ac:dyDescent="0.25">
      <c r="L100" s="36"/>
      <c r="M100" s="17" t="s">
        <v>51</v>
      </c>
      <c r="N100" s="17">
        <v>3473652438.6304798</v>
      </c>
      <c r="O100" s="17">
        <v>3473.65243863048</v>
      </c>
      <c r="P100" s="34">
        <f t="shared" ref="P100" si="11">O100*$T$26</f>
        <v>9.5310843101127585</v>
      </c>
      <c r="AA100" s="36" t="s">
        <v>151</v>
      </c>
      <c r="AB100" s="17" t="s">
        <v>150</v>
      </c>
      <c r="AC100" s="17">
        <v>73919702873</v>
      </c>
      <c r="AD100" s="34">
        <v>73919.702869999994</v>
      </c>
    </row>
    <row r="101" spans="12:31" x14ac:dyDescent="0.25">
      <c r="L101" s="36"/>
      <c r="M101" s="17" t="s">
        <v>51</v>
      </c>
      <c r="N101" s="17">
        <v>1258557135867.6299</v>
      </c>
      <c r="O101" s="17">
        <v>1258557.1358676299</v>
      </c>
      <c r="P101" s="34">
        <f>(O101-AD99)*$T$26</f>
        <v>1955.8089364481502</v>
      </c>
      <c r="AA101" s="36"/>
      <c r="AB101" s="17"/>
      <c r="AC101" s="17"/>
      <c r="AD101" s="34"/>
      <c r="AE101" s="29"/>
    </row>
    <row r="102" spans="12:31" x14ac:dyDescent="0.25">
      <c r="L102" s="36"/>
      <c r="M102" s="17" t="s">
        <v>62</v>
      </c>
      <c r="N102" s="17">
        <v>36324876580.198799</v>
      </c>
      <c r="O102" s="17">
        <v>36324.876580198797</v>
      </c>
      <c r="P102" s="34">
        <f>(O102-AD98)*$T$26</f>
        <v>97.810843035244957</v>
      </c>
      <c r="AA102" s="36"/>
      <c r="AB102" s="17"/>
      <c r="AC102" s="17"/>
      <c r="AD102" s="34"/>
    </row>
    <row r="103" spans="12:31" x14ac:dyDescent="0.25">
      <c r="L103" s="36"/>
      <c r="M103" s="17" t="s">
        <v>68</v>
      </c>
      <c r="N103" s="17">
        <v>23373666000.605598</v>
      </c>
      <c r="O103" s="17">
        <v>23373.666000605601</v>
      </c>
      <c r="P103" s="34">
        <f>O103*$T$26</f>
        <v>64.133181204513306</v>
      </c>
      <c r="AA103" s="36"/>
      <c r="AB103" s="17"/>
      <c r="AC103" s="17"/>
      <c r="AD103" s="34"/>
    </row>
    <row r="104" spans="12:31" x14ac:dyDescent="0.25">
      <c r="L104" s="36"/>
      <c r="M104" s="17"/>
      <c r="N104" s="17"/>
      <c r="O104" s="17"/>
      <c r="P104" s="34"/>
      <c r="AA104" s="36"/>
      <c r="AB104" s="17"/>
      <c r="AC104" s="17"/>
      <c r="AD104" s="34"/>
    </row>
    <row r="105" spans="12:31" x14ac:dyDescent="0.25">
      <c r="L105" s="36" t="s">
        <v>147</v>
      </c>
      <c r="M105" s="17" t="s">
        <v>33</v>
      </c>
      <c r="N105" s="17" t="s">
        <v>34</v>
      </c>
      <c r="O105" s="17" t="s">
        <v>35</v>
      </c>
      <c r="P105" s="41" t="s">
        <v>131</v>
      </c>
      <c r="AA105" s="36"/>
      <c r="AB105" s="17"/>
      <c r="AC105" s="17"/>
      <c r="AD105" s="34"/>
    </row>
    <row r="106" spans="12:31" x14ac:dyDescent="0.25">
      <c r="L106" s="36"/>
      <c r="M106" s="17" t="s">
        <v>36</v>
      </c>
      <c r="N106" s="17">
        <v>229173239921.901</v>
      </c>
      <c r="O106" s="17">
        <v>229173.239921901</v>
      </c>
      <c r="P106" s="34">
        <f>O106*$T$27</f>
        <v>455.57690905617267</v>
      </c>
      <c r="AA106" s="36"/>
      <c r="AB106" s="17"/>
      <c r="AC106" s="17"/>
      <c r="AD106" s="34"/>
      <c r="AE106" s="29"/>
    </row>
    <row r="107" spans="12:31" x14ac:dyDescent="0.25">
      <c r="L107" s="36"/>
      <c r="M107" s="17"/>
      <c r="N107" s="17"/>
      <c r="O107" s="17"/>
      <c r="P107" s="34"/>
      <c r="AA107" s="36"/>
      <c r="AB107" s="17"/>
      <c r="AC107" s="17"/>
      <c r="AD107" s="34"/>
      <c r="AE107" s="29"/>
    </row>
    <row r="108" spans="12:31" x14ac:dyDescent="0.25">
      <c r="L108" s="36" t="s">
        <v>148</v>
      </c>
      <c r="M108" s="17" t="s">
        <v>33</v>
      </c>
      <c r="N108" s="17" t="s">
        <v>34</v>
      </c>
      <c r="O108" s="17" t="s">
        <v>35</v>
      </c>
      <c r="P108" s="41" t="s">
        <v>131</v>
      </c>
      <c r="AA108" s="36"/>
      <c r="AB108" s="17"/>
      <c r="AC108" s="17"/>
      <c r="AD108" s="34"/>
    </row>
    <row r="109" spans="12:31" x14ac:dyDescent="0.25">
      <c r="L109" s="36"/>
      <c r="M109" s="17" t="s">
        <v>63</v>
      </c>
      <c r="N109" s="17">
        <v>180221835593.918</v>
      </c>
      <c r="O109" s="17">
        <v>180221.83559391799</v>
      </c>
      <c r="P109" s="34">
        <f>O109*$T$28</f>
        <v>483.24493805115657</v>
      </c>
      <c r="AA109" s="36"/>
      <c r="AB109" s="17"/>
      <c r="AC109" s="17"/>
      <c r="AD109" s="34"/>
    </row>
    <row r="110" spans="12:31" x14ac:dyDescent="0.25">
      <c r="L110" s="36"/>
      <c r="M110" s="17" t="s">
        <v>101</v>
      </c>
      <c r="N110" s="17">
        <v>226739704084.73901</v>
      </c>
      <c r="O110" s="17">
        <v>226739.704084739</v>
      </c>
      <c r="P110" s="34">
        <f t="shared" ref="P110:P111" si="12">O110*$T$28</f>
        <v>607.97746229294864</v>
      </c>
      <c r="AA110" s="36"/>
      <c r="AB110" s="17"/>
      <c r="AC110" s="17"/>
      <c r="AD110" s="34"/>
    </row>
    <row r="111" spans="12:31" x14ac:dyDescent="0.25">
      <c r="L111" s="37"/>
      <c r="M111" s="26" t="s">
        <v>73</v>
      </c>
      <c r="N111" s="26">
        <v>3808010829048.1299</v>
      </c>
      <c r="O111" s="26">
        <v>3808010.8290481302</v>
      </c>
      <c r="P111" s="39">
        <f t="shared" si="12"/>
        <v>10210.7602617471</v>
      </c>
      <c r="AA111" s="37"/>
      <c r="AB111" s="26"/>
      <c r="AC111" s="26"/>
      <c r="AD111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39"/>
  <sheetViews>
    <sheetView zoomScale="85" zoomScaleNormal="85" workbookViewId="0">
      <selection activeCell="I21" sqref="I21"/>
    </sheetView>
  </sheetViews>
  <sheetFormatPr defaultRowHeight="15" x14ac:dyDescent="0.25"/>
  <cols>
    <col min="2" max="2" width="9.85546875" bestFit="1" customWidth="1"/>
    <col min="3" max="4" width="9.140625" style="1"/>
    <col min="10" max="28" width="9.140625" style="6"/>
  </cols>
  <sheetData>
    <row r="3" spans="1:24" x14ac:dyDescent="0.25">
      <c r="A3" t="s">
        <v>76</v>
      </c>
      <c r="B3" s="2">
        <v>43649</v>
      </c>
    </row>
    <row r="5" spans="1:24" x14ac:dyDescent="0.25">
      <c r="L5" s="6" t="s">
        <v>97</v>
      </c>
    </row>
    <row r="6" spans="1:24" x14ac:dyDescent="0.25">
      <c r="D6" s="3" t="s">
        <v>96</v>
      </c>
      <c r="E6" s="11" t="s">
        <v>98</v>
      </c>
    </row>
    <row r="7" spans="1:24" x14ac:dyDescent="0.25">
      <c r="C7" s="1" t="s">
        <v>0</v>
      </c>
      <c r="D7" s="4">
        <v>0</v>
      </c>
      <c r="E7" s="15">
        <f>D7/SUM($D$7:$D$38)</f>
        <v>0</v>
      </c>
      <c r="K7" s="6" t="s">
        <v>80</v>
      </c>
      <c r="L7" s="6">
        <v>44034</v>
      </c>
      <c r="M7" s="6" t="s">
        <v>81</v>
      </c>
      <c r="N7" s="6" t="s">
        <v>82</v>
      </c>
    </row>
    <row r="8" spans="1:24" x14ac:dyDescent="0.25">
      <c r="C8" s="1" t="s">
        <v>1</v>
      </c>
      <c r="D8" s="4">
        <v>1410</v>
      </c>
      <c r="E8" s="15">
        <f t="shared" ref="E8:E38" si="0">D8/SUM($D$7:$D$38)</f>
        <v>2.803626819374851E-2</v>
      </c>
      <c r="N8" s="6" t="s">
        <v>0</v>
      </c>
      <c r="O8" s="6">
        <v>0</v>
      </c>
    </row>
    <row r="9" spans="1:24" x14ac:dyDescent="0.25">
      <c r="C9" s="1" t="s">
        <v>2</v>
      </c>
      <c r="D9" s="4">
        <v>0</v>
      </c>
      <c r="E9" s="15">
        <f t="shared" si="0"/>
        <v>0</v>
      </c>
      <c r="N9" s="6" t="s">
        <v>1</v>
      </c>
      <c r="O9" s="7">
        <v>1410</v>
      </c>
      <c r="P9" s="6" t="s">
        <v>83</v>
      </c>
      <c r="Q9" s="6" t="s">
        <v>86</v>
      </c>
      <c r="R9" s="6" t="s">
        <v>88</v>
      </c>
    </row>
    <row r="10" spans="1:24" x14ac:dyDescent="0.25">
      <c r="C10" s="1" t="s">
        <v>3</v>
      </c>
      <c r="D10" s="4">
        <v>0</v>
      </c>
      <c r="E10" s="15">
        <f t="shared" si="0"/>
        <v>0</v>
      </c>
      <c r="N10" s="6" t="s">
        <v>2</v>
      </c>
      <c r="O10" s="8">
        <v>0</v>
      </c>
    </row>
    <row r="11" spans="1:24" x14ac:dyDescent="0.25">
      <c r="C11" s="1" t="s">
        <v>4</v>
      </c>
      <c r="D11" s="4">
        <v>1250</v>
      </c>
      <c r="E11" s="15">
        <f t="shared" si="0"/>
        <v>2.4854847689493358E-2</v>
      </c>
      <c r="N11" s="6" t="s">
        <v>3</v>
      </c>
      <c r="O11" s="6">
        <v>0</v>
      </c>
    </row>
    <row r="12" spans="1:24" x14ac:dyDescent="0.25">
      <c r="C12" s="1" t="s">
        <v>5</v>
      </c>
      <c r="D12" s="4">
        <v>0</v>
      </c>
      <c r="E12" s="15">
        <f t="shared" si="0"/>
        <v>0</v>
      </c>
      <c r="N12" s="6" t="s">
        <v>4</v>
      </c>
      <c r="O12" s="6">
        <v>1250</v>
      </c>
      <c r="X12" s="8"/>
    </row>
    <row r="13" spans="1:24" x14ac:dyDescent="0.25">
      <c r="C13" s="1" t="s">
        <v>6</v>
      </c>
      <c r="D13" s="4">
        <v>7702</v>
      </c>
      <c r="E13" s="15">
        <f t="shared" si="0"/>
        <v>0.15314562952358227</v>
      </c>
      <c r="N13" s="6" t="s">
        <v>5</v>
      </c>
      <c r="O13" s="6">
        <v>0</v>
      </c>
    </row>
    <row r="14" spans="1:24" x14ac:dyDescent="0.25">
      <c r="C14" s="1" t="s">
        <v>7</v>
      </c>
      <c r="D14" s="4">
        <v>300</v>
      </c>
      <c r="E14" s="15">
        <f t="shared" si="0"/>
        <v>5.9651634454784058E-3</v>
      </c>
      <c r="N14" s="6" t="s">
        <v>6</v>
      </c>
      <c r="O14" s="9">
        <v>7702</v>
      </c>
    </row>
    <row r="15" spans="1:24" x14ac:dyDescent="0.25">
      <c r="C15" s="1" t="s">
        <v>8</v>
      </c>
      <c r="D15" s="4">
        <v>0</v>
      </c>
      <c r="E15" s="15">
        <f t="shared" si="0"/>
        <v>0</v>
      </c>
      <c r="N15" s="6" t="s">
        <v>7</v>
      </c>
      <c r="O15" s="6">
        <v>300</v>
      </c>
    </row>
    <row r="16" spans="1:24" x14ac:dyDescent="0.25">
      <c r="C16" s="1" t="s">
        <v>9</v>
      </c>
      <c r="D16" s="4">
        <v>0</v>
      </c>
      <c r="E16" s="15">
        <f t="shared" si="0"/>
        <v>0</v>
      </c>
      <c r="N16" s="6" t="s">
        <v>8</v>
      </c>
      <c r="O16" s="6">
        <v>0</v>
      </c>
    </row>
    <row r="17" spans="3:17" x14ac:dyDescent="0.25">
      <c r="C17" s="1" t="s">
        <v>10</v>
      </c>
      <c r="D17" s="4">
        <v>0</v>
      </c>
      <c r="E17" s="15">
        <f t="shared" si="0"/>
        <v>0</v>
      </c>
      <c r="N17" s="6" t="s">
        <v>9</v>
      </c>
      <c r="O17" s="6">
        <v>0</v>
      </c>
    </row>
    <row r="18" spans="3:17" x14ac:dyDescent="0.25">
      <c r="C18" s="1" t="s">
        <v>11</v>
      </c>
      <c r="D18" s="4">
        <v>0</v>
      </c>
      <c r="E18" s="15">
        <f t="shared" si="0"/>
        <v>0</v>
      </c>
      <c r="N18" s="6" t="s">
        <v>10</v>
      </c>
      <c r="O18" s="10">
        <v>0</v>
      </c>
    </row>
    <row r="19" spans="3:17" x14ac:dyDescent="0.25">
      <c r="C19" s="1" t="s">
        <v>12</v>
      </c>
      <c r="D19" s="4">
        <v>10446</v>
      </c>
      <c r="E19" s="15">
        <f t="shared" si="0"/>
        <v>0.20770699117155811</v>
      </c>
      <c r="N19" s="6" t="s">
        <v>11</v>
      </c>
      <c r="O19" s="6">
        <v>0</v>
      </c>
      <c r="P19" s="6">
        <v>1500</v>
      </c>
      <c r="Q19" s="6" t="s">
        <v>87</v>
      </c>
    </row>
    <row r="20" spans="3:17" x14ac:dyDescent="0.25">
      <c r="C20" s="1" t="s">
        <v>13</v>
      </c>
      <c r="D20" s="4">
        <v>0</v>
      </c>
      <c r="E20" s="15">
        <f t="shared" si="0"/>
        <v>0</v>
      </c>
      <c r="N20" s="6" t="s">
        <v>12</v>
      </c>
      <c r="O20" s="9">
        <v>10446</v>
      </c>
    </row>
    <row r="21" spans="3:17" x14ac:dyDescent="0.25">
      <c r="C21" s="1" t="s">
        <v>14</v>
      </c>
      <c r="D21" s="4">
        <v>3185</v>
      </c>
      <c r="E21" s="15">
        <f t="shared" si="0"/>
        <v>6.3330151912829077E-2</v>
      </c>
      <c r="N21" s="6" t="s">
        <v>13</v>
      </c>
      <c r="O21" s="8">
        <v>0</v>
      </c>
    </row>
    <row r="22" spans="3:17" x14ac:dyDescent="0.25">
      <c r="C22" s="1" t="s">
        <v>15</v>
      </c>
      <c r="D22" s="4">
        <v>3424</v>
      </c>
      <c r="E22" s="15">
        <f>D22/SUM($D$7:$D$38)</f>
        <v>6.8082398791060206E-2</v>
      </c>
      <c r="N22" s="6" t="s">
        <v>14</v>
      </c>
      <c r="O22" s="9">
        <v>3185</v>
      </c>
    </row>
    <row r="23" spans="3:17" x14ac:dyDescent="0.25">
      <c r="C23" s="1" t="s">
        <v>16</v>
      </c>
      <c r="D23" s="4">
        <v>940</v>
      </c>
      <c r="E23" s="15">
        <f t="shared" si="0"/>
        <v>1.8690845462499005E-2</v>
      </c>
      <c r="N23" s="6" t="s">
        <v>15</v>
      </c>
      <c r="O23" s="9">
        <v>3424</v>
      </c>
    </row>
    <row r="24" spans="3:17" x14ac:dyDescent="0.25">
      <c r="C24" s="1" t="s">
        <v>17</v>
      </c>
      <c r="D24" s="4">
        <v>0</v>
      </c>
      <c r="E24" s="15">
        <f t="shared" si="0"/>
        <v>0</v>
      </c>
      <c r="N24" s="6" t="s">
        <v>16</v>
      </c>
      <c r="O24" s="6">
        <v>940</v>
      </c>
      <c r="P24" s="6" t="s">
        <v>84</v>
      </c>
    </row>
    <row r="25" spans="3:17" x14ac:dyDescent="0.25">
      <c r="C25" s="1" t="s">
        <v>18</v>
      </c>
      <c r="D25" s="4">
        <v>200</v>
      </c>
      <c r="E25" s="15">
        <f t="shared" si="0"/>
        <v>3.9767756303189378E-3</v>
      </c>
      <c r="N25" s="6" t="s">
        <v>17</v>
      </c>
      <c r="O25" s="6">
        <v>0</v>
      </c>
      <c r="P25" s="6">
        <v>1880</v>
      </c>
      <c r="Q25" s="6" t="s">
        <v>85</v>
      </c>
    </row>
    <row r="26" spans="3:17" x14ac:dyDescent="0.25">
      <c r="C26" s="1" t="s">
        <v>19</v>
      </c>
      <c r="D26" s="4">
        <v>0</v>
      </c>
      <c r="E26" s="15">
        <f t="shared" si="0"/>
        <v>0</v>
      </c>
      <c r="N26" s="6" t="s">
        <v>18</v>
      </c>
      <c r="O26" s="6">
        <v>200</v>
      </c>
    </row>
    <row r="27" spans="3:17" x14ac:dyDescent="0.25">
      <c r="C27" s="1" t="s">
        <v>20</v>
      </c>
      <c r="D27" s="4">
        <v>762</v>
      </c>
      <c r="E27" s="15">
        <f t="shared" si="0"/>
        <v>1.5151515151515152E-2</v>
      </c>
      <c r="N27" s="6" t="s">
        <v>19</v>
      </c>
      <c r="O27" s="6">
        <v>0</v>
      </c>
    </row>
    <row r="28" spans="3:17" x14ac:dyDescent="0.25">
      <c r="C28" s="1" t="s">
        <v>21</v>
      </c>
      <c r="D28" s="4">
        <v>12678</v>
      </c>
      <c r="E28" s="15">
        <f t="shared" si="0"/>
        <v>0.25208780720591745</v>
      </c>
      <c r="N28" s="6" t="s">
        <v>20</v>
      </c>
      <c r="O28" s="9">
        <v>762</v>
      </c>
    </row>
    <row r="29" spans="3:17" x14ac:dyDescent="0.25">
      <c r="C29" s="1" t="s">
        <v>22</v>
      </c>
      <c r="D29" s="4">
        <v>0</v>
      </c>
      <c r="E29" s="15">
        <f t="shared" si="0"/>
        <v>0</v>
      </c>
      <c r="N29" s="6" t="s">
        <v>21</v>
      </c>
      <c r="O29" s="9">
        <v>12678</v>
      </c>
    </row>
    <row r="30" spans="3:17" x14ac:dyDescent="0.25">
      <c r="C30" s="1" t="s">
        <v>23</v>
      </c>
      <c r="D30" s="4">
        <v>150</v>
      </c>
      <c r="E30" s="15">
        <f t="shared" si="0"/>
        <v>2.9825817227392029E-3</v>
      </c>
      <c r="N30" s="6" t="s">
        <v>22</v>
      </c>
      <c r="O30" s="8">
        <v>0</v>
      </c>
    </row>
    <row r="31" spans="3:17" x14ac:dyDescent="0.25">
      <c r="C31" s="1" t="s">
        <v>24</v>
      </c>
      <c r="D31" s="4">
        <v>3649</v>
      </c>
      <c r="E31" s="15">
        <f t="shared" si="0"/>
        <v>7.2556271375169012E-2</v>
      </c>
      <c r="N31" s="6" t="s">
        <v>23</v>
      </c>
      <c r="O31" s="6">
        <v>150</v>
      </c>
    </row>
    <row r="32" spans="3:17" x14ac:dyDescent="0.25">
      <c r="C32" s="1" t="s">
        <v>25</v>
      </c>
      <c r="D32" s="4">
        <v>0</v>
      </c>
      <c r="E32" s="15">
        <f t="shared" si="0"/>
        <v>0</v>
      </c>
      <c r="N32" s="6" t="s">
        <v>24</v>
      </c>
      <c r="O32" s="9">
        <v>3649</v>
      </c>
    </row>
    <row r="33" spans="3:15" x14ac:dyDescent="0.25">
      <c r="C33" s="1" t="s">
        <v>26</v>
      </c>
      <c r="D33" s="4">
        <v>1000</v>
      </c>
      <c r="E33" s="15">
        <f t="shared" si="0"/>
        <v>1.9883878151594685E-2</v>
      </c>
      <c r="N33" s="6" t="s">
        <v>25</v>
      </c>
      <c r="O33" s="8">
        <v>0</v>
      </c>
    </row>
    <row r="34" spans="3:15" x14ac:dyDescent="0.25">
      <c r="C34" s="1" t="s">
        <v>27</v>
      </c>
      <c r="D34" s="4">
        <v>250</v>
      </c>
      <c r="E34" s="15">
        <f t="shared" si="0"/>
        <v>4.9709695378986713E-3</v>
      </c>
      <c r="N34" s="6" t="s">
        <v>26</v>
      </c>
      <c r="O34" s="8">
        <v>1000</v>
      </c>
    </row>
    <row r="35" spans="3:15" x14ac:dyDescent="0.25">
      <c r="C35" s="1" t="s">
        <v>28</v>
      </c>
      <c r="D35" s="4">
        <v>2188</v>
      </c>
      <c r="E35" s="15">
        <f t="shared" si="0"/>
        <v>4.3505925395689177E-2</v>
      </c>
      <c r="N35" s="6" t="s">
        <v>27</v>
      </c>
      <c r="O35" s="6">
        <v>250</v>
      </c>
    </row>
    <row r="36" spans="3:15" x14ac:dyDescent="0.25">
      <c r="C36" s="1" t="s">
        <v>29</v>
      </c>
      <c r="D36" s="4">
        <v>558</v>
      </c>
      <c r="E36" s="15">
        <f t="shared" si="0"/>
        <v>1.1095204008589835E-2</v>
      </c>
      <c r="N36" s="6" t="s">
        <v>28</v>
      </c>
      <c r="O36" s="9">
        <v>2188</v>
      </c>
    </row>
    <row r="37" spans="3:15" x14ac:dyDescent="0.25">
      <c r="C37" s="1" t="s">
        <v>30</v>
      </c>
      <c r="D37" s="4">
        <v>200</v>
      </c>
      <c r="E37" s="15">
        <f t="shared" si="0"/>
        <v>3.9767756303189378E-3</v>
      </c>
      <c r="N37" s="6" t="s">
        <v>29</v>
      </c>
      <c r="O37" s="6">
        <v>558</v>
      </c>
    </row>
    <row r="38" spans="3:15" x14ac:dyDescent="0.25">
      <c r="C38" s="1" t="s">
        <v>31</v>
      </c>
      <c r="D38" s="5">
        <v>0</v>
      </c>
      <c r="E38" s="16">
        <f t="shared" si="0"/>
        <v>0</v>
      </c>
      <c r="N38" s="6" t="s">
        <v>30</v>
      </c>
      <c r="O38" s="6">
        <v>200</v>
      </c>
    </row>
    <row r="39" spans="3:15" x14ac:dyDescent="0.25">
      <c r="N39" s="6" t="s">
        <v>31</v>
      </c>
      <c r="O39" s="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38"/>
  <sheetViews>
    <sheetView zoomScale="85" zoomScaleNormal="85" workbookViewId="0">
      <selection activeCell="D6" sqref="D6"/>
    </sheetView>
  </sheetViews>
  <sheetFormatPr defaultRowHeight="15" x14ac:dyDescent="0.25"/>
  <cols>
    <col min="2" max="2" width="9.7109375" bestFit="1" customWidth="1"/>
    <col min="9" max="17" width="9.140625" style="6"/>
  </cols>
  <sheetData>
    <row r="3" spans="1:14" x14ac:dyDescent="0.25">
      <c r="A3" t="s">
        <v>76</v>
      </c>
      <c r="B3" s="2">
        <v>43649</v>
      </c>
    </row>
    <row r="6" spans="1:14" x14ac:dyDescent="0.25">
      <c r="D6" s="11" t="s">
        <v>96</v>
      </c>
      <c r="E6" s="11" t="s">
        <v>98</v>
      </c>
      <c r="K6" s="6" t="s">
        <v>89</v>
      </c>
      <c r="L6" s="6" t="s">
        <v>82</v>
      </c>
    </row>
    <row r="7" spans="1:14" x14ac:dyDescent="0.25">
      <c r="C7" s="1" t="s">
        <v>0</v>
      </c>
      <c r="D7" s="12">
        <v>0</v>
      </c>
      <c r="E7" s="15">
        <f>D7/SUM($D$7:$D$38)</f>
        <v>0</v>
      </c>
      <c r="L7" s="6" t="s">
        <v>0</v>
      </c>
      <c r="M7" s="6">
        <v>0</v>
      </c>
    </row>
    <row r="8" spans="1:14" x14ac:dyDescent="0.25">
      <c r="C8" s="1" t="s">
        <v>1</v>
      </c>
      <c r="D8" s="12">
        <v>0</v>
      </c>
      <c r="E8" s="15">
        <f t="shared" ref="E8:E37" si="0">D8/SUM($D$7:$D$38)</f>
        <v>0</v>
      </c>
      <c r="L8" s="6" t="s">
        <v>1</v>
      </c>
      <c r="M8" s="6">
        <v>0</v>
      </c>
    </row>
    <row r="9" spans="1:14" x14ac:dyDescent="0.25">
      <c r="C9" s="1" t="s">
        <v>2</v>
      </c>
      <c r="D9" s="12">
        <v>26</v>
      </c>
      <c r="E9" s="15">
        <f t="shared" si="0"/>
        <v>3.7458579455409884E-3</v>
      </c>
      <c r="L9" s="6" t="s">
        <v>2</v>
      </c>
      <c r="M9" s="6">
        <v>26</v>
      </c>
    </row>
    <row r="10" spans="1:14" x14ac:dyDescent="0.25">
      <c r="C10" s="1" t="s">
        <v>3</v>
      </c>
      <c r="D10" s="12">
        <v>0</v>
      </c>
      <c r="E10" s="15">
        <f t="shared" si="0"/>
        <v>0</v>
      </c>
      <c r="L10" s="6" t="s">
        <v>3</v>
      </c>
      <c r="M10" s="6">
        <v>0</v>
      </c>
    </row>
    <row r="11" spans="1:14" x14ac:dyDescent="0.25">
      <c r="C11" s="1" t="s">
        <v>4</v>
      </c>
      <c r="D11" s="13">
        <v>0</v>
      </c>
      <c r="E11" s="15">
        <f t="shared" si="0"/>
        <v>0</v>
      </c>
      <c r="L11" s="6" t="s">
        <v>4</v>
      </c>
      <c r="M11" s="8">
        <v>0</v>
      </c>
      <c r="N11" s="6" t="s">
        <v>90</v>
      </c>
    </row>
    <row r="12" spans="1:14" x14ac:dyDescent="0.25">
      <c r="C12" s="1" t="s">
        <v>5</v>
      </c>
      <c r="D12" s="12">
        <v>403</v>
      </c>
      <c r="E12" s="15">
        <f t="shared" si="0"/>
        <v>5.8060798155885322E-2</v>
      </c>
      <c r="L12" s="6" t="s">
        <v>5</v>
      </c>
      <c r="M12" s="6">
        <v>403</v>
      </c>
    </row>
    <row r="13" spans="1:14" x14ac:dyDescent="0.25">
      <c r="C13" s="1" t="s">
        <v>6</v>
      </c>
      <c r="D13" s="12">
        <v>0</v>
      </c>
      <c r="E13" s="15">
        <f t="shared" si="0"/>
        <v>0</v>
      </c>
      <c r="L13" s="6" t="s">
        <v>6</v>
      </c>
      <c r="M13" s="6">
        <v>0</v>
      </c>
    </row>
    <row r="14" spans="1:14" x14ac:dyDescent="0.25">
      <c r="C14" s="1" t="s">
        <v>7</v>
      </c>
      <c r="D14" s="12">
        <v>0</v>
      </c>
      <c r="E14" s="15">
        <f t="shared" si="0"/>
        <v>0</v>
      </c>
      <c r="L14" s="6" t="s">
        <v>7</v>
      </c>
      <c r="M14" s="6">
        <v>0</v>
      </c>
    </row>
    <row r="15" spans="1:14" x14ac:dyDescent="0.25">
      <c r="C15" s="1" t="s">
        <v>8</v>
      </c>
      <c r="D15" s="12">
        <v>0</v>
      </c>
      <c r="E15" s="15">
        <f t="shared" si="0"/>
        <v>0</v>
      </c>
      <c r="L15" s="6" t="s">
        <v>8</v>
      </c>
      <c r="M15" s="6">
        <v>0</v>
      </c>
    </row>
    <row r="16" spans="1:14" x14ac:dyDescent="0.25">
      <c r="C16" s="1" t="s">
        <v>9</v>
      </c>
      <c r="D16" s="12">
        <v>0</v>
      </c>
      <c r="E16" s="15">
        <f t="shared" si="0"/>
        <v>0</v>
      </c>
      <c r="L16" s="6" t="s">
        <v>9</v>
      </c>
      <c r="M16" s="6">
        <v>0</v>
      </c>
    </row>
    <row r="17" spans="3:16" x14ac:dyDescent="0.25">
      <c r="C17" s="1" t="s">
        <v>10</v>
      </c>
      <c r="D17" s="12">
        <v>0</v>
      </c>
      <c r="E17" s="15">
        <f t="shared" si="0"/>
        <v>0</v>
      </c>
      <c r="L17" s="6" t="s">
        <v>10</v>
      </c>
      <c r="M17" s="6">
        <v>0</v>
      </c>
    </row>
    <row r="18" spans="3:16" x14ac:dyDescent="0.25">
      <c r="C18" s="1" t="s">
        <v>11</v>
      </c>
      <c r="D18" s="12">
        <v>121</v>
      </c>
      <c r="E18" s="15">
        <f t="shared" si="0"/>
        <v>1.7432646592709985E-2</v>
      </c>
      <c r="L18" s="6" t="s">
        <v>11</v>
      </c>
      <c r="M18" s="6">
        <v>121</v>
      </c>
    </row>
    <row r="19" spans="3:16" x14ac:dyDescent="0.25">
      <c r="C19" s="1" t="s">
        <v>12</v>
      </c>
      <c r="D19" s="12">
        <v>0</v>
      </c>
      <c r="E19" s="15">
        <f t="shared" si="0"/>
        <v>0</v>
      </c>
      <c r="L19" s="6" t="s">
        <v>12</v>
      </c>
      <c r="M19" s="6">
        <v>0</v>
      </c>
    </row>
    <row r="20" spans="3:16" x14ac:dyDescent="0.25">
      <c r="C20" s="1" t="s">
        <v>13</v>
      </c>
      <c r="D20" s="12">
        <v>207</v>
      </c>
      <c r="E20" s="15">
        <f t="shared" si="0"/>
        <v>2.9822792104884022E-2</v>
      </c>
      <c r="L20" s="6" t="s">
        <v>13</v>
      </c>
      <c r="M20" s="6">
        <v>207</v>
      </c>
    </row>
    <row r="21" spans="3:16" x14ac:dyDescent="0.25">
      <c r="C21" s="1" t="s">
        <v>14</v>
      </c>
      <c r="D21" s="12">
        <v>0</v>
      </c>
      <c r="E21" s="15">
        <f t="shared" si="0"/>
        <v>0</v>
      </c>
      <c r="L21" s="6" t="s">
        <v>14</v>
      </c>
      <c r="M21" s="6">
        <v>0</v>
      </c>
    </row>
    <row r="22" spans="3:16" x14ac:dyDescent="0.25">
      <c r="C22" s="1" t="s">
        <v>15</v>
      </c>
      <c r="D22" s="12">
        <v>0</v>
      </c>
      <c r="E22" s="15">
        <f t="shared" si="0"/>
        <v>0</v>
      </c>
      <c r="L22" s="6" t="s">
        <v>15</v>
      </c>
      <c r="M22" s="6">
        <v>0</v>
      </c>
    </row>
    <row r="23" spans="3:16" x14ac:dyDescent="0.25">
      <c r="C23" s="1" t="s">
        <v>16</v>
      </c>
      <c r="D23" s="12">
        <v>0</v>
      </c>
      <c r="E23" s="15">
        <f t="shared" si="0"/>
        <v>0</v>
      </c>
      <c r="L23" s="6" t="s">
        <v>16</v>
      </c>
      <c r="M23" s="6">
        <v>0</v>
      </c>
    </row>
    <row r="24" spans="3:16" x14ac:dyDescent="0.25">
      <c r="C24" s="1" t="s">
        <v>17</v>
      </c>
      <c r="D24" s="12">
        <v>160</v>
      </c>
      <c r="E24" s="15">
        <f t="shared" si="0"/>
        <v>2.3051433511021468E-2</v>
      </c>
      <c r="L24" s="6" t="s">
        <v>17</v>
      </c>
      <c r="M24" s="6">
        <v>160</v>
      </c>
    </row>
    <row r="25" spans="3:16" x14ac:dyDescent="0.25">
      <c r="C25" s="1" t="s">
        <v>18</v>
      </c>
      <c r="D25" s="12">
        <v>0</v>
      </c>
      <c r="E25" s="15">
        <f t="shared" si="0"/>
        <v>0</v>
      </c>
      <c r="L25" s="6" t="s">
        <v>18</v>
      </c>
      <c r="M25" s="6">
        <v>0</v>
      </c>
    </row>
    <row r="26" spans="3:16" x14ac:dyDescent="0.25">
      <c r="C26" s="1" t="s">
        <v>19</v>
      </c>
      <c r="D26" s="12">
        <v>0</v>
      </c>
      <c r="E26" s="15">
        <f t="shared" si="0"/>
        <v>0</v>
      </c>
      <c r="L26" s="6" t="s">
        <v>19</v>
      </c>
      <c r="M26" s="6">
        <v>0</v>
      </c>
    </row>
    <row r="27" spans="3:16" x14ac:dyDescent="0.25">
      <c r="C27" s="1" t="s">
        <v>20</v>
      </c>
      <c r="D27" s="12">
        <v>0</v>
      </c>
      <c r="E27" s="15">
        <f>D27/SUM($D$7:$D$38)</f>
        <v>0</v>
      </c>
      <c r="L27" s="6" t="s">
        <v>20</v>
      </c>
      <c r="M27" s="6">
        <v>0</v>
      </c>
    </row>
    <row r="28" spans="3:16" x14ac:dyDescent="0.25">
      <c r="C28" s="1" t="s">
        <v>21</v>
      </c>
      <c r="D28" s="12">
        <v>0</v>
      </c>
      <c r="E28" s="15">
        <f t="shared" si="0"/>
        <v>0</v>
      </c>
      <c r="L28" s="6" t="s">
        <v>21</v>
      </c>
      <c r="M28" s="6">
        <v>0</v>
      </c>
    </row>
    <row r="29" spans="3:16" x14ac:dyDescent="0.25">
      <c r="C29" s="1" t="s">
        <v>22</v>
      </c>
      <c r="D29" s="12">
        <v>4659</v>
      </c>
      <c r="E29" s="15">
        <f t="shared" si="0"/>
        <v>0.67122892954905633</v>
      </c>
      <c r="L29" s="6" t="s">
        <v>22</v>
      </c>
      <c r="M29" s="6">
        <v>4659</v>
      </c>
      <c r="N29" s="6" t="s">
        <v>91</v>
      </c>
      <c r="O29" s="6" t="s">
        <v>93</v>
      </c>
      <c r="P29" s="6" t="s">
        <v>94</v>
      </c>
    </row>
    <row r="30" spans="3:16" x14ac:dyDescent="0.25">
      <c r="C30" s="1" t="s">
        <v>23</v>
      </c>
      <c r="D30" s="12">
        <v>0</v>
      </c>
      <c r="E30" s="15">
        <f t="shared" si="0"/>
        <v>0</v>
      </c>
      <c r="L30" s="6" t="s">
        <v>23</v>
      </c>
      <c r="M30" s="6">
        <v>0</v>
      </c>
    </row>
    <row r="31" spans="3:16" x14ac:dyDescent="0.25">
      <c r="C31" s="1" t="s">
        <v>24</v>
      </c>
      <c r="D31" s="12">
        <v>0</v>
      </c>
      <c r="E31" s="15">
        <f t="shared" si="0"/>
        <v>0</v>
      </c>
      <c r="L31" s="6" t="s">
        <v>24</v>
      </c>
      <c r="M31" s="6">
        <v>0</v>
      </c>
    </row>
    <row r="32" spans="3:16" x14ac:dyDescent="0.25">
      <c r="C32" s="1" t="s">
        <v>25</v>
      </c>
      <c r="D32" s="12">
        <v>95</v>
      </c>
      <c r="E32" s="15">
        <f t="shared" si="0"/>
        <v>1.3686788647168996E-2</v>
      </c>
      <c r="L32" s="6" t="s">
        <v>25</v>
      </c>
      <c r="M32" s="6">
        <v>95</v>
      </c>
    </row>
    <row r="33" spans="3:14" x14ac:dyDescent="0.25">
      <c r="C33" s="1" t="s">
        <v>26</v>
      </c>
      <c r="D33" s="12">
        <v>0</v>
      </c>
      <c r="E33" s="15">
        <f t="shared" si="0"/>
        <v>0</v>
      </c>
      <c r="L33" s="6" t="s">
        <v>26</v>
      </c>
      <c r="M33" s="6">
        <v>0</v>
      </c>
    </row>
    <row r="34" spans="3:14" x14ac:dyDescent="0.25">
      <c r="C34" s="1" t="s">
        <v>27</v>
      </c>
      <c r="D34" s="12">
        <v>0</v>
      </c>
      <c r="E34" s="15">
        <f t="shared" si="0"/>
        <v>0</v>
      </c>
      <c r="L34" s="6" t="s">
        <v>27</v>
      </c>
      <c r="M34" s="6">
        <v>0</v>
      </c>
    </row>
    <row r="35" spans="3:14" x14ac:dyDescent="0.25">
      <c r="C35" s="1" t="s">
        <v>28</v>
      </c>
      <c r="D35" s="12">
        <v>0</v>
      </c>
      <c r="E35" s="15">
        <f t="shared" si="0"/>
        <v>0</v>
      </c>
      <c r="L35" s="6" t="s">
        <v>28</v>
      </c>
      <c r="M35" s="6">
        <v>0</v>
      </c>
    </row>
    <row r="36" spans="3:14" x14ac:dyDescent="0.25">
      <c r="C36" s="1" t="s">
        <v>29</v>
      </c>
      <c r="D36" s="12">
        <v>1270</v>
      </c>
      <c r="E36" s="15">
        <f t="shared" si="0"/>
        <v>0.1829707534937329</v>
      </c>
      <c r="L36" s="6" t="s">
        <v>29</v>
      </c>
      <c r="M36" s="6">
        <v>1270</v>
      </c>
      <c r="N36" s="6" t="s">
        <v>92</v>
      </c>
    </row>
    <row r="37" spans="3:14" x14ac:dyDescent="0.25">
      <c r="C37" s="1" t="s">
        <v>30</v>
      </c>
      <c r="D37" s="12">
        <v>0</v>
      </c>
      <c r="E37" s="15">
        <f t="shared" si="0"/>
        <v>0</v>
      </c>
      <c r="L37" s="6" t="s">
        <v>30</v>
      </c>
      <c r="M37" s="6">
        <v>0</v>
      </c>
      <c r="N37" s="6" t="s">
        <v>95</v>
      </c>
    </row>
    <row r="38" spans="3:14" x14ac:dyDescent="0.25">
      <c r="C38" s="1" t="s">
        <v>31</v>
      </c>
      <c r="D38" s="14">
        <v>0</v>
      </c>
      <c r="E38" s="16">
        <f>D38/SUM($D$7:$D$38)</f>
        <v>0</v>
      </c>
      <c r="L38" s="6" t="s">
        <v>31</v>
      </c>
      <c r="M38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78"/>
  <sheetViews>
    <sheetView zoomScale="85" zoomScaleNormal="85" workbookViewId="0">
      <selection activeCell="C30" sqref="C30"/>
    </sheetView>
  </sheetViews>
  <sheetFormatPr defaultRowHeight="15" x14ac:dyDescent="0.25"/>
  <cols>
    <col min="2" max="2" width="11.42578125" customWidth="1"/>
    <col min="10" max="10" width="12.28515625" customWidth="1"/>
    <col min="11" max="11" width="31" customWidth="1"/>
    <col min="14" max="14" width="15.42578125" customWidth="1"/>
    <col min="16" max="16" width="8.42578125" customWidth="1"/>
    <col min="17" max="17" width="25.42578125" customWidth="1"/>
    <col min="24" max="24" width="14.28515625" customWidth="1"/>
    <col min="25" max="25" width="19.5703125" customWidth="1"/>
  </cols>
  <sheetData>
    <row r="3" spans="1:27" x14ac:dyDescent="0.25">
      <c r="A3" t="s">
        <v>76</v>
      </c>
      <c r="B3" s="2">
        <v>43675</v>
      </c>
      <c r="C3" s="1"/>
      <c r="D3" s="1"/>
      <c r="E3" s="1"/>
      <c r="F3" s="1"/>
      <c r="P3" s="42"/>
      <c r="Q3" s="20" t="s">
        <v>117</v>
      </c>
      <c r="R3" s="19"/>
      <c r="S3" s="19"/>
      <c r="T3" s="19"/>
      <c r="U3" s="19"/>
      <c r="V3" s="32"/>
    </row>
    <row r="4" spans="1:27" x14ac:dyDescent="0.25">
      <c r="C4" s="1"/>
      <c r="D4" s="1"/>
      <c r="E4" s="1"/>
      <c r="F4" s="1"/>
      <c r="P4" s="36">
        <v>1</v>
      </c>
      <c r="Q4" s="17">
        <v>12427.24</v>
      </c>
      <c r="R4" s="17"/>
      <c r="S4" s="17" t="s">
        <v>128</v>
      </c>
      <c r="T4" s="17"/>
      <c r="U4" s="17"/>
      <c r="V4" s="34"/>
    </row>
    <row r="5" spans="1:27" x14ac:dyDescent="0.25">
      <c r="C5" s="1"/>
      <c r="D5" s="1"/>
      <c r="E5" s="1"/>
      <c r="F5" s="1"/>
      <c r="J5" s="31" t="s">
        <v>110</v>
      </c>
      <c r="K5" s="19" t="s">
        <v>33</v>
      </c>
      <c r="L5" s="19" t="s">
        <v>34</v>
      </c>
      <c r="M5" s="19" t="s">
        <v>35</v>
      </c>
      <c r="N5" s="40" t="s">
        <v>131</v>
      </c>
      <c r="P5" s="36">
        <v>2</v>
      </c>
      <c r="Q5" s="17">
        <v>35859.15</v>
      </c>
      <c r="R5" s="17"/>
      <c r="S5" s="17" t="s">
        <v>120</v>
      </c>
      <c r="T5" s="17" t="s">
        <v>118</v>
      </c>
      <c r="U5" s="17" t="s">
        <v>119</v>
      </c>
      <c r="V5" s="34" t="s">
        <v>35</v>
      </c>
    </row>
    <row r="6" spans="1:27" x14ac:dyDescent="0.25">
      <c r="C6" s="1"/>
      <c r="D6" s="1"/>
      <c r="E6" s="1"/>
      <c r="F6" s="3" t="s">
        <v>106</v>
      </c>
      <c r="G6" s="11" t="s">
        <v>98</v>
      </c>
      <c r="J6" s="33"/>
      <c r="K6" s="17" t="s">
        <v>37</v>
      </c>
      <c r="L6" s="17">
        <v>149255196062.88599</v>
      </c>
      <c r="M6" s="17">
        <v>149255.19606288601</v>
      </c>
      <c r="N6" s="34">
        <f>M6*$Q$19</f>
        <v>2210.2641689687716</v>
      </c>
      <c r="P6" s="36">
        <v>3</v>
      </c>
      <c r="Q6" s="17">
        <v>69100.399999999994</v>
      </c>
      <c r="R6" s="17"/>
      <c r="S6" s="17" t="s">
        <v>121</v>
      </c>
      <c r="T6" s="35">
        <v>4666230000000</v>
      </c>
      <c r="U6" s="35">
        <v>4666230000000</v>
      </c>
      <c r="V6" s="34">
        <v>4666226.7319999998</v>
      </c>
      <c r="X6" s="31" t="s">
        <v>110</v>
      </c>
      <c r="Y6" s="19" t="s">
        <v>33</v>
      </c>
      <c r="Z6" s="19" t="s">
        <v>34</v>
      </c>
      <c r="AA6" s="32" t="s">
        <v>35</v>
      </c>
    </row>
    <row r="7" spans="1:27" x14ac:dyDescent="0.25">
      <c r="D7" s="1"/>
      <c r="E7" s="1" t="s">
        <v>0</v>
      </c>
      <c r="F7" s="4">
        <f>N58</f>
        <v>20802.749979669075</v>
      </c>
      <c r="G7" s="15">
        <f>F7/SUM($F$7:$F$38)</f>
        <v>1.7504729408931011E-2</v>
      </c>
      <c r="J7" s="33"/>
      <c r="K7" s="17" t="s">
        <v>43</v>
      </c>
      <c r="L7" s="17">
        <v>185996260642.82599</v>
      </c>
      <c r="M7" s="17">
        <v>185996.260642826</v>
      </c>
      <c r="N7" s="34">
        <f t="shared" ref="N7:N11" si="0">M7*$Q$19</f>
        <v>2754.3488019526294</v>
      </c>
      <c r="P7" s="36">
        <v>4</v>
      </c>
      <c r="Q7" s="17">
        <v>694607.5</v>
      </c>
      <c r="R7" s="17"/>
      <c r="S7" s="17" t="s">
        <v>122</v>
      </c>
      <c r="T7" s="35">
        <v>16052400000000</v>
      </c>
      <c r="U7" s="35">
        <v>16052400000000</v>
      </c>
      <c r="V7" s="34">
        <v>16052424.710000001</v>
      </c>
      <c r="X7" s="33"/>
      <c r="Y7" s="17" t="s">
        <v>46</v>
      </c>
      <c r="Z7" s="17">
        <v>0</v>
      </c>
      <c r="AA7" s="34">
        <v>0</v>
      </c>
    </row>
    <row r="8" spans="1:27" x14ac:dyDescent="0.25">
      <c r="D8" s="1"/>
      <c r="E8" s="1" t="s">
        <v>1</v>
      </c>
      <c r="F8" s="4">
        <f>N36</f>
        <v>37281.160532535425</v>
      </c>
      <c r="G8" s="15">
        <f t="shared" ref="G8:G37" si="1">F8/SUM($F$7:$F$38)</f>
        <v>3.1370690308288381E-2</v>
      </c>
      <c r="J8" s="33"/>
      <c r="K8" s="17" t="s">
        <v>46</v>
      </c>
      <c r="L8" s="17">
        <v>0</v>
      </c>
      <c r="M8" s="17">
        <v>0</v>
      </c>
      <c r="N8" s="34">
        <f t="shared" si="0"/>
        <v>0</v>
      </c>
      <c r="P8" s="36">
        <v>5</v>
      </c>
      <c r="Q8" s="17">
        <v>216644.5</v>
      </c>
      <c r="R8" s="17"/>
      <c r="S8" s="17" t="s">
        <v>123</v>
      </c>
      <c r="T8" s="35">
        <v>13489300000000</v>
      </c>
      <c r="U8" s="35">
        <v>13489300000000</v>
      </c>
      <c r="V8" s="34">
        <v>13489325.4</v>
      </c>
      <c r="X8" s="33"/>
      <c r="Y8" s="17"/>
      <c r="Z8" s="17"/>
      <c r="AA8" s="34"/>
    </row>
    <row r="9" spans="1:27" x14ac:dyDescent="0.25">
      <c r="D9" s="1"/>
      <c r="E9" s="1" t="s">
        <v>2</v>
      </c>
      <c r="F9" s="4">
        <f>N25+N26</f>
        <v>6884.3580374086778</v>
      </c>
      <c r="G9" s="15">
        <f t="shared" si="1"/>
        <v>5.7929276041299273E-3</v>
      </c>
      <c r="J9" s="33"/>
      <c r="K9" s="17" t="s">
        <v>54</v>
      </c>
      <c r="L9" s="17">
        <v>183671315318.54099</v>
      </c>
      <c r="M9" s="17">
        <v>183671.31531854099</v>
      </c>
      <c r="N9" s="34">
        <f>M9*$Q$19</f>
        <v>2719.9195594161515</v>
      </c>
      <c r="P9" s="36">
        <v>6</v>
      </c>
      <c r="Q9" s="17">
        <v>171878</v>
      </c>
      <c r="R9" s="17"/>
      <c r="S9" s="17" t="s">
        <v>124</v>
      </c>
      <c r="T9" s="35">
        <v>4563250000000</v>
      </c>
      <c r="U9" s="35">
        <v>4563250000000</v>
      </c>
      <c r="V9" s="34">
        <v>4563251.8229999999</v>
      </c>
      <c r="X9" s="33"/>
      <c r="Y9" s="17"/>
      <c r="Z9" s="17"/>
      <c r="AA9" s="34"/>
    </row>
    <row r="10" spans="1:27" x14ac:dyDescent="0.25">
      <c r="D10" s="1"/>
      <c r="E10" s="1" t="s">
        <v>3</v>
      </c>
      <c r="F10" s="4">
        <v>0</v>
      </c>
      <c r="G10" s="15">
        <f t="shared" si="1"/>
        <v>0</v>
      </c>
      <c r="J10" s="33"/>
      <c r="K10" s="17" t="s">
        <v>57</v>
      </c>
      <c r="L10" s="17">
        <v>55965574270.335602</v>
      </c>
      <c r="M10" s="17">
        <v>55965.574270335601</v>
      </c>
      <c r="N10" s="34">
        <f t="shared" si="0"/>
        <v>828.77318022057443</v>
      </c>
      <c r="P10" s="36">
        <v>7</v>
      </c>
      <c r="Q10" s="17">
        <v>309026</v>
      </c>
      <c r="R10" s="17"/>
      <c r="S10" s="17" t="s">
        <v>125</v>
      </c>
      <c r="T10" s="35">
        <v>6485070000000</v>
      </c>
      <c r="U10" s="35">
        <v>6485070000000</v>
      </c>
      <c r="V10" s="34">
        <v>6485073.7589999996</v>
      </c>
      <c r="X10" s="33"/>
      <c r="Y10" s="17"/>
      <c r="Z10" s="17"/>
      <c r="AA10" s="34"/>
    </row>
    <row r="11" spans="1:27" x14ac:dyDescent="0.25">
      <c r="D11" s="1"/>
      <c r="E11" s="1" t="s">
        <v>4</v>
      </c>
      <c r="F11" s="4">
        <f>N69</f>
        <v>80224.681782095737</v>
      </c>
      <c r="G11" s="15">
        <f t="shared" si="1"/>
        <v>6.7506043570472338E-2</v>
      </c>
      <c r="J11" s="33"/>
      <c r="K11" s="17" t="s">
        <v>68</v>
      </c>
      <c r="L11" s="17">
        <v>274757269327.116</v>
      </c>
      <c r="M11" s="17">
        <v>274757.26932711602</v>
      </c>
      <c r="N11" s="34">
        <f t="shared" si="0"/>
        <v>4068.7772591954385</v>
      </c>
      <c r="P11" s="36">
        <v>8</v>
      </c>
      <c r="Q11" s="17">
        <v>775048.5</v>
      </c>
      <c r="R11" s="17"/>
      <c r="S11" s="17" t="s">
        <v>126</v>
      </c>
      <c r="T11" s="35">
        <v>15120000000000</v>
      </c>
      <c r="U11" s="35">
        <v>15120000000000</v>
      </c>
      <c r="V11" s="34">
        <v>15120005.17</v>
      </c>
      <c r="X11" s="33"/>
      <c r="Y11" s="17"/>
      <c r="Z11" s="17"/>
      <c r="AA11" s="34"/>
    </row>
    <row r="12" spans="1:27" x14ac:dyDescent="0.25">
      <c r="D12" s="1"/>
      <c r="E12" s="1" t="s">
        <v>5</v>
      </c>
      <c r="F12" s="4">
        <v>0</v>
      </c>
      <c r="G12" s="15">
        <f t="shared" si="1"/>
        <v>0</v>
      </c>
      <c r="J12" s="33"/>
      <c r="K12" s="17"/>
      <c r="L12" s="17"/>
      <c r="M12" s="17"/>
      <c r="N12" s="34"/>
      <c r="P12" s="37"/>
      <c r="Q12" s="26"/>
      <c r="R12" s="26"/>
      <c r="S12" s="26" t="s">
        <v>127</v>
      </c>
      <c r="T12" s="38">
        <v>3876710000000</v>
      </c>
      <c r="U12" s="38">
        <v>3876710000000</v>
      </c>
      <c r="V12" s="39">
        <v>3876713.3939999999</v>
      </c>
      <c r="X12" s="33"/>
      <c r="Y12" s="17"/>
      <c r="Z12" s="17"/>
      <c r="AA12" s="34"/>
    </row>
    <row r="13" spans="1:27" x14ac:dyDescent="0.25">
      <c r="D13" s="1"/>
      <c r="E13" s="1" t="s">
        <v>6</v>
      </c>
      <c r="F13" s="4">
        <f>N11+N19+N33+N42+N53</f>
        <v>126401.39755961896</v>
      </c>
      <c r="G13" s="15">
        <f t="shared" si="1"/>
        <v>0.10636200806885054</v>
      </c>
      <c r="J13" s="33" t="s">
        <v>111</v>
      </c>
      <c r="K13" s="17" t="s">
        <v>33</v>
      </c>
      <c r="L13" s="17" t="s">
        <v>34</v>
      </c>
      <c r="M13" s="17" t="s">
        <v>35</v>
      </c>
      <c r="N13" s="41" t="s">
        <v>131</v>
      </c>
      <c r="Q13" s="1"/>
      <c r="X13" s="33"/>
      <c r="Y13" s="17" t="s">
        <v>33</v>
      </c>
      <c r="Z13" s="17" t="s">
        <v>34</v>
      </c>
      <c r="AA13" s="34" t="s">
        <v>35</v>
      </c>
    </row>
    <row r="14" spans="1:27" x14ac:dyDescent="0.25">
      <c r="D14" s="1"/>
      <c r="E14" s="1" t="s">
        <v>7</v>
      </c>
      <c r="F14" s="4">
        <f>N63</f>
        <v>36669.578627973526</v>
      </c>
      <c r="G14" s="15">
        <f t="shared" si="1"/>
        <v>3.0856067205034365E-2</v>
      </c>
      <c r="J14" s="33"/>
      <c r="K14" s="17" t="s">
        <v>37</v>
      </c>
      <c r="L14" s="17">
        <v>58979052528.134804</v>
      </c>
      <c r="M14" s="17">
        <v>58979.052528134802</v>
      </c>
      <c r="N14" s="34">
        <f>M14*$Q$20</f>
        <v>2552.0937159988953</v>
      </c>
      <c r="X14" s="33" t="s">
        <v>111</v>
      </c>
      <c r="Y14" s="17" t="s">
        <v>53</v>
      </c>
      <c r="Z14" s="17">
        <v>31711693437.0494</v>
      </c>
      <c r="AA14" s="34">
        <v>31711.693437049398</v>
      </c>
    </row>
    <row r="15" spans="1:27" x14ac:dyDescent="0.25">
      <c r="D15" s="1"/>
      <c r="E15" s="1" t="s">
        <v>8</v>
      </c>
      <c r="F15" s="4">
        <f>N74+N78</f>
        <v>141026.8866456036</v>
      </c>
      <c r="G15" s="15">
        <f t="shared" si="1"/>
        <v>0.11866880544773764</v>
      </c>
      <c r="J15" s="33"/>
      <c r="K15" s="17" t="s">
        <v>45</v>
      </c>
      <c r="L15" s="17">
        <v>440466829982.63202</v>
      </c>
      <c r="M15" s="17">
        <v>440466.82998263201</v>
      </c>
      <c r="N15" s="34">
        <f>M15*$Q$20</f>
        <v>19059.523351420288</v>
      </c>
      <c r="X15" s="33"/>
      <c r="Y15" s="17"/>
      <c r="Z15" s="17"/>
      <c r="AA15" s="34"/>
    </row>
    <row r="16" spans="1:27" x14ac:dyDescent="0.25">
      <c r="D16" s="1"/>
      <c r="E16" s="1" t="s">
        <v>9</v>
      </c>
      <c r="F16" s="4">
        <f>N6+N14</f>
        <v>4762.3578849676669</v>
      </c>
      <c r="G16" s="15">
        <f t="shared" si="1"/>
        <v>4.0073445196582682E-3</v>
      </c>
      <c r="J16" s="33"/>
      <c r="K16" s="17" t="s">
        <v>53</v>
      </c>
      <c r="L16" s="17">
        <v>1048836015369.6801</v>
      </c>
      <c r="M16" s="17">
        <v>1048836.01536968</v>
      </c>
      <c r="N16" s="34">
        <f>(M16-AA14)*$Q$20</f>
        <v>44012.178546876967</v>
      </c>
      <c r="P16" s="42"/>
      <c r="Q16" s="32" t="s">
        <v>129</v>
      </c>
      <c r="X16" s="33"/>
      <c r="Y16" s="17"/>
      <c r="Z16" s="17"/>
      <c r="AA16" s="34"/>
    </row>
    <row r="17" spans="4:27" x14ac:dyDescent="0.25">
      <c r="D17" s="1"/>
      <c r="E17" s="1" t="s">
        <v>10</v>
      </c>
      <c r="F17" s="4">
        <f>N30+N41+N52</f>
        <v>15510.271433648635</v>
      </c>
      <c r="G17" s="15">
        <f t="shared" si="1"/>
        <v>1.3051308349638245E-2</v>
      </c>
      <c r="J17" s="33"/>
      <c r="K17" s="17" t="s">
        <v>54</v>
      </c>
      <c r="L17" s="17">
        <v>349067159858.85199</v>
      </c>
      <c r="M17" s="17">
        <v>349067.15985885198</v>
      </c>
      <c r="N17" s="34">
        <f>M17*$Q$20</f>
        <v>15104.550971082394</v>
      </c>
      <c r="P17" s="36">
        <v>1</v>
      </c>
      <c r="Q17" s="34"/>
      <c r="X17" s="33"/>
      <c r="Y17" s="17"/>
      <c r="Z17" s="17"/>
      <c r="AA17" s="34"/>
    </row>
    <row r="18" spans="4:27" x14ac:dyDescent="0.25">
      <c r="D18" s="1"/>
      <c r="E18" s="1" t="s">
        <v>11</v>
      </c>
      <c r="F18" s="4">
        <f>N7</f>
        <v>2754.3488019526294</v>
      </c>
      <c r="G18" s="15">
        <f t="shared" si="1"/>
        <v>2.3176806202600464E-3</v>
      </c>
      <c r="J18" s="33"/>
      <c r="K18" s="17" t="s">
        <v>66</v>
      </c>
      <c r="L18" s="17">
        <v>248193302936.47</v>
      </c>
      <c r="M18" s="17">
        <v>248193.30293646999</v>
      </c>
      <c r="N18" s="34">
        <f>M18*$Q$20</f>
        <v>10739.619265247067</v>
      </c>
      <c r="P18" s="36">
        <v>2</v>
      </c>
      <c r="Q18" s="34"/>
      <c r="X18" s="33"/>
      <c r="Y18" s="17"/>
      <c r="Z18" s="17"/>
      <c r="AA18" s="34"/>
    </row>
    <row r="19" spans="4:27" x14ac:dyDescent="0.25">
      <c r="D19" s="1"/>
      <c r="E19" s="1" t="s">
        <v>12</v>
      </c>
      <c r="F19" s="4">
        <f>N48+N60+N65+N68+N77</f>
        <v>174293.05412783791</v>
      </c>
      <c r="G19" s="15">
        <f t="shared" si="1"/>
        <v>0.14666103055344717</v>
      </c>
      <c r="J19" s="33"/>
      <c r="K19" s="17" t="s">
        <v>68</v>
      </c>
      <c r="L19" s="17">
        <v>246021838916.57101</v>
      </c>
      <c r="M19" s="17">
        <v>246021.838916571</v>
      </c>
      <c r="N19" s="34">
        <f>M19*$Q$20</f>
        <v>10645.657435713465</v>
      </c>
      <c r="P19" s="36">
        <v>3</v>
      </c>
      <c r="Q19" s="34">
        <f>Q6/V6</f>
        <v>1.4808624605856378E-2</v>
      </c>
      <c r="X19" s="33"/>
      <c r="Y19" s="17"/>
      <c r="Z19" s="17"/>
      <c r="AA19" s="34"/>
    </row>
    <row r="20" spans="4:27" x14ac:dyDescent="0.25">
      <c r="D20" s="1"/>
      <c r="E20" s="1" t="s">
        <v>13</v>
      </c>
      <c r="F20" s="4">
        <v>0</v>
      </c>
      <c r="G20" s="15">
        <f t="shared" si="1"/>
        <v>0</v>
      </c>
      <c r="J20" s="33"/>
      <c r="K20" s="17" t="s">
        <v>74</v>
      </c>
      <c r="L20" s="17">
        <v>398379158612.38501</v>
      </c>
      <c r="M20" s="17">
        <v>398379.15861238498</v>
      </c>
      <c r="N20" s="34">
        <f>M20*$Q$20</f>
        <v>17238.339778255977</v>
      </c>
      <c r="P20" s="36">
        <v>4</v>
      </c>
      <c r="Q20" s="34">
        <f t="shared" ref="Q20:Q24" si="2">Q7/V7</f>
        <v>4.3271188779803967E-2</v>
      </c>
      <c r="X20" s="33"/>
      <c r="Y20" s="17"/>
      <c r="Z20" s="17"/>
      <c r="AA20" s="34"/>
    </row>
    <row r="21" spans="4:27" x14ac:dyDescent="0.25">
      <c r="D21" s="1"/>
      <c r="E21" s="1" t="s">
        <v>14</v>
      </c>
      <c r="F21" s="4">
        <f>N16+N49+N64</f>
        <v>86857.987020513101</v>
      </c>
      <c r="G21" s="15">
        <f t="shared" si="1"/>
        <v>7.308771971419474E-2</v>
      </c>
      <c r="J21" s="33"/>
      <c r="K21" s="17"/>
      <c r="L21" s="17"/>
      <c r="M21" s="17"/>
      <c r="N21" s="34"/>
      <c r="P21" s="36">
        <v>5</v>
      </c>
      <c r="Q21" s="34">
        <f t="shared" si="2"/>
        <v>1.6060439909026138E-2</v>
      </c>
      <c r="X21" s="33"/>
      <c r="Y21" s="17"/>
      <c r="Z21" s="17"/>
      <c r="AA21" s="34"/>
    </row>
    <row r="22" spans="4:27" x14ac:dyDescent="0.25">
      <c r="D22" s="1"/>
      <c r="E22" s="1" t="s">
        <v>15</v>
      </c>
      <c r="F22" s="4">
        <f>N50</f>
        <v>14736.859577345369</v>
      </c>
      <c r="G22" s="15">
        <f t="shared" si="1"/>
        <v>1.2400511446369254E-2</v>
      </c>
      <c r="J22" s="33" t="s">
        <v>112</v>
      </c>
      <c r="K22" s="17" t="s">
        <v>33</v>
      </c>
      <c r="L22" s="17" t="s">
        <v>34</v>
      </c>
      <c r="M22" s="17" t="s">
        <v>35</v>
      </c>
      <c r="N22" s="41" t="s">
        <v>131</v>
      </c>
      <c r="P22" s="36">
        <v>6</v>
      </c>
      <c r="Q22" s="34">
        <f t="shared" si="2"/>
        <v>3.7665683741951138E-2</v>
      </c>
      <c r="X22" s="33"/>
      <c r="Y22" s="17" t="s">
        <v>33</v>
      </c>
      <c r="Z22" s="17" t="s">
        <v>34</v>
      </c>
      <c r="AA22" s="34" t="s">
        <v>35</v>
      </c>
    </row>
    <row r="23" spans="4:27" x14ac:dyDescent="0.25">
      <c r="D23" s="1"/>
      <c r="E23" s="1" t="s">
        <v>16</v>
      </c>
      <c r="F23" s="4">
        <f>N37+N45</f>
        <v>20068.447046402176</v>
      </c>
      <c r="G23" s="15">
        <f t="shared" si="1"/>
        <v>1.6886841189172393E-2</v>
      </c>
      <c r="J23" s="33"/>
      <c r="K23" s="17" t="s">
        <v>41</v>
      </c>
      <c r="L23" s="35">
        <v>279655000000</v>
      </c>
      <c r="M23" s="17">
        <v>279654.56959999999</v>
      </c>
      <c r="N23" s="34">
        <f>M23*$Q$21</f>
        <v>4491.3754103453675</v>
      </c>
      <c r="P23" s="36">
        <v>7</v>
      </c>
      <c r="Q23" s="34">
        <f t="shared" si="2"/>
        <v>4.7651886699227292E-2</v>
      </c>
      <c r="X23" s="33" t="s">
        <v>112</v>
      </c>
      <c r="Y23" s="17" t="s">
        <v>62</v>
      </c>
      <c r="Z23" s="17">
        <v>2131298668056.5701</v>
      </c>
      <c r="AA23" s="34">
        <v>2131298.66805657</v>
      </c>
    </row>
    <row r="24" spans="4:27" x14ac:dyDescent="0.25">
      <c r="D24" s="1"/>
      <c r="E24" s="1" t="s">
        <v>17</v>
      </c>
      <c r="F24" s="4">
        <v>0</v>
      </c>
      <c r="G24" s="15">
        <f t="shared" si="1"/>
        <v>0</v>
      </c>
      <c r="J24" s="33"/>
      <c r="K24" s="17" t="s">
        <v>46</v>
      </c>
      <c r="L24" s="35">
        <v>1870230000000</v>
      </c>
      <c r="M24" s="17">
        <v>1870226.737</v>
      </c>
      <c r="N24" s="34">
        <f>(M24-AA24)*$Q$21</f>
        <v>20604.568536487113</v>
      </c>
      <c r="P24" s="36">
        <v>8</v>
      </c>
      <c r="Q24" s="34">
        <f t="shared" si="2"/>
        <v>5.1259803901244301E-2</v>
      </c>
      <c r="X24" s="33"/>
      <c r="Y24" s="17" t="s">
        <v>46</v>
      </c>
      <c r="Z24" s="17">
        <v>587287499145.92798</v>
      </c>
      <c r="AA24" s="34">
        <v>587287.49914592796</v>
      </c>
    </row>
    <row r="25" spans="4:27" x14ac:dyDescent="0.25">
      <c r="D25" s="1"/>
      <c r="E25" s="1" t="s">
        <v>18</v>
      </c>
      <c r="F25" s="4">
        <f>N72</f>
        <v>9912.3551481250743</v>
      </c>
      <c r="G25" s="15">
        <f t="shared" si="1"/>
        <v>8.3408729539475E-3</v>
      </c>
      <c r="J25" s="33"/>
      <c r="K25" s="17" t="s">
        <v>50</v>
      </c>
      <c r="L25" s="17">
        <v>91548427501</v>
      </c>
      <c r="M25" s="17">
        <v>91548.427500000005</v>
      </c>
      <c r="N25" s="34">
        <f>M25*$Q$21</f>
        <v>1470.3080186295861</v>
      </c>
      <c r="P25" s="37" t="s">
        <v>130</v>
      </c>
      <c r="Q25" s="39">
        <f>Q24</f>
        <v>5.1259803901244301E-2</v>
      </c>
      <c r="X25" s="33"/>
      <c r="Y25" s="17"/>
      <c r="Z25" s="17"/>
      <c r="AA25" s="34"/>
    </row>
    <row r="26" spans="4:27" x14ac:dyDescent="0.25">
      <c r="D26" s="1"/>
      <c r="E26" s="1" t="s">
        <v>19</v>
      </c>
      <c r="F26" s="4">
        <f>N9+N17</f>
        <v>17824.470530498544</v>
      </c>
      <c r="G26" s="15">
        <f t="shared" si="1"/>
        <v>1.4998619595908128E-2</v>
      </c>
      <c r="J26" s="36"/>
      <c r="K26" s="17" t="s">
        <v>50</v>
      </c>
      <c r="L26" s="17">
        <v>337104715029.40198</v>
      </c>
      <c r="M26" s="17">
        <v>337104.715029402</v>
      </c>
      <c r="N26" s="34">
        <f>M26*$Q$21</f>
        <v>5414.0500187790913</v>
      </c>
      <c r="X26" s="33"/>
      <c r="Y26" s="17"/>
      <c r="Z26" s="17"/>
      <c r="AA26" s="34"/>
    </row>
    <row r="27" spans="4:27" x14ac:dyDescent="0.25">
      <c r="D27" s="1"/>
      <c r="E27" s="1" t="s">
        <v>20</v>
      </c>
      <c r="F27" s="4">
        <f>N10+N28</f>
        <v>9804.0194503973289</v>
      </c>
      <c r="G27" s="15">
        <f t="shared" si="1"/>
        <v>8.2497125508322732E-3</v>
      </c>
      <c r="J27" s="33"/>
      <c r="K27" s="17" t="s">
        <v>56</v>
      </c>
      <c r="L27" s="17">
        <v>80509250606</v>
      </c>
      <c r="M27" s="17">
        <v>80509.250610000003</v>
      </c>
      <c r="N27" s="34">
        <f>M27*$Q$21</f>
        <v>1293.013981542631</v>
      </c>
      <c r="X27" s="33"/>
      <c r="Y27" s="17"/>
      <c r="Z27" s="17"/>
      <c r="AA27" s="34"/>
    </row>
    <row r="28" spans="4:27" x14ac:dyDescent="0.25">
      <c r="D28" s="1"/>
      <c r="E28" s="1" t="s">
        <v>21</v>
      </c>
      <c r="F28" s="4">
        <f>N39+N40+N51</f>
        <v>73306.509536144513</v>
      </c>
      <c r="G28" s="15">
        <f t="shared" si="1"/>
        <v>6.168466258535707E-2</v>
      </c>
      <c r="J28" s="33"/>
      <c r="K28" s="17" t="s">
        <v>57</v>
      </c>
      <c r="L28" s="35">
        <v>558842000000</v>
      </c>
      <c r="M28" s="17">
        <v>558841.86990000005</v>
      </c>
      <c r="N28" s="34">
        <f>M28*$Q$21</f>
        <v>8975.2462701767545</v>
      </c>
      <c r="X28" s="33"/>
      <c r="Y28" s="17"/>
      <c r="Z28" s="17"/>
      <c r="AA28" s="34"/>
    </row>
    <row r="29" spans="4:27" x14ac:dyDescent="0.25">
      <c r="D29" s="1"/>
      <c r="E29" s="1" t="s">
        <v>22</v>
      </c>
      <c r="F29" s="4">
        <f>N8+N24</f>
        <v>20604.568536487113</v>
      </c>
      <c r="G29" s="15">
        <f t="shared" si="1"/>
        <v>1.7337967200080639E-2</v>
      </c>
      <c r="J29" s="33"/>
      <c r="K29" s="17" t="s">
        <v>61</v>
      </c>
      <c r="L29" s="35">
        <v>263098000000</v>
      </c>
      <c r="M29" s="17">
        <v>263097.97529999999</v>
      </c>
      <c r="N29" s="34">
        <f>M29*$Q$21</f>
        <v>4225.4692224920927</v>
      </c>
      <c r="X29" s="33"/>
      <c r="Y29" s="17"/>
      <c r="Z29" s="17"/>
      <c r="AA29" s="34"/>
    </row>
    <row r="30" spans="4:27" x14ac:dyDescent="0.25">
      <c r="D30" s="1"/>
      <c r="E30" s="1" t="s">
        <v>23</v>
      </c>
      <c r="F30" s="4">
        <f>N56</f>
        <v>6688.3911833700076</v>
      </c>
      <c r="G30" s="15">
        <f t="shared" si="1"/>
        <v>5.6280288885072836E-3</v>
      </c>
      <c r="J30" s="33"/>
      <c r="K30" s="17" t="s">
        <v>62</v>
      </c>
      <c r="L30" s="35">
        <v>2970940000000</v>
      </c>
      <c r="M30" s="17">
        <v>2970944.6579999998</v>
      </c>
      <c r="N30" s="34">
        <f>(M30-AA23)*$Q$21</f>
        <v>13485.083966341221</v>
      </c>
      <c r="X30" s="33"/>
      <c r="Y30" s="17"/>
      <c r="Z30" s="17"/>
      <c r="AA30" s="34"/>
    </row>
    <row r="31" spans="4:27" x14ac:dyDescent="0.25">
      <c r="D31" s="1"/>
      <c r="E31" s="1" t="s">
        <v>24</v>
      </c>
      <c r="F31" s="4">
        <f>N38+N46+N57</f>
        <v>67650.451053629455</v>
      </c>
      <c r="G31" s="15">
        <f t="shared" si="1"/>
        <v>5.6925302724075401E-2</v>
      </c>
      <c r="J31" s="33"/>
      <c r="K31" s="17" t="s">
        <v>64</v>
      </c>
      <c r="L31" s="17">
        <v>43143610390</v>
      </c>
      <c r="M31" s="17">
        <v>43143.610390000002</v>
      </c>
      <c r="N31" s="34">
        <f>M31*$Q$21</f>
        <v>692.9053621270308</v>
      </c>
      <c r="X31" s="33"/>
      <c r="Y31" s="17"/>
      <c r="Z31" s="17"/>
      <c r="AA31" s="34"/>
    </row>
    <row r="32" spans="4:27" x14ac:dyDescent="0.25">
      <c r="D32" s="1"/>
      <c r="E32" s="1" t="s">
        <v>25</v>
      </c>
      <c r="F32" s="4">
        <f>N27</f>
        <v>1293.013981542631</v>
      </c>
      <c r="G32" s="15">
        <f t="shared" si="1"/>
        <v>1.0880224917854022E-3</v>
      </c>
      <c r="J32" s="33"/>
      <c r="K32" s="17" t="s">
        <v>67</v>
      </c>
      <c r="L32" s="17">
        <v>4915603192</v>
      </c>
      <c r="M32" s="17">
        <v>4915.6031919999996</v>
      </c>
      <c r="N32" s="34">
        <f>M32*$Q$21</f>
        <v>78.946749681733067</v>
      </c>
      <c r="X32" s="33"/>
      <c r="Y32" s="17"/>
      <c r="Z32" s="17"/>
      <c r="AA32" s="34"/>
    </row>
    <row r="33" spans="4:27" x14ac:dyDescent="0.25">
      <c r="D33" s="1"/>
      <c r="E33" s="1" t="s">
        <v>26</v>
      </c>
      <c r="F33" s="4">
        <f>N70</f>
        <v>16431.230591170788</v>
      </c>
      <c r="G33" s="15">
        <f t="shared" si="1"/>
        <v>1.3826260741262326E-2</v>
      </c>
      <c r="J33" s="33"/>
      <c r="K33" s="17" t="s">
        <v>68</v>
      </c>
      <c r="L33" s="35">
        <v>228814000000</v>
      </c>
      <c r="M33" s="17">
        <v>228814.09659999999</v>
      </c>
      <c r="N33" s="34">
        <f>M33*$Q$21</f>
        <v>3674.8550487824018</v>
      </c>
      <c r="X33" s="33"/>
      <c r="Y33" s="17"/>
      <c r="Z33" s="17"/>
      <c r="AA33" s="34"/>
    </row>
    <row r="34" spans="4:27" x14ac:dyDescent="0.25">
      <c r="D34" s="1"/>
      <c r="E34" s="1" t="s">
        <v>27</v>
      </c>
      <c r="F34" s="4">
        <f>N71</f>
        <v>15966.473808579756</v>
      </c>
      <c r="G34" s="15">
        <f t="shared" si="1"/>
        <v>1.3435185439767461E-2</v>
      </c>
      <c r="J34" s="33"/>
      <c r="K34" s="17"/>
      <c r="L34" s="17"/>
      <c r="M34" s="17"/>
      <c r="N34" s="34"/>
      <c r="X34" s="33"/>
      <c r="Y34" s="17" t="s">
        <v>33</v>
      </c>
      <c r="Z34" s="17" t="s">
        <v>34</v>
      </c>
      <c r="AA34" s="34" t="s">
        <v>35</v>
      </c>
    </row>
    <row r="35" spans="4:27" x14ac:dyDescent="0.25">
      <c r="D35" s="1"/>
      <c r="E35" s="1" t="s">
        <v>28</v>
      </c>
      <c r="F35" s="4">
        <f>N61</f>
        <v>38407.707824700679</v>
      </c>
      <c r="G35" s="15">
        <f t="shared" si="1"/>
        <v>3.2318637360240141E-2</v>
      </c>
      <c r="J35" s="33" t="s">
        <v>113</v>
      </c>
      <c r="K35" s="17" t="s">
        <v>33</v>
      </c>
      <c r="L35" s="17" t="s">
        <v>34</v>
      </c>
      <c r="M35" s="17" t="s">
        <v>35</v>
      </c>
      <c r="N35" s="41" t="s">
        <v>131</v>
      </c>
      <c r="X35" s="33" t="s">
        <v>113</v>
      </c>
      <c r="Y35" s="17" t="s">
        <v>62</v>
      </c>
      <c r="Z35" s="17">
        <v>677214427.72988296</v>
      </c>
      <c r="AA35" s="34">
        <v>677.21442772988303</v>
      </c>
    </row>
    <row r="36" spans="4:27" x14ac:dyDescent="0.25">
      <c r="D36" s="1"/>
      <c r="E36" s="1" t="s">
        <v>29</v>
      </c>
      <c r="F36" s="4">
        <f>N15+N18+N20+N62+N66+N73</f>
        <v>104025.55609925446</v>
      </c>
      <c r="G36" s="15">
        <f t="shared" si="1"/>
        <v>8.753358151737925E-2</v>
      </c>
      <c r="J36" s="33"/>
      <c r="K36" s="17" t="s">
        <v>36</v>
      </c>
      <c r="L36" s="17">
        <v>989791152815.64795</v>
      </c>
      <c r="M36" s="17">
        <v>989791.15281564801</v>
      </c>
      <c r="N36" s="34">
        <f>M36*$Q$22</f>
        <v>37281.160532535425</v>
      </c>
      <c r="X36" s="33"/>
      <c r="Y36" s="17" t="s">
        <v>51</v>
      </c>
      <c r="Z36" s="17">
        <v>585214129285.93396</v>
      </c>
      <c r="AA36" s="34">
        <v>585214.12928593403</v>
      </c>
    </row>
    <row r="37" spans="4:27" x14ac:dyDescent="0.25">
      <c r="D37" s="1"/>
      <c r="E37" s="1" t="s">
        <v>30</v>
      </c>
      <c r="F37" s="4">
        <f>N47+N59</f>
        <v>24750.001453847261</v>
      </c>
      <c r="G37" s="15">
        <f t="shared" si="1"/>
        <v>2.0826192630477278E-2</v>
      </c>
      <c r="J37" s="33"/>
      <c r="K37" s="17" t="s">
        <v>38</v>
      </c>
      <c r="L37" s="17">
        <v>125578458261.98399</v>
      </c>
      <c r="M37" s="17">
        <v>125578.45826198399</v>
      </c>
      <c r="N37" s="34">
        <f>M37*$Q$22</f>
        <v>4729.9984936976998</v>
      </c>
      <c r="X37" s="33"/>
      <c r="Y37" s="17" t="s">
        <v>40</v>
      </c>
      <c r="Z37" s="17">
        <v>75002889349.557404</v>
      </c>
      <c r="AA37" s="34">
        <v>75002.889349557401</v>
      </c>
    </row>
    <row r="38" spans="4:27" x14ac:dyDescent="0.25">
      <c r="D38" s="1"/>
      <c r="E38" s="1" t="s">
        <v>31</v>
      </c>
      <c r="F38" s="4">
        <f>N67</f>
        <v>13468.512607180606</v>
      </c>
      <c r="G38" s="16">
        <f>F38/SUM($F$7:$F$38)</f>
        <v>1.1333245314195854E-2</v>
      </c>
      <c r="J38" s="33"/>
      <c r="K38" s="17" t="s">
        <v>40</v>
      </c>
      <c r="L38" s="17">
        <v>425217644406.29199</v>
      </c>
      <c r="M38" s="17">
        <v>425217.64440629201</v>
      </c>
      <c r="N38" s="34">
        <f>(M38-AA37)*$Q$22</f>
        <v>13191.078205731848</v>
      </c>
      <c r="X38" s="33"/>
      <c r="Y38" s="17"/>
      <c r="Z38" s="17"/>
      <c r="AA38" s="34"/>
    </row>
    <row r="39" spans="4:27" x14ac:dyDescent="0.25">
      <c r="J39" s="33"/>
      <c r="K39" s="17" t="s">
        <v>51</v>
      </c>
      <c r="L39" s="17">
        <v>3473652438.6304798</v>
      </c>
      <c r="M39" s="17">
        <v>3473.65243863048</v>
      </c>
      <c r="N39" s="34">
        <f>M39*$Q$22</f>
        <v>130.83749418291299</v>
      </c>
      <c r="X39" s="33"/>
      <c r="Y39" s="17"/>
      <c r="Z39" s="17"/>
      <c r="AA39" s="34"/>
    </row>
    <row r="40" spans="4:27" x14ac:dyDescent="0.25">
      <c r="J40" s="36"/>
      <c r="K40" s="17" t="s">
        <v>51</v>
      </c>
      <c r="L40" s="17">
        <v>1781767179789.0701</v>
      </c>
      <c r="M40" s="17">
        <v>1781767.17978907</v>
      </c>
      <c r="N40" s="34">
        <f>(M40-AA36)*$Q$22</f>
        <v>45068.988780718013</v>
      </c>
      <c r="X40" s="33"/>
      <c r="Y40" s="17"/>
      <c r="Z40" s="17"/>
      <c r="AA40" s="34"/>
    </row>
    <row r="41" spans="4:27" x14ac:dyDescent="0.25">
      <c r="J41" s="33"/>
      <c r="K41" s="17" t="s">
        <v>62</v>
      </c>
      <c r="L41" s="17">
        <v>36324876580.198799</v>
      </c>
      <c r="M41" s="17">
        <v>36324.876580198797</v>
      </c>
      <c r="N41" s="34">
        <f>(M41-AA35)*$Q$22</f>
        <v>1342.693568774815</v>
      </c>
      <c r="X41" s="33"/>
      <c r="Y41" s="17"/>
      <c r="Z41" s="17"/>
      <c r="AA41" s="34"/>
    </row>
    <row r="42" spans="4:27" x14ac:dyDescent="0.25">
      <c r="J42" s="33"/>
      <c r="K42" s="17" t="s">
        <v>68</v>
      </c>
      <c r="L42" s="17">
        <v>23373666000.605598</v>
      </c>
      <c r="M42" s="17">
        <v>23373.666000605601</v>
      </c>
      <c r="N42" s="34">
        <f>M42*$Q$22</f>
        <v>880.38511146880649</v>
      </c>
      <c r="X42" s="33"/>
      <c r="Y42" s="17" t="s">
        <v>33</v>
      </c>
      <c r="Z42" s="17" t="s">
        <v>34</v>
      </c>
      <c r="AA42" s="34" t="s">
        <v>35</v>
      </c>
    </row>
    <row r="43" spans="4:27" x14ac:dyDescent="0.25">
      <c r="J43" s="33"/>
      <c r="K43" s="17"/>
      <c r="L43" s="17"/>
      <c r="M43" s="17"/>
      <c r="N43" s="34"/>
      <c r="X43" s="33" t="s">
        <v>114</v>
      </c>
      <c r="Y43" s="17" t="s">
        <v>44</v>
      </c>
      <c r="Z43" s="17">
        <v>69177251387.516006</v>
      </c>
      <c r="AA43" s="34">
        <v>69177.251387515993</v>
      </c>
    </row>
    <row r="44" spans="4:27" x14ac:dyDescent="0.25">
      <c r="J44" s="33" t="s">
        <v>114</v>
      </c>
      <c r="K44" s="17" t="s">
        <v>33</v>
      </c>
      <c r="L44" s="17" t="s">
        <v>34</v>
      </c>
      <c r="M44" s="17" t="s">
        <v>35</v>
      </c>
      <c r="N44" s="41" t="s">
        <v>131</v>
      </c>
      <c r="X44" s="33"/>
      <c r="Y44" s="17" t="s">
        <v>53</v>
      </c>
      <c r="Z44" s="17">
        <v>44342487667.293098</v>
      </c>
      <c r="AA44" s="34">
        <v>44342.487667293099</v>
      </c>
    </row>
    <row r="45" spans="4:27" x14ac:dyDescent="0.25">
      <c r="J45" s="33"/>
      <c r="K45" s="17" t="s">
        <v>38</v>
      </c>
      <c r="L45" s="17">
        <v>321885440749.04797</v>
      </c>
      <c r="M45" s="17">
        <v>321885.44074904802</v>
      </c>
      <c r="N45" s="34">
        <f>M45*$Q$23</f>
        <v>15338.448552704476</v>
      </c>
      <c r="X45" s="33"/>
      <c r="Y45" s="17" t="s">
        <v>51</v>
      </c>
      <c r="Z45" s="17">
        <v>770694156.08166301</v>
      </c>
      <c r="AA45" s="34">
        <v>770.69415608166298</v>
      </c>
    </row>
    <row r="46" spans="4:27" x14ac:dyDescent="0.25">
      <c r="J46" s="33"/>
      <c r="K46" s="17" t="s">
        <v>40</v>
      </c>
      <c r="L46" s="17">
        <v>957514267609.94897</v>
      </c>
      <c r="M46" s="17">
        <v>957514.26760994899</v>
      </c>
      <c r="N46" s="34">
        <f>(M46-AA46)*$Q$23</f>
        <v>43049.328883548529</v>
      </c>
      <c r="X46" s="33"/>
      <c r="Y46" s="17" t="s">
        <v>40</v>
      </c>
      <c r="Z46" s="17">
        <v>54101373273.351799</v>
      </c>
      <c r="AA46" s="34">
        <v>54101.373273351797</v>
      </c>
    </row>
    <row r="47" spans="4:27" x14ac:dyDescent="0.25">
      <c r="J47" s="33"/>
      <c r="K47" s="17" t="s">
        <v>44</v>
      </c>
      <c r="L47" s="17">
        <v>407542286843.14502</v>
      </c>
      <c r="M47" s="17">
        <v>407542.28684314498</v>
      </c>
      <c r="N47" s="34">
        <f>(M47-AA43)*$Q$23</f>
        <v>16123.732332511658</v>
      </c>
      <c r="X47" s="33"/>
      <c r="Y47" s="17"/>
      <c r="Z47" s="17"/>
      <c r="AA47" s="34"/>
    </row>
    <row r="48" spans="4:27" x14ac:dyDescent="0.25">
      <c r="J48" s="33"/>
      <c r="K48" s="17" t="s">
        <v>47</v>
      </c>
      <c r="L48" s="17">
        <v>133120177564.01401</v>
      </c>
      <c r="M48" s="17">
        <v>133120.17756401401</v>
      </c>
      <c r="N48" s="34">
        <f t="shared" ref="N48:N52" si="3">M48*$Q$23</f>
        <v>6343.4276186614143</v>
      </c>
      <c r="X48" s="33"/>
      <c r="Y48" s="17"/>
      <c r="Z48" s="17"/>
      <c r="AA48" s="34"/>
    </row>
    <row r="49" spans="10:27" x14ac:dyDescent="0.25">
      <c r="J49" s="33"/>
      <c r="K49" s="17" t="s">
        <v>53</v>
      </c>
      <c r="L49" s="17">
        <v>610416295389.00403</v>
      </c>
      <c r="M49" s="17">
        <v>610416.29538900405</v>
      </c>
      <c r="N49" s="34">
        <f>(M49-AA44)*$Q$23</f>
        <v>26974.484948955149</v>
      </c>
      <c r="X49" s="33"/>
      <c r="Y49" s="17"/>
      <c r="Z49" s="17"/>
      <c r="AA49" s="34"/>
    </row>
    <row r="50" spans="10:27" x14ac:dyDescent="0.25">
      <c r="J50" s="33"/>
      <c r="K50" s="17" t="s">
        <v>55</v>
      </c>
      <c r="L50" s="17">
        <v>309260778494.72302</v>
      </c>
      <c r="M50" s="17">
        <v>309260.77849472302</v>
      </c>
      <c r="N50" s="34">
        <f t="shared" si="3"/>
        <v>14736.859577345369</v>
      </c>
      <c r="X50" s="33"/>
      <c r="Y50" s="17"/>
      <c r="Z50" s="17"/>
      <c r="AA50" s="34"/>
    </row>
    <row r="51" spans="10:27" x14ac:dyDescent="0.25">
      <c r="J51" s="33"/>
      <c r="K51" s="17" t="s">
        <v>51</v>
      </c>
      <c r="L51" s="17">
        <v>590604281200.58704</v>
      </c>
      <c r="M51" s="17">
        <v>590604.28120058705</v>
      </c>
      <c r="N51" s="34">
        <f>(M51-AA45)*$Q$23</f>
        <v>28106.68326124359</v>
      </c>
      <c r="X51" s="33"/>
      <c r="Y51" s="17"/>
      <c r="Z51" s="17"/>
      <c r="AA51" s="34"/>
    </row>
    <row r="52" spans="10:27" x14ac:dyDescent="0.25">
      <c r="J52" s="33"/>
      <c r="K52" s="17" t="s">
        <v>62</v>
      </c>
      <c r="L52" s="17">
        <v>14322494780.540701</v>
      </c>
      <c r="M52" s="17">
        <v>14322.494780540699</v>
      </c>
      <c r="N52" s="34">
        <f t="shared" si="3"/>
        <v>682.4938985325997</v>
      </c>
      <c r="X52" s="33"/>
      <c r="Y52" s="17"/>
      <c r="Z52" s="17"/>
      <c r="AA52" s="34"/>
    </row>
    <row r="53" spans="10:27" x14ac:dyDescent="0.25">
      <c r="J53" s="33"/>
      <c r="K53" s="17" t="s">
        <v>68</v>
      </c>
      <c r="L53" s="17">
        <v>2248215760703.4702</v>
      </c>
      <c r="M53" s="17">
        <v>2248215.7607034701</v>
      </c>
      <c r="N53" s="34">
        <f>M53*$Q$23</f>
        <v>107131.72270445885</v>
      </c>
      <c r="X53" s="33"/>
      <c r="Y53" s="17" t="s">
        <v>33</v>
      </c>
      <c r="Z53" s="17" t="s">
        <v>34</v>
      </c>
      <c r="AA53" s="34" t="s">
        <v>35</v>
      </c>
    </row>
    <row r="54" spans="10:27" x14ac:dyDescent="0.25">
      <c r="J54" s="33"/>
      <c r="K54" s="17"/>
      <c r="L54" s="17"/>
      <c r="M54" s="17"/>
      <c r="N54" s="34"/>
      <c r="X54" s="33" t="s">
        <v>115</v>
      </c>
      <c r="Y54" s="17" t="s">
        <v>44</v>
      </c>
      <c r="Z54" s="17">
        <v>1005797133.87849</v>
      </c>
      <c r="AA54" s="34">
        <v>1005.7971338784899</v>
      </c>
    </row>
    <row r="55" spans="10:27" x14ac:dyDescent="0.25">
      <c r="J55" s="33" t="s">
        <v>115</v>
      </c>
      <c r="K55" s="17" t="s">
        <v>33</v>
      </c>
      <c r="L55" s="17" t="s">
        <v>34</v>
      </c>
      <c r="M55" s="17" t="s">
        <v>35</v>
      </c>
      <c r="N55" s="41" t="s">
        <v>131</v>
      </c>
      <c r="X55" s="33"/>
      <c r="Y55" s="17" t="s">
        <v>53</v>
      </c>
      <c r="Z55" s="17">
        <v>32501388609.8438</v>
      </c>
      <c r="AA55" s="34">
        <v>32501.388609843802</v>
      </c>
    </row>
    <row r="56" spans="10:27" x14ac:dyDescent="0.25">
      <c r="J56" s="33"/>
      <c r="K56" s="17" t="s">
        <v>39</v>
      </c>
      <c r="L56" s="17">
        <v>130480233522.853</v>
      </c>
      <c r="M56" s="17">
        <v>130480.233522853</v>
      </c>
      <c r="N56" s="34">
        <f>M56*$Q$24</f>
        <v>6688.3911833700076</v>
      </c>
      <c r="X56" s="33"/>
      <c r="Y56" s="17" t="s">
        <v>48</v>
      </c>
      <c r="Z56" s="17">
        <v>3857670688.4239202</v>
      </c>
      <c r="AA56" s="34">
        <v>3857.6706884239202</v>
      </c>
    </row>
    <row r="57" spans="10:27" x14ac:dyDescent="0.25">
      <c r="J57" s="33"/>
      <c r="K57" s="17" t="s">
        <v>40</v>
      </c>
      <c r="L57" s="17">
        <v>222592423223.689</v>
      </c>
      <c r="M57" s="17">
        <v>222592.42322368899</v>
      </c>
      <c r="N57" s="34">
        <f t="shared" ref="N57:N74" si="4">M57*$Q$24</f>
        <v>11410.043964349075</v>
      </c>
      <c r="X57" s="33"/>
      <c r="Y57" s="17" t="s">
        <v>47</v>
      </c>
      <c r="Z57" s="17">
        <v>30631618784.291</v>
      </c>
      <c r="AA57" s="34">
        <v>30631.618784291</v>
      </c>
    </row>
    <row r="58" spans="10:27" x14ac:dyDescent="0.25">
      <c r="J58" s="33"/>
      <c r="K58" s="17" t="s">
        <v>42</v>
      </c>
      <c r="L58" s="17">
        <v>405829683229.90601</v>
      </c>
      <c r="M58" s="17">
        <v>405829.68322990602</v>
      </c>
      <c r="N58" s="34">
        <f t="shared" si="4"/>
        <v>20802.749979669075</v>
      </c>
      <c r="X58" s="33"/>
      <c r="Y58" s="17" t="s">
        <v>52</v>
      </c>
      <c r="Z58" s="17">
        <v>143825604960.32401</v>
      </c>
      <c r="AA58" s="34">
        <v>143825.60496032401</v>
      </c>
    </row>
    <row r="59" spans="10:27" x14ac:dyDescent="0.25">
      <c r="J59" s="33"/>
      <c r="K59" s="17" t="s">
        <v>44</v>
      </c>
      <c r="L59" s="17">
        <v>169291051169.47198</v>
      </c>
      <c r="M59" s="17">
        <v>169291.05116947199</v>
      </c>
      <c r="N59" s="34">
        <f>(M59-AA54)*$Q$24</f>
        <v>8626.2691213356047</v>
      </c>
      <c r="X59" s="33"/>
      <c r="Y59" s="17"/>
      <c r="Z59" s="17"/>
      <c r="AA59" s="34"/>
    </row>
    <row r="60" spans="10:27" x14ac:dyDescent="0.25">
      <c r="J60" s="33"/>
      <c r="K60" s="17" t="s">
        <v>47</v>
      </c>
      <c r="L60" s="17">
        <v>920124751905.22595</v>
      </c>
      <c r="M60" s="17">
        <v>920124.75190522603</v>
      </c>
      <c r="N60" s="34">
        <f>(M60-AA57)*$Q$24</f>
        <v>45595.243575282526</v>
      </c>
      <c r="X60" s="33"/>
      <c r="Y60" s="17"/>
      <c r="Z60" s="17"/>
      <c r="AA60" s="34"/>
    </row>
    <row r="61" spans="10:27" x14ac:dyDescent="0.25">
      <c r="J61" s="33"/>
      <c r="K61" s="17" t="s">
        <v>48</v>
      </c>
      <c r="L61" s="17">
        <v>753133026846.55298</v>
      </c>
      <c r="M61" s="17">
        <v>753133.02684655297</v>
      </c>
      <c r="N61" s="34">
        <f>(M61-AA56)*$Q$24</f>
        <v>38407.707824700679</v>
      </c>
      <c r="X61" s="33"/>
      <c r="Y61" s="17"/>
      <c r="Z61" s="17"/>
      <c r="AA61" s="34"/>
    </row>
    <row r="62" spans="10:27" x14ac:dyDescent="0.25">
      <c r="J62" s="33"/>
      <c r="K62" s="17" t="s">
        <v>49</v>
      </c>
      <c r="L62" s="17">
        <v>323186086408.95801</v>
      </c>
      <c r="M62" s="17">
        <v>323186.08640895801</v>
      </c>
      <c r="N62" s="34">
        <f t="shared" si="4"/>
        <v>16566.455412933785</v>
      </c>
      <c r="X62" s="33"/>
      <c r="Y62" s="17"/>
      <c r="Z62" s="17"/>
      <c r="AA62" s="34"/>
    </row>
    <row r="63" spans="10:27" x14ac:dyDescent="0.25">
      <c r="J63" s="33"/>
      <c r="K63" s="17" t="s">
        <v>52</v>
      </c>
      <c r="L63" s="17">
        <v>859192731581.021</v>
      </c>
      <c r="M63" s="17">
        <v>859192.73158102098</v>
      </c>
      <c r="N63" s="34">
        <f>(M63-AA58)*$Q$24</f>
        <v>36669.578627973526</v>
      </c>
      <c r="X63" s="33"/>
      <c r="Y63" s="17"/>
      <c r="Z63" s="17"/>
      <c r="AA63" s="34"/>
    </row>
    <row r="64" spans="10:27" x14ac:dyDescent="0.25">
      <c r="J64" s="33"/>
      <c r="K64" s="17" t="s">
        <v>53</v>
      </c>
      <c r="L64" s="17">
        <v>342126520131.18597</v>
      </c>
      <c r="M64" s="17">
        <v>342126.520131186</v>
      </c>
      <c r="N64" s="34">
        <f>(M64-AA55)*$Q$24</f>
        <v>15871.323524680976</v>
      </c>
      <c r="X64" s="33"/>
      <c r="Y64" s="17"/>
      <c r="Z64" s="17"/>
      <c r="AA64" s="34"/>
    </row>
    <row r="65" spans="10:27" x14ac:dyDescent="0.25">
      <c r="J65" s="33"/>
      <c r="K65" s="17" t="s">
        <v>58</v>
      </c>
      <c r="L65" s="17">
        <v>745781630489.44104</v>
      </c>
      <c r="M65" s="17">
        <v>745781.63048944098</v>
      </c>
      <c r="N65" s="34">
        <f t="shared" si="4"/>
        <v>38228.620132038981</v>
      </c>
      <c r="X65" s="33"/>
      <c r="Y65" s="17"/>
      <c r="Z65" s="17"/>
      <c r="AA65" s="34"/>
    </row>
    <row r="66" spans="10:27" x14ac:dyDescent="0.25">
      <c r="J66" s="33"/>
      <c r="K66" s="17" t="s">
        <v>59</v>
      </c>
      <c r="L66" s="17">
        <v>353669860117.62</v>
      </c>
      <c r="M66" s="17">
        <v>353669.86011761997</v>
      </c>
      <c r="N66" s="34">
        <f t="shared" si="4"/>
        <v>18129.047675409704</v>
      </c>
      <c r="X66" s="33"/>
      <c r="Y66" s="17"/>
      <c r="Z66" s="17"/>
      <c r="AA66" s="34"/>
    </row>
    <row r="67" spans="10:27" x14ac:dyDescent="0.25">
      <c r="J67" s="33"/>
      <c r="K67" s="17" t="s">
        <v>60</v>
      </c>
      <c r="L67" s="17">
        <v>262749983069.164</v>
      </c>
      <c r="M67" s="17">
        <v>262749.98306916398</v>
      </c>
      <c r="N67" s="34">
        <f t="shared" si="4"/>
        <v>13468.512607180606</v>
      </c>
      <c r="X67" s="33"/>
      <c r="Y67" s="17"/>
      <c r="Z67" s="17"/>
      <c r="AA67" s="34"/>
    </row>
    <row r="68" spans="10:27" x14ac:dyDescent="0.25">
      <c r="J68" s="33"/>
      <c r="K68" s="17" t="s">
        <v>63</v>
      </c>
      <c r="L68" s="17">
        <v>1460942515397.7</v>
      </c>
      <c r="M68" s="17">
        <v>1460942.5153977</v>
      </c>
      <c r="N68" s="34">
        <f t="shared" si="4"/>
        <v>74887.626850276691</v>
      </c>
      <c r="X68" s="33"/>
      <c r="Y68" s="17"/>
      <c r="Z68" s="17"/>
      <c r="AA68" s="34"/>
    </row>
    <row r="69" spans="10:27" x14ac:dyDescent="0.25">
      <c r="J69" s="33"/>
      <c r="K69" s="17" t="s">
        <v>65</v>
      </c>
      <c r="L69" s="17">
        <v>1565060255334.8501</v>
      </c>
      <c r="M69" s="17">
        <v>1565060.2553348499</v>
      </c>
      <c r="N69" s="34">
        <f t="shared" si="4"/>
        <v>80224.681782095737</v>
      </c>
      <c r="X69" s="33"/>
      <c r="Y69" s="17"/>
      <c r="Z69" s="17"/>
      <c r="AA69" s="34"/>
    </row>
    <row r="70" spans="10:27" x14ac:dyDescent="0.25">
      <c r="J70" s="33"/>
      <c r="K70" s="17" t="s">
        <v>69</v>
      </c>
      <c r="L70" s="17">
        <v>320548057944.71503</v>
      </c>
      <c r="M70" s="17">
        <v>320548.05794471502</v>
      </c>
      <c r="N70" s="34">
        <f t="shared" si="4"/>
        <v>16431.230591170788</v>
      </c>
      <c r="X70" s="33"/>
      <c r="Y70" s="17"/>
      <c r="Z70" s="17"/>
      <c r="AA70" s="34"/>
    </row>
    <row r="71" spans="10:27" x14ac:dyDescent="0.25">
      <c r="J71" s="33"/>
      <c r="K71" s="17" t="s">
        <v>70</v>
      </c>
      <c r="L71" s="17">
        <v>311481367336.87701</v>
      </c>
      <c r="M71" s="17">
        <v>311481.36733687698</v>
      </c>
      <c r="N71" s="34">
        <f t="shared" si="4"/>
        <v>15966.473808579756</v>
      </c>
      <c r="X71" s="33"/>
      <c r="Y71" s="17"/>
      <c r="Z71" s="17"/>
      <c r="AA71" s="34"/>
    </row>
    <row r="72" spans="10:27" x14ac:dyDescent="0.25">
      <c r="J72" s="33"/>
      <c r="K72" s="17" t="s">
        <v>71</v>
      </c>
      <c r="L72" s="17">
        <v>193374816010.259</v>
      </c>
      <c r="M72" s="17">
        <v>193374.816010259</v>
      </c>
      <c r="N72" s="34">
        <f t="shared" si="4"/>
        <v>9912.3551481250743</v>
      </c>
      <c r="X72" s="33"/>
      <c r="Y72" s="17"/>
      <c r="Z72" s="17"/>
      <c r="AA72" s="34"/>
    </row>
    <row r="73" spans="10:27" x14ac:dyDescent="0.25">
      <c r="J73" s="33"/>
      <c r="K73" s="17" t="s">
        <v>72</v>
      </c>
      <c r="L73" s="17">
        <v>434893794344.90002</v>
      </c>
      <c r="M73" s="17">
        <v>434893.7943449</v>
      </c>
      <c r="N73" s="34">
        <f t="shared" si="4"/>
        <v>22292.570615987643</v>
      </c>
      <c r="X73" s="33"/>
      <c r="Y73" s="17" t="s">
        <v>33</v>
      </c>
      <c r="Z73" s="17" t="s">
        <v>34</v>
      </c>
      <c r="AA73" s="34" t="s">
        <v>35</v>
      </c>
    </row>
    <row r="74" spans="10:27" x14ac:dyDescent="0.25">
      <c r="J74" s="33"/>
      <c r="K74" s="17" t="s">
        <v>73</v>
      </c>
      <c r="L74" s="17">
        <v>550061260710.44604</v>
      </c>
      <c r="M74" s="17">
        <v>550061.26071044605</v>
      </c>
      <c r="N74" s="34">
        <f t="shared" si="4"/>
        <v>28196.03235768868</v>
      </c>
      <c r="X74" s="33"/>
      <c r="Y74" s="17"/>
      <c r="Z74" s="17"/>
      <c r="AA74" s="34"/>
    </row>
    <row r="75" spans="10:27" x14ac:dyDescent="0.25">
      <c r="J75" s="33"/>
      <c r="K75" s="17"/>
      <c r="L75" s="17"/>
      <c r="M75" s="17"/>
      <c r="N75" s="34"/>
      <c r="X75" s="33" t="s">
        <v>116</v>
      </c>
      <c r="Y75" s="17"/>
      <c r="Z75" s="17"/>
      <c r="AA75" s="34"/>
    </row>
    <row r="76" spans="10:27" x14ac:dyDescent="0.25">
      <c r="J76" s="33" t="s">
        <v>116</v>
      </c>
      <c r="K76" s="17" t="s">
        <v>33</v>
      </c>
      <c r="L76" s="17" t="s">
        <v>34</v>
      </c>
      <c r="M76" s="17" t="s">
        <v>35</v>
      </c>
      <c r="N76" s="41" t="s">
        <v>131</v>
      </c>
      <c r="X76" s="37"/>
      <c r="Y76" s="26"/>
      <c r="Z76" s="26"/>
      <c r="AA76" s="39"/>
    </row>
    <row r="77" spans="10:27" x14ac:dyDescent="0.25">
      <c r="J77" s="36"/>
      <c r="K77" s="17" t="s">
        <v>63</v>
      </c>
      <c r="L77" s="35">
        <v>180222000000</v>
      </c>
      <c r="M77" s="17">
        <v>180221.83559999999</v>
      </c>
      <c r="N77" s="34">
        <f>M77*$Q$25</f>
        <v>9238.1359515782879</v>
      </c>
    </row>
    <row r="78" spans="10:27" x14ac:dyDescent="0.25">
      <c r="J78" s="37"/>
      <c r="K78" s="26" t="s">
        <v>73</v>
      </c>
      <c r="L78" s="38">
        <v>2201160000000</v>
      </c>
      <c r="M78" s="26">
        <v>2201156.5729999999</v>
      </c>
      <c r="N78" s="39">
        <f>M78*$Q$25</f>
        <v>112830.85428791493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38"/>
  <sheetViews>
    <sheetView topLeftCell="A4" zoomScale="85" zoomScaleNormal="85" workbookViewId="0">
      <selection activeCell="I15" sqref="I15"/>
    </sheetView>
  </sheetViews>
  <sheetFormatPr defaultRowHeight="15" x14ac:dyDescent="0.25"/>
  <cols>
    <col min="2" max="2" width="10.85546875" bestFit="1" customWidth="1"/>
    <col min="16" max="16" width="9.140625" style="1"/>
    <col min="17" max="17" width="27.140625" bestFit="1" customWidth="1"/>
    <col min="18" max="18" width="15" style="1" customWidth="1"/>
    <col min="19" max="19" width="22.42578125" style="1" bestFit="1" customWidth="1"/>
  </cols>
  <sheetData>
    <row r="3" spans="1:19" x14ac:dyDescent="0.25">
      <c r="A3" t="s">
        <v>76</v>
      </c>
      <c r="B3" s="2">
        <v>43658</v>
      </c>
      <c r="C3" s="1"/>
      <c r="D3" s="1"/>
      <c r="E3" s="1"/>
      <c r="F3" s="1"/>
    </row>
    <row r="4" spans="1:19" x14ac:dyDescent="0.25">
      <c r="C4" s="1"/>
      <c r="D4" s="1"/>
      <c r="E4" s="1"/>
      <c r="F4" s="1"/>
    </row>
    <row r="5" spans="1:19" x14ac:dyDescent="0.25">
      <c r="C5" s="1"/>
      <c r="D5" s="1"/>
      <c r="E5" s="1"/>
      <c r="F5" s="1"/>
    </row>
    <row r="6" spans="1:19" x14ac:dyDescent="0.25">
      <c r="C6" s="1"/>
      <c r="D6" s="1"/>
      <c r="E6" s="1"/>
      <c r="F6" s="3" t="s">
        <v>77</v>
      </c>
      <c r="G6" s="11" t="s">
        <v>98</v>
      </c>
    </row>
    <row r="7" spans="1:19" x14ac:dyDescent="0.25">
      <c r="D7" s="1"/>
      <c r="E7" s="1" t="s">
        <v>0</v>
      </c>
      <c r="F7" s="4">
        <v>0</v>
      </c>
      <c r="G7" s="15">
        <f>F7/SUM($F$7:$F$38)</f>
        <v>0</v>
      </c>
    </row>
    <row r="8" spans="1:19" x14ac:dyDescent="0.25">
      <c r="D8" s="1"/>
      <c r="E8" s="1" t="s">
        <v>1</v>
      </c>
      <c r="F8" s="4">
        <v>0</v>
      </c>
      <c r="G8" s="15">
        <f t="shared" ref="G8:G37" si="0">F8/SUM($F$7:$F$38)</f>
        <v>0</v>
      </c>
    </row>
    <row r="9" spans="1:19" x14ac:dyDescent="0.25">
      <c r="D9" s="1"/>
      <c r="E9" s="1" t="s">
        <v>2</v>
      </c>
      <c r="F9" s="4">
        <v>0</v>
      </c>
      <c r="G9" s="15">
        <f t="shared" si="0"/>
        <v>0</v>
      </c>
      <c r="Q9" t="s">
        <v>103</v>
      </c>
      <c r="R9" s="1" t="s">
        <v>104</v>
      </c>
      <c r="S9" s="1" t="s">
        <v>105</v>
      </c>
    </row>
    <row r="10" spans="1:19" x14ac:dyDescent="0.25">
      <c r="D10" s="1"/>
      <c r="E10" s="1" t="s">
        <v>3</v>
      </c>
      <c r="F10" s="4">
        <v>0</v>
      </c>
      <c r="G10" s="15">
        <f t="shared" si="0"/>
        <v>0</v>
      </c>
      <c r="P10" s="1">
        <v>1</v>
      </c>
      <c r="Q10" t="s">
        <v>65</v>
      </c>
      <c r="R10" s="1">
        <v>2</v>
      </c>
      <c r="S10" s="1">
        <v>1.6666666666666701E-2</v>
      </c>
    </row>
    <row r="11" spans="1:19" x14ac:dyDescent="0.25">
      <c r="D11" s="1"/>
      <c r="E11" s="1" t="s">
        <v>4</v>
      </c>
      <c r="F11" s="4">
        <f>R10</f>
        <v>2</v>
      </c>
      <c r="G11" s="15">
        <f t="shared" si="0"/>
        <v>1.6666666666666666E-2</v>
      </c>
      <c r="P11" s="1">
        <v>2</v>
      </c>
      <c r="Q11" t="s">
        <v>73</v>
      </c>
      <c r="R11" s="1">
        <v>11</v>
      </c>
      <c r="S11" s="1">
        <v>9.1666666666666702E-2</v>
      </c>
    </row>
    <row r="12" spans="1:19" x14ac:dyDescent="0.25">
      <c r="D12" s="1"/>
      <c r="E12" s="1" t="s">
        <v>5</v>
      </c>
      <c r="F12" s="4">
        <v>0</v>
      </c>
      <c r="G12" s="15">
        <f t="shared" si="0"/>
        <v>0</v>
      </c>
      <c r="P12" s="1">
        <v>3</v>
      </c>
      <c r="Q12" t="s">
        <v>47</v>
      </c>
      <c r="R12" s="1">
        <v>2</v>
      </c>
      <c r="S12" s="1">
        <v>1.6666666666666701E-2</v>
      </c>
    </row>
    <row r="13" spans="1:19" x14ac:dyDescent="0.25">
      <c r="D13" s="1"/>
      <c r="E13" s="1" t="s">
        <v>6</v>
      </c>
      <c r="F13" s="4">
        <f>R21</f>
        <v>7</v>
      </c>
      <c r="G13" s="15">
        <f t="shared" si="0"/>
        <v>5.8333333333333334E-2</v>
      </c>
      <c r="P13" s="1">
        <v>4</v>
      </c>
      <c r="Q13" t="s">
        <v>37</v>
      </c>
      <c r="R13" s="1">
        <v>2</v>
      </c>
      <c r="S13" s="1">
        <v>1.6666666666666701E-2</v>
      </c>
    </row>
    <row r="14" spans="1:19" x14ac:dyDescent="0.25">
      <c r="D14" s="1"/>
      <c r="E14" s="1" t="s">
        <v>7</v>
      </c>
      <c r="F14" s="4">
        <v>0</v>
      </c>
      <c r="G14" s="15">
        <f t="shared" si="0"/>
        <v>0</v>
      </c>
      <c r="P14" s="1">
        <v>5</v>
      </c>
      <c r="Q14" t="s">
        <v>74</v>
      </c>
      <c r="R14" s="1">
        <v>11</v>
      </c>
      <c r="S14" s="1">
        <v>9.1666666666666702E-2</v>
      </c>
    </row>
    <row r="15" spans="1:19" x14ac:dyDescent="0.25">
      <c r="D15" s="1"/>
      <c r="E15" s="1" t="s">
        <v>8</v>
      </c>
      <c r="F15" s="4">
        <f>R11</f>
        <v>11</v>
      </c>
      <c r="G15" s="15">
        <f t="shared" si="0"/>
        <v>9.166666666666666E-2</v>
      </c>
      <c r="P15" s="1">
        <v>6</v>
      </c>
      <c r="Q15" t="s">
        <v>72</v>
      </c>
      <c r="R15" s="1">
        <v>6</v>
      </c>
      <c r="S15" s="1">
        <v>0.05</v>
      </c>
    </row>
    <row r="16" spans="1:19" x14ac:dyDescent="0.25">
      <c r="D16" s="1"/>
      <c r="E16" s="1" t="s">
        <v>9</v>
      </c>
      <c r="F16" s="4">
        <f>R13</f>
        <v>2</v>
      </c>
      <c r="G16" s="15">
        <f t="shared" si="0"/>
        <v>1.6666666666666666E-2</v>
      </c>
      <c r="P16" s="1">
        <v>7</v>
      </c>
      <c r="Q16" t="s">
        <v>43</v>
      </c>
      <c r="R16" s="1">
        <v>4</v>
      </c>
      <c r="S16" s="1">
        <v>3.3333333333333298E-2</v>
      </c>
    </row>
    <row r="17" spans="4:19" x14ac:dyDescent="0.25">
      <c r="D17" s="1"/>
      <c r="E17" s="1" t="s">
        <v>10</v>
      </c>
      <c r="F17" s="4">
        <v>0</v>
      </c>
      <c r="G17" s="15">
        <f t="shared" si="0"/>
        <v>0</v>
      </c>
      <c r="P17" s="1">
        <v>8</v>
      </c>
      <c r="Q17" t="s">
        <v>49</v>
      </c>
      <c r="R17" s="1">
        <v>2</v>
      </c>
      <c r="S17" s="1">
        <v>1.6666666666666701E-2</v>
      </c>
    </row>
    <row r="18" spans="4:19" x14ac:dyDescent="0.25">
      <c r="D18" s="1"/>
      <c r="E18" s="1" t="s">
        <v>11</v>
      </c>
      <c r="F18" s="4">
        <f>R16</f>
        <v>4</v>
      </c>
      <c r="G18" s="15">
        <f t="shared" si="0"/>
        <v>3.3333333333333333E-2</v>
      </c>
      <c r="P18" s="1">
        <v>9</v>
      </c>
      <c r="Q18" t="s">
        <v>45</v>
      </c>
      <c r="R18" s="1">
        <v>19</v>
      </c>
      <c r="S18" s="1">
        <v>0.15833333333333299</v>
      </c>
    </row>
    <row r="19" spans="4:19" x14ac:dyDescent="0.25">
      <c r="D19" s="1"/>
      <c r="E19" s="1" t="s">
        <v>12</v>
      </c>
      <c r="F19" s="4">
        <f>R12+R19+R27</f>
        <v>16</v>
      </c>
      <c r="G19" s="15">
        <f t="shared" si="0"/>
        <v>0.13333333333333333</v>
      </c>
      <c r="P19" s="1">
        <v>10</v>
      </c>
      <c r="Q19" t="s">
        <v>63</v>
      </c>
      <c r="R19" s="1">
        <v>12</v>
      </c>
      <c r="S19" s="1">
        <v>0.1</v>
      </c>
    </row>
    <row r="20" spans="4:19" x14ac:dyDescent="0.25">
      <c r="D20" s="1"/>
      <c r="E20" s="1" t="s">
        <v>13</v>
      </c>
      <c r="F20" s="4">
        <v>0</v>
      </c>
      <c r="G20" s="15">
        <f t="shared" si="0"/>
        <v>0</v>
      </c>
      <c r="P20" s="1">
        <v>11</v>
      </c>
      <c r="Q20" t="s">
        <v>53</v>
      </c>
      <c r="R20" s="1">
        <v>13</v>
      </c>
      <c r="S20" s="1">
        <v>0.108333333333333</v>
      </c>
    </row>
    <row r="21" spans="4:19" x14ac:dyDescent="0.25">
      <c r="D21" s="1"/>
      <c r="E21" s="1" t="s">
        <v>14</v>
      </c>
      <c r="F21" s="4">
        <f>R20</f>
        <v>13</v>
      </c>
      <c r="G21" s="15">
        <f t="shared" si="0"/>
        <v>0.10833333333333334</v>
      </c>
      <c r="P21" s="1">
        <v>12</v>
      </c>
      <c r="Q21" t="s">
        <v>68</v>
      </c>
      <c r="R21" s="1">
        <v>7</v>
      </c>
      <c r="S21" s="1">
        <v>5.83333333333333E-2</v>
      </c>
    </row>
    <row r="22" spans="4:19" x14ac:dyDescent="0.25">
      <c r="D22" s="1"/>
      <c r="E22" s="1" t="s">
        <v>15</v>
      </c>
      <c r="F22" s="4">
        <v>0</v>
      </c>
      <c r="G22" s="15">
        <f t="shared" si="0"/>
        <v>0</v>
      </c>
      <c r="P22" s="1">
        <v>13</v>
      </c>
      <c r="Q22" t="s">
        <v>54</v>
      </c>
      <c r="R22" s="1">
        <v>6</v>
      </c>
      <c r="S22" s="1">
        <v>0.05</v>
      </c>
    </row>
    <row r="23" spans="4:19" x14ac:dyDescent="0.25">
      <c r="D23" s="1"/>
      <c r="E23" s="1" t="s">
        <v>16</v>
      </c>
      <c r="F23" s="4">
        <v>0</v>
      </c>
      <c r="G23" s="15">
        <f t="shared" si="0"/>
        <v>0</v>
      </c>
      <c r="P23" s="1">
        <v>14</v>
      </c>
      <c r="Q23" t="s">
        <v>57</v>
      </c>
      <c r="R23" s="1">
        <v>1</v>
      </c>
      <c r="S23" s="1">
        <v>8.3333333333333297E-3</v>
      </c>
    </row>
    <row r="24" spans="4:19" x14ac:dyDescent="0.25">
      <c r="D24" s="1"/>
      <c r="E24" s="1" t="s">
        <v>17</v>
      </c>
      <c r="F24" s="4">
        <v>0</v>
      </c>
      <c r="G24" s="15">
        <f t="shared" si="0"/>
        <v>0</v>
      </c>
      <c r="P24" s="1">
        <v>15</v>
      </c>
      <c r="Q24" t="s">
        <v>59</v>
      </c>
      <c r="R24" s="1">
        <v>11</v>
      </c>
      <c r="S24" s="1">
        <v>9.1666666666666702E-2</v>
      </c>
    </row>
    <row r="25" spans="4:19" x14ac:dyDescent="0.25">
      <c r="D25" s="1"/>
      <c r="E25" s="1" t="s">
        <v>18</v>
      </c>
      <c r="F25" s="4">
        <v>0</v>
      </c>
      <c r="G25" s="15">
        <f t="shared" si="0"/>
        <v>0</v>
      </c>
      <c r="P25" s="1">
        <v>16</v>
      </c>
      <c r="Q25" t="s">
        <v>51</v>
      </c>
      <c r="R25" s="1">
        <v>1</v>
      </c>
      <c r="S25" s="1">
        <v>8.3333333333333297E-3</v>
      </c>
    </row>
    <row r="26" spans="4:19" x14ac:dyDescent="0.25">
      <c r="D26" s="1"/>
      <c r="E26" s="1" t="s">
        <v>19</v>
      </c>
      <c r="F26" s="4">
        <f>R22</f>
        <v>6</v>
      </c>
      <c r="G26" s="15">
        <f t="shared" si="0"/>
        <v>0.05</v>
      </c>
      <c r="P26" s="1">
        <v>17</v>
      </c>
      <c r="Q26" t="s">
        <v>46</v>
      </c>
      <c r="R26" s="1">
        <v>5</v>
      </c>
      <c r="S26" s="1">
        <v>4.1666666666666699E-2</v>
      </c>
    </row>
    <row r="27" spans="4:19" x14ac:dyDescent="0.25">
      <c r="D27" s="1"/>
      <c r="E27" s="1" t="s">
        <v>20</v>
      </c>
      <c r="F27" s="4">
        <f>R23</f>
        <v>1</v>
      </c>
      <c r="G27" s="15">
        <f t="shared" si="0"/>
        <v>8.3333333333333332E-3</v>
      </c>
      <c r="P27" s="1">
        <v>18</v>
      </c>
      <c r="Q27" t="s">
        <v>58</v>
      </c>
      <c r="R27" s="1">
        <v>2</v>
      </c>
      <c r="S27" s="1">
        <v>1.6666666666666701E-2</v>
      </c>
    </row>
    <row r="28" spans="4:19" x14ac:dyDescent="0.25">
      <c r="D28" s="1"/>
      <c r="E28" s="1" t="s">
        <v>21</v>
      </c>
      <c r="F28" s="4">
        <f>R25</f>
        <v>1</v>
      </c>
      <c r="G28" s="15">
        <f t="shared" si="0"/>
        <v>8.3333333333333332E-3</v>
      </c>
      <c r="P28" s="1">
        <v>19</v>
      </c>
      <c r="Q28" t="s">
        <v>40</v>
      </c>
      <c r="R28" s="1">
        <v>1</v>
      </c>
      <c r="S28" s="1">
        <v>8.3333333333333297E-3</v>
      </c>
    </row>
    <row r="29" spans="4:19" x14ac:dyDescent="0.25">
      <c r="D29" s="1"/>
      <c r="E29" s="1" t="s">
        <v>22</v>
      </c>
      <c r="F29" s="4">
        <f>R26</f>
        <v>5</v>
      </c>
      <c r="G29" s="15">
        <f t="shared" si="0"/>
        <v>4.1666666666666664E-2</v>
      </c>
      <c r="P29" s="1">
        <v>20</v>
      </c>
      <c r="Q29" t="s">
        <v>66</v>
      </c>
      <c r="R29" s="1">
        <v>2</v>
      </c>
      <c r="S29" s="1">
        <v>1.6666666666666701E-2</v>
      </c>
    </row>
    <row r="30" spans="4:19" x14ac:dyDescent="0.25">
      <c r="D30" s="1"/>
      <c r="E30" s="1" t="s">
        <v>23</v>
      </c>
      <c r="F30" s="4">
        <v>0</v>
      </c>
      <c r="G30" s="15">
        <f t="shared" si="0"/>
        <v>0</v>
      </c>
    </row>
    <row r="31" spans="4:19" x14ac:dyDescent="0.25">
      <c r="D31" s="1"/>
      <c r="E31" s="1" t="s">
        <v>24</v>
      </c>
      <c r="F31" s="4">
        <f>R28</f>
        <v>1</v>
      </c>
      <c r="G31" s="15">
        <f t="shared" si="0"/>
        <v>8.3333333333333332E-3</v>
      </c>
    </row>
    <row r="32" spans="4:19" x14ac:dyDescent="0.25">
      <c r="D32" s="1"/>
      <c r="E32" s="1" t="s">
        <v>25</v>
      </c>
      <c r="F32" s="4">
        <v>0</v>
      </c>
      <c r="G32" s="15">
        <f t="shared" si="0"/>
        <v>0</v>
      </c>
    </row>
    <row r="33" spans="4:7" x14ac:dyDescent="0.25">
      <c r="D33" s="1"/>
      <c r="E33" s="1" t="s">
        <v>26</v>
      </c>
      <c r="F33" s="4">
        <v>0</v>
      </c>
      <c r="G33" s="15">
        <f t="shared" si="0"/>
        <v>0</v>
      </c>
    </row>
    <row r="34" spans="4:7" x14ac:dyDescent="0.25">
      <c r="D34" s="1"/>
      <c r="E34" s="1" t="s">
        <v>27</v>
      </c>
      <c r="F34" s="4">
        <v>0</v>
      </c>
      <c r="G34" s="15">
        <f t="shared" si="0"/>
        <v>0</v>
      </c>
    </row>
    <row r="35" spans="4:7" x14ac:dyDescent="0.25">
      <c r="D35" s="1"/>
      <c r="E35" s="1" t="s">
        <v>28</v>
      </c>
      <c r="F35" s="4">
        <v>0</v>
      </c>
      <c r="G35" s="15">
        <f t="shared" si="0"/>
        <v>0</v>
      </c>
    </row>
    <row r="36" spans="4:7" x14ac:dyDescent="0.25">
      <c r="D36" s="1"/>
      <c r="E36" s="1" t="s">
        <v>29</v>
      </c>
      <c r="F36" s="4">
        <f>R14+R15+R17+R18+R24+R29</f>
        <v>51</v>
      </c>
      <c r="G36" s="15">
        <f t="shared" si="0"/>
        <v>0.42499999999999999</v>
      </c>
    </row>
    <row r="37" spans="4:7" x14ac:dyDescent="0.25">
      <c r="D37" s="1"/>
      <c r="E37" s="1" t="s">
        <v>30</v>
      </c>
      <c r="F37" s="4">
        <v>0</v>
      </c>
      <c r="G37" s="15">
        <f t="shared" si="0"/>
        <v>0</v>
      </c>
    </row>
    <row r="38" spans="4:7" x14ac:dyDescent="0.25">
      <c r="D38" s="1"/>
      <c r="E38" s="1" t="s">
        <v>31</v>
      </c>
      <c r="F38" s="5">
        <v>0</v>
      </c>
      <c r="G38" s="16">
        <f>F38/SUM($F$7:$F$38)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8"/>
  <sheetViews>
    <sheetView zoomScale="85" zoomScaleNormal="85" workbookViewId="0">
      <selection activeCell="L33" sqref="L33"/>
    </sheetView>
  </sheetViews>
  <sheetFormatPr defaultRowHeight="15" x14ac:dyDescent="0.25"/>
  <cols>
    <col min="2" max="2" width="12.7109375" customWidth="1"/>
    <col min="15" max="15" width="6.5703125" customWidth="1"/>
    <col min="16" max="16" width="27.140625" bestFit="1" customWidth="1"/>
    <col min="17" max="17" width="8.5703125" bestFit="1" customWidth="1"/>
    <col min="18" max="18" width="22.42578125" bestFit="1" customWidth="1"/>
  </cols>
  <sheetData>
    <row r="3" spans="1:18" x14ac:dyDescent="0.25">
      <c r="A3" t="s">
        <v>76</v>
      </c>
      <c r="B3" s="2">
        <v>43654</v>
      </c>
      <c r="C3" s="1"/>
      <c r="D3" s="1"/>
      <c r="E3" s="1"/>
      <c r="F3" s="1"/>
    </row>
    <row r="4" spans="1:18" x14ac:dyDescent="0.25">
      <c r="C4" s="1"/>
      <c r="D4" s="1"/>
      <c r="E4" s="1"/>
      <c r="F4" s="1"/>
    </row>
    <row r="5" spans="1:18" x14ac:dyDescent="0.25">
      <c r="C5" s="1"/>
      <c r="D5" s="1"/>
      <c r="E5" s="1"/>
      <c r="F5" s="1"/>
    </row>
    <row r="6" spans="1:18" x14ac:dyDescent="0.25">
      <c r="C6" s="1"/>
      <c r="D6" s="1"/>
      <c r="E6" s="1"/>
      <c r="F6" s="3" t="s">
        <v>77</v>
      </c>
      <c r="G6" s="11" t="s">
        <v>98</v>
      </c>
    </row>
    <row r="7" spans="1:18" x14ac:dyDescent="0.25">
      <c r="D7" s="1"/>
      <c r="E7" s="1" t="s">
        <v>0</v>
      </c>
      <c r="F7" s="4">
        <v>0</v>
      </c>
      <c r="G7" s="15">
        <f>F7/SUM($F$7:$F$38)</f>
        <v>0</v>
      </c>
    </row>
    <row r="8" spans="1:18" x14ac:dyDescent="0.25">
      <c r="D8" s="1"/>
      <c r="E8" s="1" t="s">
        <v>1</v>
      </c>
      <c r="F8" s="4">
        <v>0</v>
      </c>
      <c r="G8" s="15">
        <f t="shared" ref="G8:G37" si="0">F8/SUM($F$7:$F$38)</f>
        <v>0</v>
      </c>
      <c r="P8" t="s">
        <v>103</v>
      </c>
      <c r="Q8" t="s">
        <v>104</v>
      </c>
      <c r="R8" t="s">
        <v>105</v>
      </c>
    </row>
    <row r="9" spans="1:18" x14ac:dyDescent="0.25">
      <c r="D9" s="1"/>
      <c r="E9" s="1" t="s">
        <v>2</v>
      </c>
      <c r="F9" s="4">
        <v>0</v>
      </c>
      <c r="G9" s="15">
        <f t="shared" si="0"/>
        <v>0</v>
      </c>
      <c r="O9">
        <v>1</v>
      </c>
      <c r="P9" t="s">
        <v>65</v>
      </c>
      <c r="Q9">
        <v>26</v>
      </c>
      <c r="R9">
        <v>2.1523178807947001E-2</v>
      </c>
    </row>
    <row r="10" spans="1:18" x14ac:dyDescent="0.25">
      <c r="D10" s="1"/>
      <c r="E10" s="1" t="s">
        <v>3</v>
      </c>
      <c r="F10" s="4">
        <v>0</v>
      </c>
      <c r="G10" s="15">
        <f t="shared" si="0"/>
        <v>0</v>
      </c>
      <c r="O10">
        <v>2</v>
      </c>
      <c r="P10" t="s">
        <v>52</v>
      </c>
      <c r="Q10">
        <v>8</v>
      </c>
      <c r="R10">
        <v>6.6225165562913899E-3</v>
      </c>
    </row>
    <row r="11" spans="1:18" x14ac:dyDescent="0.25">
      <c r="D11" s="1"/>
      <c r="E11" s="1" t="s">
        <v>4</v>
      </c>
      <c r="F11" s="4">
        <f>Q9</f>
        <v>26</v>
      </c>
      <c r="G11" s="15">
        <f>F11/SUM($F$7:$F$38)</f>
        <v>2.1523178807947019E-2</v>
      </c>
      <c r="O11">
        <v>3</v>
      </c>
      <c r="P11" t="s">
        <v>73</v>
      </c>
      <c r="Q11">
        <v>123</v>
      </c>
      <c r="R11">
        <v>0.10182119205298</v>
      </c>
    </row>
    <row r="12" spans="1:18" x14ac:dyDescent="0.25">
      <c r="D12" s="1"/>
      <c r="E12" s="1" t="s">
        <v>5</v>
      </c>
      <c r="F12" s="4">
        <v>0</v>
      </c>
      <c r="G12" s="15">
        <f t="shared" si="0"/>
        <v>0</v>
      </c>
      <c r="O12">
        <v>4</v>
      </c>
      <c r="P12" t="s">
        <v>47</v>
      </c>
      <c r="Q12">
        <v>22</v>
      </c>
      <c r="R12">
        <v>1.82119205298013E-2</v>
      </c>
    </row>
    <row r="13" spans="1:18" x14ac:dyDescent="0.25">
      <c r="D13" s="1"/>
      <c r="E13" s="1" t="s">
        <v>6</v>
      </c>
      <c r="F13" s="4">
        <f>Q22</f>
        <v>60</v>
      </c>
      <c r="G13" s="15">
        <f t="shared" si="0"/>
        <v>4.9668874172185427E-2</v>
      </c>
      <c r="O13">
        <v>5</v>
      </c>
      <c r="P13" t="s">
        <v>37</v>
      </c>
      <c r="Q13">
        <v>7</v>
      </c>
      <c r="R13">
        <v>5.7947019867549696E-3</v>
      </c>
    </row>
    <row r="14" spans="1:18" x14ac:dyDescent="0.25">
      <c r="D14" s="1"/>
      <c r="E14" s="1" t="s">
        <v>7</v>
      </c>
      <c r="F14" s="4">
        <f>Q10</f>
        <v>8</v>
      </c>
      <c r="G14" s="15">
        <f t="shared" si="0"/>
        <v>6.6225165562913907E-3</v>
      </c>
      <c r="O14">
        <v>6</v>
      </c>
      <c r="P14" t="s">
        <v>74</v>
      </c>
      <c r="Q14">
        <v>74</v>
      </c>
      <c r="R14">
        <v>6.12582781456954E-2</v>
      </c>
    </row>
    <row r="15" spans="1:18" x14ac:dyDescent="0.25">
      <c r="D15" s="1"/>
      <c r="E15" s="1" t="s">
        <v>8</v>
      </c>
      <c r="F15" s="4">
        <f>Q11</f>
        <v>123</v>
      </c>
      <c r="G15" s="15">
        <f t="shared" si="0"/>
        <v>0.10182119205298014</v>
      </c>
      <c r="O15">
        <v>7</v>
      </c>
      <c r="P15" t="s">
        <v>72</v>
      </c>
      <c r="Q15">
        <v>65</v>
      </c>
      <c r="R15">
        <v>5.3807947019867498E-2</v>
      </c>
    </row>
    <row r="16" spans="1:18" x14ac:dyDescent="0.25">
      <c r="D16" s="1"/>
      <c r="E16" s="1" t="s">
        <v>9</v>
      </c>
      <c r="F16" s="4">
        <f>Q13</f>
        <v>7</v>
      </c>
      <c r="G16" s="15">
        <f t="shared" si="0"/>
        <v>5.794701986754967E-3</v>
      </c>
      <c r="O16">
        <v>8</v>
      </c>
      <c r="P16" t="s">
        <v>62</v>
      </c>
      <c r="Q16">
        <v>8</v>
      </c>
      <c r="R16">
        <v>6.6225165562913899E-3</v>
      </c>
    </row>
    <row r="17" spans="4:18" x14ac:dyDescent="0.25">
      <c r="D17" s="1"/>
      <c r="E17" s="1" t="s">
        <v>10</v>
      </c>
      <c r="F17" s="4">
        <f>Q16</f>
        <v>8</v>
      </c>
      <c r="G17" s="15">
        <f t="shared" si="0"/>
        <v>6.6225165562913907E-3</v>
      </c>
      <c r="O17">
        <v>9</v>
      </c>
      <c r="P17" t="s">
        <v>43</v>
      </c>
      <c r="Q17">
        <v>47</v>
      </c>
      <c r="R17">
        <v>3.8907284768211897E-2</v>
      </c>
    </row>
    <row r="18" spans="4:18" x14ac:dyDescent="0.25">
      <c r="D18" s="1"/>
      <c r="E18" s="1" t="s">
        <v>11</v>
      </c>
      <c r="F18" s="4">
        <f>Q17</f>
        <v>47</v>
      </c>
      <c r="G18" s="15">
        <f t="shared" si="0"/>
        <v>3.8907284768211918E-2</v>
      </c>
      <c r="O18">
        <v>10</v>
      </c>
      <c r="P18" t="s">
        <v>49</v>
      </c>
      <c r="Q18">
        <v>19</v>
      </c>
      <c r="R18">
        <v>1.5728476821192099E-2</v>
      </c>
    </row>
    <row r="19" spans="4:18" x14ac:dyDescent="0.25">
      <c r="D19" s="1"/>
      <c r="E19" s="1" t="s">
        <v>12</v>
      </c>
      <c r="F19" s="4">
        <f>Q12+Q20+Q29</f>
        <v>177</v>
      </c>
      <c r="G19" s="15">
        <f t="shared" si="0"/>
        <v>0.14652317880794702</v>
      </c>
      <c r="O19">
        <v>11</v>
      </c>
      <c r="P19" t="s">
        <v>45</v>
      </c>
      <c r="Q19">
        <v>135</v>
      </c>
      <c r="R19">
        <v>0.111754966887417</v>
      </c>
    </row>
    <row r="20" spans="4:18" x14ac:dyDescent="0.25">
      <c r="D20" s="1"/>
      <c r="E20" s="1" t="s">
        <v>13</v>
      </c>
      <c r="F20" s="4">
        <v>0</v>
      </c>
      <c r="G20" s="15">
        <f t="shared" si="0"/>
        <v>0</v>
      </c>
      <c r="O20">
        <v>12</v>
      </c>
      <c r="P20" t="s">
        <v>63</v>
      </c>
      <c r="Q20">
        <v>118</v>
      </c>
      <c r="R20">
        <v>9.7682119205297999E-2</v>
      </c>
    </row>
    <row r="21" spans="4:18" x14ac:dyDescent="0.25">
      <c r="D21" s="1"/>
      <c r="E21" s="1" t="s">
        <v>14</v>
      </c>
      <c r="F21" s="4">
        <f>Q21</f>
        <v>173</v>
      </c>
      <c r="G21" s="15">
        <f t="shared" si="0"/>
        <v>0.14321192052980133</v>
      </c>
      <c r="O21">
        <v>13</v>
      </c>
      <c r="P21" t="s">
        <v>53</v>
      </c>
      <c r="Q21">
        <v>173</v>
      </c>
      <c r="R21">
        <v>0.143211920529801</v>
      </c>
    </row>
    <row r="22" spans="4:18" x14ac:dyDescent="0.25">
      <c r="D22" s="1"/>
      <c r="E22" s="1" t="s">
        <v>15</v>
      </c>
      <c r="F22" s="4">
        <f>Q23</f>
        <v>9</v>
      </c>
      <c r="G22" s="15">
        <f t="shared" si="0"/>
        <v>7.4503311258278145E-3</v>
      </c>
      <c r="O22">
        <v>14</v>
      </c>
      <c r="P22" t="s">
        <v>68</v>
      </c>
      <c r="Q22">
        <v>60</v>
      </c>
      <c r="R22">
        <v>4.96688741721854E-2</v>
      </c>
    </row>
    <row r="23" spans="4:18" x14ac:dyDescent="0.25">
      <c r="D23" s="1"/>
      <c r="E23" s="1" t="s">
        <v>16</v>
      </c>
      <c r="F23" s="4">
        <v>0</v>
      </c>
      <c r="G23" s="15">
        <f t="shared" si="0"/>
        <v>0</v>
      </c>
      <c r="O23">
        <v>15</v>
      </c>
      <c r="P23" t="s">
        <v>55</v>
      </c>
      <c r="Q23">
        <v>9</v>
      </c>
      <c r="R23">
        <v>7.4503311258278101E-3</v>
      </c>
    </row>
    <row r="24" spans="4:18" x14ac:dyDescent="0.25">
      <c r="D24" s="1"/>
      <c r="E24" s="1" t="s">
        <v>17</v>
      </c>
      <c r="F24" s="4">
        <v>0</v>
      </c>
      <c r="G24" s="15">
        <f t="shared" si="0"/>
        <v>0</v>
      </c>
      <c r="O24">
        <v>16</v>
      </c>
      <c r="P24" t="s">
        <v>54</v>
      </c>
      <c r="Q24">
        <v>46</v>
      </c>
      <c r="R24">
        <v>3.8079470198675497E-2</v>
      </c>
    </row>
    <row r="25" spans="4:18" x14ac:dyDescent="0.25">
      <c r="D25" s="1"/>
      <c r="E25" s="1" t="s">
        <v>18</v>
      </c>
      <c r="F25" s="4">
        <v>0</v>
      </c>
      <c r="G25" s="15">
        <f t="shared" si="0"/>
        <v>0</v>
      </c>
      <c r="O25">
        <v>17</v>
      </c>
      <c r="P25" t="s">
        <v>57</v>
      </c>
      <c r="Q25">
        <v>20</v>
      </c>
      <c r="R25">
        <v>1.6556291390728499E-2</v>
      </c>
    </row>
    <row r="26" spans="4:18" x14ac:dyDescent="0.25">
      <c r="D26" s="1"/>
      <c r="E26" s="1" t="s">
        <v>19</v>
      </c>
      <c r="F26" s="4">
        <f>Q24</f>
        <v>46</v>
      </c>
      <c r="G26" s="15">
        <f t="shared" si="0"/>
        <v>3.8079470198675497E-2</v>
      </c>
      <c r="O26">
        <v>18</v>
      </c>
      <c r="P26" t="s">
        <v>59</v>
      </c>
      <c r="Q26">
        <v>74</v>
      </c>
      <c r="R26">
        <v>6.12582781456954E-2</v>
      </c>
    </row>
    <row r="27" spans="4:18" x14ac:dyDescent="0.25">
      <c r="D27" s="1"/>
      <c r="E27" s="1" t="s">
        <v>20</v>
      </c>
      <c r="F27" s="4">
        <f>Q25</f>
        <v>20</v>
      </c>
      <c r="G27" s="15">
        <f t="shared" si="0"/>
        <v>1.6556291390728478E-2</v>
      </c>
      <c r="O27">
        <v>19</v>
      </c>
      <c r="P27" t="s">
        <v>51</v>
      </c>
      <c r="Q27">
        <v>26</v>
      </c>
      <c r="R27">
        <v>2.1523178807947001E-2</v>
      </c>
    </row>
    <row r="28" spans="4:18" x14ac:dyDescent="0.25">
      <c r="D28" s="1"/>
      <c r="E28" s="1" t="s">
        <v>21</v>
      </c>
      <c r="F28" s="4">
        <f>Q27</f>
        <v>26</v>
      </c>
      <c r="G28" s="15">
        <f t="shared" si="0"/>
        <v>2.1523178807947019E-2</v>
      </c>
      <c r="O28">
        <v>20</v>
      </c>
      <c r="P28" t="s">
        <v>46</v>
      </c>
      <c r="Q28">
        <v>42</v>
      </c>
      <c r="R28">
        <v>3.4768211920529798E-2</v>
      </c>
    </row>
    <row r="29" spans="4:18" x14ac:dyDescent="0.25">
      <c r="D29" s="1"/>
      <c r="E29" s="1" t="s">
        <v>22</v>
      </c>
      <c r="F29" s="4">
        <f>Q28</f>
        <v>42</v>
      </c>
      <c r="G29" s="15">
        <f t="shared" si="0"/>
        <v>3.4768211920529798E-2</v>
      </c>
      <c r="O29">
        <v>21</v>
      </c>
      <c r="P29" t="s">
        <v>58</v>
      </c>
      <c r="Q29">
        <v>37</v>
      </c>
      <c r="R29">
        <v>3.06291390728477E-2</v>
      </c>
    </row>
    <row r="30" spans="4:18" x14ac:dyDescent="0.25">
      <c r="D30" s="1"/>
      <c r="E30" s="1" t="s">
        <v>23</v>
      </c>
      <c r="F30" s="4">
        <v>0</v>
      </c>
      <c r="G30" s="15">
        <f t="shared" si="0"/>
        <v>0</v>
      </c>
      <c r="O30">
        <v>22</v>
      </c>
      <c r="P30" t="s">
        <v>40</v>
      </c>
      <c r="Q30">
        <v>23</v>
      </c>
      <c r="R30">
        <v>1.90397350993377E-2</v>
      </c>
    </row>
    <row r="31" spans="4:18" x14ac:dyDescent="0.25">
      <c r="D31" s="1"/>
      <c r="E31" s="1" t="s">
        <v>24</v>
      </c>
      <c r="F31" s="4">
        <f>Q30</f>
        <v>23</v>
      </c>
      <c r="G31" s="15">
        <f t="shared" si="0"/>
        <v>1.9039735099337748E-2</v>
      </c>
      <c r="O31">
        <v>23</v>
      </c>
      <c r="P31" t="s">
        <v>69</v>
      </c>
      <c r="Q31">
        <v>3</v>
      </c>
      <c r="R31">
        <v>2.4834437086092699E-3</v>
      </c>
    </row>
    <row r="32" spans="4:18" x14ac:dyDescent="0.25">
      <c r="D32" s="1"/>
      <c r="E32" s="1" t="s">
        <v>25</v>
      </c>
      <c r="F32" s="4">
        <v>0</v>
      </c>
      <c r="G32" s="15">
        <f t="shared" si="0"/>
        <v>0</v>
      </c>
      <c r="O32">
        <v>24</v>
      </c>
      <c r="P32" t="s">
        <v>48</v>
      </c>
      <c r="Q32">
        <v>12</v>
      </c>
      <c r="R32">
        <v>9.93377483443709E-3</v>
      </c>
    </row>
    <row r="33" spans="4:18" x14ac:dyDescent="0.25">
      <c r="D33" s="1"/>
      <c r="E33" s="1" t="s">
        <v>26</v>
      </c>
      <c r="F33" s="4">
        <f>Q31</f>
        <v>3</v>
      </c>
      <c r="G33" s="15">
        <f t="shared" si="0"/>
        <v>2.4834437086092716E-3</v>
      </c>
      <c r="O33">
        <v>25</v>
      </c>
      <c r="P33" t="s">
        <v>44</v>
      </c>
      <c r="Q33">
        <v>6</v>
      </c>
      <c r="R33">
        <v>4.9668874172185398E-3</v>
      </c>
    </row>
    <row r="34" spans="4:18" x14ac:dyDescent="0.25">
      <c r="D34" s="1"/>
      <c r="E34" s="1" t="s">
        <v>27</v>
      </c>
      <c r="F34" s="4">
        <v>0</v>
      </c>
      <c r="G34" s="15">
        <f t="shared" si="0"/>
        <v>0</v>
      </c>
      <c r="O34">
        <v>26</v>
      </c>
      <c r="P34" t="s">
        <v>66</v>
      </c>
      <c r="Q34">
        <v>25</v>
      </c>
      <c r="R34">
        <v>2.0695364238410601E-2</v>
      </c>
    </row>
    <row r="35" spans="4:18" x14ac:dyDescent="0.25">
      <c r="D35" s="1"/>
      <c r="E35" s="1" t="s">
        <v>28</v>
      </c>
      <c r="F35" s="4">
        <f>Q32</f>
        <v>12</v>
      </c>
      <c r="G35" s="15">
        <f t="shared" si="0"/>
        <v>9.9337748344370865E-3</v>
      </c>
    </row>
    <row r="36" spans="4:18" x14ac:dyDescent="0.25">
      <c r="D36" s="1"/>
      <c r="E36" s="1" t="s">
        <v>29</v>
      </c>
      <c r="F36" s="4">
        <f>Q14+Q15+Q18+Q19+Q26+Q34</f>
        <v>392</v>
      </c>
      <c r="G36" s="15">
        <f t="shared" si="0"/>
        <v>0.32450331125827814</v>
      </c>
    </row>
    <row r="37" spans="4:18" x14ac:dyDescent="0.25">
      <c r="D37" s="1"/>
      <c r="E37" s="1" t="s">
        <v>30</v>
      </c>
      <c r="F37" s="4">
        <f>Q33</f>
        <v>6</v>
      </c>
      <c r="G37" s="15">
        <f t="shared" si="0"/>
        <v>4.9668874172185433E-3</v>
      </c>
    </row>
    <row r="38" spans="4:18" x14ac:dyDescent="0.25">
      <c r="D38" s="1"/>
      <c r="E38" s="1" t="s">
        <v>31</v>
      </c>
      <c r="F38" s="5">
        <v>0</v>
      </c>
      <c r="G38" s="16">
        <f>F38/SUM($F$7:$F$38)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1"/>
  <sheetViews>
    <sheetView tabSelected="1" zoomScale="85" zoomScaleNormal="85" workbookViewId="0">
      <selection activeCell="X36" sqref="X36"/>
    </sheetView>
  </sheetViews>
  <sheetFormatPr defaultRowHeight="15" x14ac:dyDescent="0.25"/>
  <cols>
    <col min="2" max="2" width="10.42578125" customWidth="1"/>
    <col min="6" max="7" width="9.140625" style="1"/>
  </cols>
  <sheetData>
    <row r="3" spans="1:15" x14ac:dyDescent="0.25">
      <c r="A3" t="s">
        <v>76</v>
      </c>
      <c r="B3" s="2">
        <v>43650</v>
      </c>
      <c r="C3" s="1"/>
      <c r="D3" s="1"/>
      <c r="E3" s="1"/>
    </row>
    <row r="4" spans="1:15" x14ac:dyDescent="0.25">
      <c r="C4" s="1"/>
      <c r="D4" s="1"/>
      <c r="E4" s="1"/>
    </row>
    <row r="5" spans="1:15" x14ac:dyDescent="0.25">
      <c r="C5" s="1"/>
      <c r="D5" s="1"/>
      <c r="E5" s="1"/>
      <c r="H5" s="17"/>
      <c r="I5" s="17"/>
      <c r="M5" t="s">
        <v>107</v>
      </c>
      <c r="N5" t="s">
        <v>108</v>
      </c>
    </row>
    <row r="6" spans="1:15" x14ac:dyDescent="0.25">
      <c r="C6" s="1"/>
      <c r="D6" s="1"/>
      <c r="E6" s="1"/>
      <c r="F6" s="3" t="s">
        <v>106</v>
      </c>
      <c r="G6" s="3" t="s">
        <v>98</v>
      </c>
      <c r="H6" s="17"/>
      <c r="I6" s="17"/>
      <c r="M6" t="s">
        <v>106</v>
      </c>
      <c r="N6" t="s">
        <v>98</v>
      </c>
    </row>
    <row r="7" spans="1:15" x14ac:dyDescent="0.25">
      <c r="D7" s="1"/>
      <c r="E7" s="1" t="s">
        <v>0</v>
      </c>
      <c r="F7" s="4">
        <v>1</v>
      </c>
      <c r="G7" s="4">
        <f>F7/SUM($F$7:$F$38)</f>
        <v>3.125E-2</v>
      </c>
      <c r="H7" s="17"/>
      <c r="I7" s="17"/>
      <c r="L7" s="1" t="s">
        <v>0</v>
      </c>
      <c r="M7">
        <v>1</v>
      </c>
      <c r="N7" s="4">
        <f>M7/SUM($M$7:$M$38)</f>
        <v>4.3478260869565216E-2</v>
      </c>
      <c r="O7" t="s">
        <v>109</v>
      </c>
    </row>
    <row r="8" spans="1:15" x14ac:dyDescent="0.25">
      <c r="D8" s="1"/>
      <c r="E8" s="1" t="s">
        <v>1</v>
      </c>
      <c r="F8" s="4">
        <v>1</v>
      </c>
      <c r="G8" s="4">
        <f t="shared" ref="G8:G37" si="0">F8/SUM($F$7:$F$38)</f>
        <v>3.125E-2</v>
      </c>
      <c r="H8" s="17"/>
      <c r="I8" s="17"/>
      <c r="L8" s="1" t="s">
        <v>1</v>
      </c>
      <c r="M8">
        <v>0</v>
      </c>
      <c r="N8" s="4">
        <f t="shared" ref="N8:N37" si="1">M8/SUM($M$7:$M$38)</f>
        <v>0</v>
      </c>
    </row>
    <row r="9" spans="1:15" x14ac:dyDescent="0.25">
      <c r="D9" s="1"/>
      <c r="E9" s="1" t="s">
        <v>2</v>
      </c>
      <c r="F9" s="4">
        <v>1</v>
      </c>
      <c r="G9" s="4">
        <f t="shared" si="0"/>
        <v>3.125E-2</v>
      </c>
      <c r="H9" s="17"/>
      <c r="I9" s="17"/>
      <c r="L9" s="1" t="s">
        <v>2</v>
      </c>
      <c r="M9">
        <v>1</v>
      </c>
      <c r="N9" s="4">
        <f t="shared" si="1"/>
        <v>4.3478260869565216E-2</v>
      </c>
    </row>
    <row r="10" spans="1:15" x14ac:dyDescent="0.25">
      <c r="D10" s="1"/>
      <c r="E10" s="1" t="s">
        <v>3</v>
      </c>
      <c r="F10" s="4">
        <v>1</v>
      </c>
      <c r="G10" s="4">
        <f t="shared" si="0"/>
        <v>3.125E-2</v>
      </c>
      <c r="H10" s="17"/>
      <c r="I10" s="17"/>
      <c r="L10" s="1" t="s">
        <v>3</v>
      </c>
      <c r="M10">
        <v>0</v>
      </c>
      <c r="N10" s="4">
        <f t="shared" si="1"/>
        <v>0</v>
      </c>
    </row>
    <row r="11" spans="1:15" x14ac:dyDescent="0.25">
      <c r="D11" s="1"/>
      <c r="E11" s="1" t="s">
        <v>4</v>
      </c>
      <c r="F11" s="4">
        <v>1</v>
      </c>
      <c r="G11" s="4">
        <f t="shared" si="0"/>
        <v>3.125E-2</v>
      </c>
      <c r="H11" s="17"/>
      <c r="I11" s="17"/>
      <c r="L11" s="1" t="s">
        <v>4</v>
      </c>
      <c r="M11">
        <v>1</v>
      </c>
      <c r="N11" s="4">
        <f t="shared" si="1"/>
        <v>4.3478260869565216E-2</v>
      </c>
      <c r="O11" t="s">
        <v>109</v>
      </c>
    </row>
    <row r="12" spans="1:15" x14ac:dyDescent="0.25">
      <c r="D12" s="1"/>
      <c r="E12" s="1" t="s">
        <v>5</v>
      </c>
      <c r="F12" s="4">
        <v>1</v>
      </c>
      <c r="G12" s="4">
        <f t="shared" si="0"/>
        <v>3.125E-2</v>
      </c>
      <c r="H12" s="17"/>
      <c r="I12" s="17"/>
      <c r="L12" s="1" t="s">
        <v>5</v>
      </c>
      <c r="M12">
        <v>0</v>
      </c>
      <c r="N12" s="4">
        <f t="shared" si="1"/>
        <v>0</v>
      </c>
    </row>
    <row r="13" spans="1:15" x14ac:dyDescent="0.25">
      <c r="D13" s="1"/>
      <c r="E13" s="1" t="s">
        <v>6</v>
      </c>
      <c r="F13" s="4">
        <v>1</v>
      </c>
      <c r="G13" s="4">
        <f t="shared" si="0"/>
        <v>3.125E-2</v>
      </c>
      <c r="H13" s="17"/>
      <c r="I13" s="17"/>
      <c r="L13" s="1" t="s">
        <v>6</v>
      </c>
      <c r="M13">
        <v>1</v>
      </c>
      <c r="N13" s="4">
        <f t="shared" si="1"/>
        <v>4.3478260869565216E-2</v>
      </c>
    </row>
    <row r="14" spans="1:15" x14ac:dyDescent="0.25">
      <c r="D14" s="1"/>
      <c r="E14" s="1" t="s">
        <v>7</v>
      </c>
      <c r="F14" s="4">
        <v>1</v>
      </c>
      <c r="G14" s="4">
        <f t="shared" si="0"/>
        <v>3.125E-2</v>
      </c>
      <c r="H14" s="17"/>
      <c r="I14" s="17"/>
      <c r="L14" s="1" t="s">
        <v>7</v>
      </c>
      <c r="M14">
        <v>0</v>
      </c>
      <c r="N14" s="4">
        <f t="shared" si="1"/>
        <v>0</v>
      </c>
    </row>
    <row r="15" spans="1:15" x14ac:dyDescent="0.25">
      <c r="D15" s="1"/>
      <c r="E15" s="1" t="s">
        <v>8</v>
      </c>
      <c r="F15" s="4">
        <v>1</v>
      </c>
      <c r="G15" s="4">
        <f t="shared" si="0"/>
        <v>3.125E-2</v>
      </c>
      <c r="H15" s="17"/>
      <c r="I15" s="17"/>
      <c r="L15" s="1" t="s">
        <v>8</v>
      </c>
      <c r="M15">
        <v>1</v>
      </c>
      <c r="N15" s="4">
        <f t="shared" si="1"/>
        <v>4.3478260869565216E-2</v>
      </c>
      <c r="O15" t="s">
        <v>109</v>
      </c>
    </row>
    <row r="16" spans="1:15" x14ac:dyDescent="0.25">
      <c r="D16" s="1"/>
      <c r="E16" s="1" t="s">
        <v>9</v>
      </c>
      <c r="F16" s="4">
        <v>1</v>
      </c>
      <c r="G16" s="4">
        <f t="shared" si="0"/>
        <v>3.125E-2</v>
      </c>
      <c r="H16" s="17"/>
      <c r="I16" s="17"/>
      <c r="L16" s="1" t="s">
        <v>9</v>
      </c>
      <c r="M16">
        <v>1</v>
      </c>
      <c r="N16" s="4">
        <f t="shared" si="1"/>
        <v>4.3478260869565216E-2</v>
      </c>
      <c r="O16" t="s">
        <v>109</v>
      </c>
    </row>
    <row r="17" spans="4:15" x14ac:dyDescent="0.25">
      <c r="D17" s="1"/>
      <c r="E17" s="1" t="s">
        <v>10</v>
      </c>
      <c r="F17" s="4">
        <v>1</v>
      </c>
      <c r="G17" s="4">
        <f t="shared" si="0"/>
        <v>3.125E-2</v>
      </c>
      <c r="H17" s="17"/>
      <c r="I17" s="17"/>
      <c r="L17" s="1" t="s">
        <v>10</v>
      </c>
      <c r="M17">
        <v>1</v>
      </c>
      <c r="N17" s="4">
        <f t="shared" si="1"/>
        <v>4.3478260869565216E-2</v>
      </c>
    </row>
    <row r="18" spans="4:15" x14ac:dyDescent="0.25">
      <c r="D18" s="1"/>
      <c r="E18" s="1" t="s">
        <v>11</v>
      </c>
      <c r="F18" s="4">
        <v>1</v>
      </c>
      <c r="G18" s="4">
        <f t="shared" si="0"/>
        <v>3.125E-2</v>
      </c>
      <c r="H18" s="17"/>
      <c r="I18" s="17"/>
      <c r="L18" s="1" t="s">
        <v>11</v>
      </c>
      <c r="M18">
        <v>0</v>
      </c>
      <c r="N18" s="4">
        <f t="shared" si="1"/>
        <v>0</v>
      </c>
    </row>
    <row r="19" spans="4:15" x14ac:dyDescent="0.25">
      <c r="D19" s="1"/>
      <c r="E19" s="1" t="s">
        <v>12</v>
      </c>
      <c r="F19" s="4">
        <v>1</v>
      </c>
      <c r="G19" s="4">
        <f t="shared" si="0"/>
        <v>3.125E-2</v>
      </c>
      <c r="H19" s="17"/>
      <c r="I19" s="17"/>
      <c r="L19" s="1" t="s">
        <v>12</v>
      </c>
      <c r="M19">
        <v>1</v>
      </c>
      <c r="N19" s="4">
        <f t="shared" si="1"/>
        <v>4.3478260869565216E-2</v>
      </c>
    </row>
    <row r="20" spans="4:15" x14ac:dyDescent="0.25">
      <c r="D20" s="1"/>
      <c r="E20" s="1" t="s">
        <v>13</v>
      </c>
      <c r="F20" s="4">
        <v>1</v>
      </c>
      <c r="G20" s="4">
        <f t="shared" si="0"/>
        <v>3.125E-2</v>
      </c>
      <c r="H20" s="17"/>
      <c r="I20" s="17"/>
      <c r="L20" s="1" t="s">
        <v>13</v>
      </c>
      <c r="M20">
        <v>0</v>
      </c>
      <c r="N20" s="4">
        <f t="shared" si="1"/>
        <v>0</v>
      </c>
    </row>
    <row r="21" spans="4:15" x14ac:dyDescent="0.25">
      <c r="D21" s="1"/>
      <c r="E21" s="1" t="s">
        <v>14</v>
      </c>
      <c r="F21" s="4">
        <v>1</v>
      </c>
      <c r="G21" s="4">
        <f t="shared" si="0"/>
        <v>3.125E-2</v>
      </c>
      <c r="H21" s="17"/>
      <c r="I21" s="17"/>
      <c r="L21" s="1" t="s">
        <v>14</v>
      </c>
      <c r="M21">
        <v>1</v>
      </c>
      <c r="N21" s="4">
        <f t="shared" si="1"/>
        <v>4.3478260869565216E-2</v>
      </c>
    </row>
    <row r="22" spans="4:15" x14ac:dyDescent="0.25">
      <c r="D22" s="1"/>
      <c r="E22" s="1" t="s">
        <v>15</v>
      </c>
      <c r="F22" s="4">
        <v>1</v>
      </c>
      <c r="G22" s="4">
        <f t="shared" si="0"/>
        <v>3.125E-2</v>
      </c>
      <c r="H22" s="17"/>
      <c r="I22" s="17"/>
      <c r="L22" s="1" t="s">
        <v>15</v>
      </c>
      <c r="M22">
        <v>1</v>
      </c>
      <c r="N22" s="4">
        <f t="shared" si="1"/>
        <v>4.3478260869565216E-2</v>
      </c>
    </row>
    <row r="23" spans="4:15" x14ac:dyDescent="0.25">
      <c r="D23" s="1"/>
      <c r="E23" s="1" t="s">
        <v>16</v>
      </c>
      <c r="F23" s="4">
        <v>1</v>
      </c>
      <c r="G23" s="4">
        <f t="shared" si="0"/>
        <v>3.125E-2</v>
      </c>
      <c r="H23" s="17"/>
      <c r="I23" s="17"/>
      <c r="L23" s="1" t="s">
        <v>16</v>
      </c>
      <c r="M23">
        <v>1</v>
      </c>
      <c r="N23" s="4">
        <f t="shared" si="1"/>
        <v>4.3478260869565216E-2</v>
      </c>
      <c r="O23" t="s">
        <v>109</v>
      </c>
    </row>
    <row r="24" spans="4:15" x14ac:dyDescent="0.25">
      <c r="D24" s="1"/>
      <c r="E24" s="1" t="s">
        <v>17</v>
      </c>
      <c r="F24" s="4">
        <v>1</v>
      </c>
      <c r="G24" s="4">
        <f t="shared" si="0"/>
        <v>3.125E-2</v>
      </c>
      <c r="H24" s="17"/>
      <c r="I24" s="17"/>
      <c r="L24" s="1" t="s">
        <v>17</v>
      </c>
      <c r="M24">
        <v>0</v>
      </c>
      <c r="N24" s="4">
        <f t="shared" si="1"/>
        <v>0</v>
      </c>
    </row>
    <row r="25" spans="4:15" x14ac:dyDescent="0.25">
      <c r="D25" s="1"/>
      <c r="E25" s="1" t="s">
        <v>18</v>
      </c>
      <c r="F25" s="4">
        <v>1</v>
      </c>
      <c r="G25" s="4">
        <f t="shared" si="0"/>
        <v>3.125E-2</v>
      </c>
      <c r="H25" s="17"/>
      <c r="I25" s="17"/>
      <c r="L25" s="1" t="s">
        <v>18</v>
      </c>
      <c r="M25">
        <v>1</v>
      </c>
      <c r="N25" s="4">
        <f t="shared" si="1"/>
        <v>4.3478260869565216E-2</v>
      </c>
      <c r="O25" t="s">
        <v>109</v>
      </c>
    </row>
    <row r="26" spans="4:15" x14ac:dyDescent="0.25">
      <c r="D26" s="1"/>
      <c r="E26" s="1" t="s">
        <v>19</v>
      </c>
      <c r="F26" s="4">
        <v>1</v>
      </c>
      <c r="G26" s="4">
        <f t="shared" si="0"/>
        <v>3.125E-2</v>
      </c>
      <c r="H26" s="17"/>
      <c r="I26" s="17"/>
      <c r="L26" s="1" t="s">
        <v>19</v>
      </c>
      <c r="M26">
        <v>1</v>
      </c>
      <c r="N26" s="4">
        <f t="shared" si="1"/>
        <v>4.3478260869565216E-2</v>
      </c>
      <c r="O26" t="s">
        <v>109</v>
      </c>
    </row>
    <row r="27" spans="4:15" x14ac:dyDescent="0.25">
      <c r="D27" s="1"/>
      <c r="E27" s="1" t="s">
        <v>20</v>
      </c>
      <c r="F27" s="4">
        <v>1</v>
      </c>
      <c r="G27" s="4">
        <f t="shared" si="0"/>
        <v>3.125E-2</v>
      </c>
      <c r="H27" s="17"/>
      <c r="I27" s="17"/>
      <c r="L27" s="1" t="s">
        <v>20</v>
      </c>
      <c r="M27">
        <v>1</v>
      </c>
      <c r="N27" s="4">
        <f t="shared" si="1"/>
        <v>4.3478260869565216E-2</v>
      </c>
    </row>
    <row r="28" spans="4:15" x14ac:dyDescent="0.25">
      <c r="D28" s="1"/>
      <c r="E28" s="1" t="s">
        <v>21</v>
      </c>
      <c r="F28" s="4">
        <v>1</v>
      </c>
      <c r="G28" s="4">
        <f t="shared" si="0"/>
        <v>3.125E-2</v>
      </c>
      <c r="H28" s="17"/>
      <c r="I28" s="17"/>
      <c r="L28" s="1" t="s">
        <v>21</v>
      </c>
      <c r="M28">
        <v>1</v>
      </c>
      <c r="N28" s="4">
        <f t="shared" si="1"/>
        <v>4.3478260869565216E-2</v>
      </c>
    </row>
    <row r="29" spans="4:15" x14ac:dyDescent="0.25">
      <c r="D29" s="1"/>
      <c r="E29" s="1" t="s">
        <v>22</v>
      </c>
      <c r="F29" s="4">
        <v>1</v>
      </c>
      <c r="G29" s="4">
        <f t="shared" si="0"/>
        <v>3.125E-2</v>
      </c>
      <c r="H29" s="17"/>
      <c r="I29" s="17"/>
      <c r="L29" s="1" t="s">
        <v>22</v>
      </c>
      <c r="M29">
        <v>1</v>
      </c>
      <c r="N29" s="4">
        <f t="shared" si="1"/>
        <v>4.3478260869565216E-2</v>
      </c>
    </row>
    <row r="30" spans="4:15" x14ac:dyDescent="0.25">
      <c r="D30" s="1"/>
      <c r="E30" s="1" t="s">
        <v>23</v>
      </c>
      <c r="F30" s="4">
        <v>1</v>
      </c>
      <c r="G30" s="4">
        <f t="shared" si="0"/>
        <v>3.125E-2</v>
      </c>
      <c r="H30" s="17"/>
      <c r="I30" s="17"/>
      <c r="L30" s="1" t="s">
        <v>23</v>
      </c>
      <c r="M30">
        <v>1</v>
      </c>
      <c r="N30" s="4">
        <f t="shared" si="1"/>
        <v>4.3478260869565216E-2</v>
      </c>
    </row>
    <row r="31" spans="4:15" x14ac:dyDescent="0.25">
      <c r="D31" s="1"/>
      <c r="E31" s="1" t="s">
        <v>24</v>
      </c>
      <c r="F31" s="4">
        <v>1</v>
      </c>
      <c r="G31" s="4">
        <f t="shared" si="0"/>
        <v>3.125E-2</v>
      </c>
      <c r="H31" s="17"/>
      <c r="I31" s="17"/>
      <c r="L31" s="1" t="s">
        <v>24</v>
      </c>
      <c r="M31">
        <v>1</v>
      </c>
      <c r="N31" s="4">
        <f t="shared" si="1"/>
        <v>4.3478260869565216E-2</v>
      </c>
    </row>
    <row r="32" spans="4:15" x14ac:dyDescent="0.25">
      <c r="D32" s="1"/>
      <c r="E32" s="1" t="s">
        <v>25</v>
      </c>
      <c r="F32" s="4">
        <v>1</v>
      </c>
      <c r="G32" s="4">
        <f t="shared" si="0"/>
        <v>3.125E-2</v>
      </c>
      <c r="H32" s="17"/>
      <c r="I32" s="17"/>
      <c r="L32" s="1" t="s">
        <v>25</v>
      </c>
      <c r="M32">
        <v>0</v>
      </c>
      <c r="N32" s="4">
        <f t="shared" si="1"/>
        <v>0</v>
      </c>
    </row>
    <row r="33" spans="4:15" x14ac:dyDescent="0.25">
      <c r="D33" s="1"/>
      <c r="E33" s="1" t="s">
        <v>26</v>
      </c>
      <c r="F33" s="4">
        <v>1</v>
      </c>
      <c r="G33" s="4">
        <f t="shared" si="0"/>
        <v>3.125E-2</v>
      </c>
      <c r="H33" s="17"/>
      <c r="I33" s="17"/>
      <c r="L33" s="1" t="s">
        <v>26</v>
      </c>
      <c r="M33">
        <v>1</v>
      </c>
      <c r="N33" s="4">
        <f t="shared" si="1"/>
        <v>4.3478260869565216E-2</v>
      </c>
      <c r="O33" t="s">
        <v>109</v>
      </c>
    </row>
    <row r="34" spans="4:15" x14ac:dyDescent="0.25">
      <c r="D34" s="1"/>
      <c r="E34" s="1" t="s">
        <v>27</v>
      </c>
      <c r="F34" s="4">
        <v>1</v>
      </c>
      <c r="G34" s="4">
        <f t="shared" si="0"/>
        <v>3.125E-2</v>
      </c>
      <c r="H34" s="17"/>
      <c r="I34" s="17"/>
      <c r="L34" s="1" t="s">
        <v>27</v>
      </c>
      <c r="M34">
        <v>1</v>
      </c>
      <c r="N34" s="4">
        <f t="shared" si="1"/>
        <v>4.3478260869565216E-2</v>
      </c>
    </row>
    <row r="35" spans="4:15" x14ac:dyDescent="0.25">
      <c r="D35" s="1"/>
      <c r="E35" s="1" t="s">
        <v>28</v>
      </c>
      <c r="F35" s="4">
        <v>1</v>
      </c>
      <c r="G35" s="4">
        <f t="shared" si="0"/>
        <v>3.125E-2</v>
      </c>
      <c r="H35" s="17"/>
      <c r="I35" s="17"/>
      <c r="L35" s="1" t="s">
        <v>28</v>
      </c>
      <c r="M35">
        <v>1</v>
      </c>
      <c r="N35" s="4">
        <f t="shared" si="1"/>
        <v>4.3478260869565216E-2</v>
      </c>
    </row>
    <row r="36" spans="4:15" x14ac:dyDescent="0.25">
      <c r="D36" s="1"/>
      <c r="E36" s="1" t="s">
        <v>29</v>
      </c>
      <c r="F36" s="4">
        <v>1</v>
      </c>
      <c r="G36" s="4">
        <f t="shared" si="0"/>
        <v>3.125E-2</v>
      </c>
      <c r="H36" s="17"/>
      <c r="I36" s="17"/>
      <c r="L36" s="1" t="s">
        <v>29</v>
      </c>
      <c r="M36">
        <v>0</v>
      </c>
      <c r="N36" s="4">
        <f t="shared" si="1"/>
        <v>0</v>
      </c>
    </row>
    <row r="37" spans="4:15" x14ac:dyDescent="0.25">
      <c r="D37" s="1"/>
      <c r="E37" s="1" t="s">
        <v>30</v>
      </c>
      <c r="F37" s="4">
        <v>1</v>
      </c>
      <c r="G37" s="4">
        <f t="shared" si="0"/>
        <v>3.125E-2</v>
      </c>
      <c r="H37" s="17"/>
      <c r="I37" s="17"/>
      <c r="L37" s="1" t="s">
        <v>30</v>
      </c>
      <c r="M37">
        <v>1</v>
      </c>
      <c r="N37" s="4">
        <f t="shared" si="1"/>
        <v>4.3478260869565216E-2</v>
      </c>
    </row>
    <row r="38" spans="4:15" x14ac:dyDescent="0.25">
      <c r="D38" s="1"/>
      <c r="E38" s="1" t="s">
        <v>31</v>
      </c>
      <c r="F38" s="5">
        <v>1</v>
      </c>
      <c r="G38" s="5">
        <f>F38/SUM($F$7:$F$38)</f>
        <v>3.125E-2</v>
      </c>
      <c r="H38" s="17"/>
      <c r="I38" s="17"/>
      <c r="L38" s="1" t="s">
        <v>31</v>
      </c>
      <c r="M38">
        <v>1</v>
      </c>
      <c r="N38" s="4">
        <f>M38/SUM($M$7:$M$38)</f>
        <v>4.3478260869565216E-2</v>
      </c>
      <c r="O38" t="s">
        <v>109</v>
      </c>
    </row>
    <row r="39" spans="4:15" x14ac:dyDescent="0.25">
      <c r="E39" s="17"/>
      <c r="F39" s="23"/>
      <c r="G39" s="23"/>
      <c r="H39" s="17"/>
      <c r="I39" s="17"/>
    </row>
    <row r="40" spans="4:15" x14ac:dyDescent="0.25">
      <c r="E40" s="17"/>
      <c r="F40" s="23"/>
      <c r="G40" s="23"/>
      <c r="H40" s="17"/>
      <c r="I40" s="17"/>
    </row>
    <row r="41" spans="4:15" x14ac:dyDescent="0.25">
      <c r="E41" s="17"/>
      <c r="F41" s="23"/>
      <c r="G41" s="23"/>
      <c r="H41" s="17"/>
      <c r="I41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8"/>
  <sheetViews>
    <sheetView zoomScale="85" zoomScaleNormal="85" workbookViewId="0">
      <selection activeCell="T7" sqref="T7"/>
    </sheetView>
  </sheetViews>
  <sheetFormatPr defaultRowHeight="15" x14ac:dyDescent="0.25"/>
  <cols>
    <col min="2" max="2" width="10.85546875" bestFit="1" customWidth="1"/>
    <col min="6" max="7" width="9.140625" style="1"/>
  </cols>
  <sheetData>
    <row r="3" spans="1:11" x14ac:dyDescent="0.25">
      <c r="A3" t="s">
        <v>76</v>
      </c>
      <c r="B3" s="2">
        <v>43726</v>
      </c>
      <c r="C3" s="1"/>
      <c r="D3" s="1"/>
      <c r="E3" s="1"/>
      <c r="J3" s="30" t="s">
        <v>158</v>
      </c>
      <c r="K3">
        <v>0.5</v>
      </c>
    </row>
    <row r="4" spans="1:11" x14ac:dyDescent="0.25">
      <c r="C4" s="1"/>
      <c r="D4" s="1"/>
      <c r="E4" s="1"/>
      <c r="J4" s="30" t="s">
        <v>159</v>
      </c>
      <c r="K4">
        <v>1</v>
      </c>
    </row>
    <row r="5" spans="1:11" x14ac:dyDescent="0.25">
      <c r="C5" s="1"/>
      <c r="D5" s="1"/>
      <c r="E5" s="1"/>
      <c r="J5" s="30" t="s">
        <v>160</v>
      </c>
      <c r="K5">
        <v>2</v>
      </c>
    </row>
    <row r="6" spans="1:11" x14ac:dyDescent="0.25">
      <c r="C6" s="1"/>
      <c r="D6" s="1"/>
      <c r="E6" s="1"/>
      <c r="F6" s="3" t="s">
        <v>106</v>
      </c>
      <c r="G6" s="3" t="s">
        <v>98</v>
      </c>
    </row>
    <row r="7" spans="1:11" x14ac:dyDescent="0.25">
      <c r="D7" s="1"/>
      <c r="E7" s="1" t="s">
        <v>0</v>
      </c>
      <c r="F7" s="4">
        <v>1</v>
      </c>
      <c r="G7" s="4">
        <f>F7/SUM($F$7:$F$38)</f>
        <v>3.0303030303030304E-2</v>
      </c>
    </row>
    <row r="8" spans="1:11" x14ac:dyDescent="0.25">
      <c r="D8" s="1"/>
      <c r="E8" s="1" t="s">
        <v>1</v>
      </c>
      <c r="F8" s="4">
        <v>0.5</v>
      </c>
      <c r="G8" s="4">
        <f t="shared" ref="G8:G37" si="0">F8/SUM($F$7:$F$38)</f>
        <v>1.5151515151515152E-2</v>
      </c>
    </row>
    <row r="9" spans="1:11" x14ac:dyDescent="0.25">
      <c r="D9" s="1"/>
      <c r="E9" s="1" t="s">
        <v>2</v>
      </c>
      <c r="F9" s="4">
        <v>1</v>
      </c>
      <c r="G9" s="4">
        <f t="shared" si="0"/>
        <v>3.0303030303030304E-2</v>
      </c>
    </row>
    <row r="10" spans="1:11" x14ac:dyDescent="0.25">
      <c r="D10" s="1"/>
      <c r="E10" s="1" t="s">
        <v>3</v>
      </c>
      <c r="F10" s="4">
        <v>0.5</v>
      </c>
      <c r="G10" s="4">
        <f t="shared" si="0"/>
        <v>1.5151515151515152E-2</v>
      </c>
    </row>
    <row r="11" spans="1:11" x14ac:dyDescent="0.25">
      <c r="D11" s="1"/>
      <c r="E11" s="1" t="s">
        <v>4</v>
      </c>
      <c r="F11" s="4">
        <v>1</v>
      </c>
      <c r="G11" s="4">
        <f t="shared" si="0"/>
        <v>3.0303030303030304E-2</v>
      </c>
    </row>
    <row r="12" spans="1:11" x14ac:dyDescent="0.25">
      <c r="D12" s="1"/>
      <c r="E12" s="1" t="s">
        <v>5</v>
      </c>
      <c r="F12" s="4">
        <v>0.5</v>
      </c>
      <c r="G12" s="4">
        <f t="shared" si="0"/>
        <v>1.5151515151515152E-2</v>
      </c>
    </row>
    <row r="13" spans="1:11" x14ac:dyDescent="0.25">
      <c r="D13" s="1"/>
      <c r="E13" s="1" t="s">
        <v>6</v>
      </c>
      <c r="F13" s="4">
        <v>1</v>
      </c>
      <c r="G13" s="4">
        <f t="shared" si="0"/>
        <v>3.0303030303030304E-2</v>
      </c>
    </row>
    <row r="14" spans="1:11" x14ac:dyDescent="0.25">
      <c r="D14" s="1"/>
      <c r="E14" s="1" t="s">
        <v>7</v>
      </c>
      <c r="F14" s="4">
        <v>1</v>
      </c>
      <c r="G14" s="4">
        <f t="shared" si="0"/>
        <v>3.0303030303030304E-2</v>
      </c>
    </row>
    <row r="15" spans="1:11" x14ac:dyDescent="0.25">
      <c r="D15" s="1"/>
      <c r="E15" s="1" t="s">
        <v>8</v>
      </c>
      <c r="F15" s="4">
        <v>1</v>
      </c>
      <c r="G15" s="4">
        <f t="shared" si="0"/>
        <v>3.0303030303030304E-2</v>
      </c>
    </row>
    <row r="16" spans="1:11" x14ac:dyDescent="0.25">
      <c r="D16" s="1"/>
      <c r="E16" s="1" t="s">
        <v>9</v>
      </c>
      <c r="F16" s="4">
        <v>1</v>
      </c>
      <c r="G16" s="4">
        <f t="shared" si="0"/>
        <v>3.0303030303030304E-2</v>
      </c>
    </row>
    <row r="17" spans="4:7" x14ac:dyDescent="0.25">
      <c r="D17" s="1"/>
      <c r="E17" s="1" t="s">
        <v>10</v>
      </c>
      <c r="F17" s="4">
        <v>1</v>
      </c>
      <c r="G17" s="4">
        <f t="shared" si="0"/>
        <v>3.0303030303030304E-2</v>
      </c>
    </row>
    <row r="18" spans="4:7" x14ac:dyDescent="0.25">
      <c r="D18" s="1"/>
      <c r="E18" s="1" t="s">
        <v>11</v>
      </c>
      <c r="F18" s="4">
        <v>0.5</v>
      </c>
      <c r="G18" s="4">
        <f t="shared" si="0"/>
        <v>1.5151515151515152E-2</v>
      </c>
    </row>
    <row r="19" spans="4:7" x14ac:dyDescent="0.25">
      <c r="D19" s="1"/>
      <c r="E19" s="1" t="s">
        <v>12</v>
      </c>
      <c r="F19" s="4">
        <v>2</v>
      </c>
      <c r="G19" s="4">
        <f t="shared" si="0"/>
        <v>6.0606060606060608E-2</v>
      </c>
    </row>
    <row r="20" spans="4:7" x14ac:dyDescent="0.25">
      <c r="D20" s="1"/>
      <c r="E20" s="1" t="s">
        <v>13</v>
      </c>
      <c r="F20" s="4">
        <v>1</v>
      </c>
      <c r="G20" s="4">
        <f t="shared" si="0"/>
        <v>3.0303030303030304E-2</v>
      </c>
    </row>
    <row r="21" spans="4:7" x14ac:dyDescent="0.25">
      <c r="D21" s="1"/>
      <c r="E21" s="1" t="s">
        <v>14</v>
      </c>
      <c r="F21" s="4">
        <v>1</v>
      </c>
      <c r="G21" s="4">
        <f t="shared" si="0"/>
        <v>3.0303030303030304E-2</v>
      </c>
    </row>
    <row r="22" spans="4:7" x14ac:dyDescent="0.25">
      <c r="D22" s="1"/>
      <c r="E22" s="1" t="s">
        <v>15</v>
      </c>
      <c r="F22" s="4">
        <v>1</v>
      </c>
      <c r="G22" s="4">
        <f t="shared" si="0"/>
        <v>3.0303030303030304E-2</v>
      </c>
    </row>
    <row r="23" spans="4:7" x14ac:dyDescent="0.25">
      <c r="D23" s="1"/>
      <c r="E23" s="1" t="s">
        <v>16</v>
      </c>
      <c r="F23" s="4">
        <v>1</v>
      </c>
      <c r="G23" s="4">
        <f t="shared" si="0"/>
        <v>3.0303030303030304E-2</v>
      </c>
    </row>
    <row r="24" spans="4:7" x14ac:dyDescent="0.25">
      <c r="D24" s="1"/>
      <c r="E24" s="1" t="s">
        <v>17</v>
      </c>
      <c r="F24" s="4">
        <v>0.5</v>
      </c>
      <c r="G24" s="4">
        <f t="shared" si="0"/>
        <v>1.5151515151515152E-2</v>
      </c>
    </row>
    <row r="25" spans="4:7" x14ac:dyDescent="0.25">
      <c r="D25" s="1"/>
      <c r="E25" s="1" t="s">
        <v>18</v>
      </c>
      <c r="F25" s="4">
        <v>1</v>
      </c>
      <c r="G25" s="4">
        <f t="shared" si="0"/>
        <v>3.0303030303030304E-2</v>
      </c>
    </row>
    <row r="26" spans="4:7" x14ac:dyDescent="0.25">
      <c r="D26" s="1"/>
      <c r="E26" s="1" t="s">
        <v>19</v>
      </c>
      <c r="F26" s="4">
        <v>1</v>
      </c>
      <c r="G26" s="4">
        <f t="shared" si="0"/>
        <v>3.0303030303030304E-2</v>
      </c>
    </row>
    <row r="27" spans="4:7" x14ac:dyDescent="0.25">
      <c r="D27" s="1"/>
      <c r="E27" s="1" t="s">
        <v>20</v>
      </c>
      <c r="F27" s="4">
        <v>1</v>
      </c>
      <c r="G27" s="4">
        <f t="shared" si="0"/>
        <v>3.0303030303030304E-2</v>
      </c>
    </row>
    <row r="28" spans="4:7" x14ac:dyDescent="0.25">
      <c r="D28" s="1"/>
      <c r="E28" s="1" t="s">
        <v>21</v>
      </c>
      <c r="F28" s="4">
        <v>1</v>
      </c>
      <c r="G28" s="4">
        <f t="shared" si="0"/>
        <v>3.0303030303030304E-2</v>
      </c>
    </row>
    <row r="29" spans="4:7" x14ac:dyDescent="0.25">
      <c r="D29" s="1"/>
      <c r="E29" s="1" t="s">
        <v>22</v>
      </c>
      <c r="F29" s="4">
        <v>1</v>
      </c>
      <c r="G29" s="4">
        <f t="shared" si="0"/>
        <v>3.0303030303030304E-2</v>
      </c>
    </row>
    <row r="30" spans="4:7" x14ac:dyDescent="0.25">
      <c r="D30" s="1"/>
      <c r="E30" s="1" t="s">
        <v>23</v>
      </c>
      <c r="F30" s="4">
        <v>1</v>
      </c>
      <c r="G30" s="4">
        <f t="shared" si="0"/>
        <v>3.0303030303030304E-2</v>
      </c>
    </row>
    <row r="31" spans="4:7" x14ac:dyDescent="0.25">
      <c r="D31" s="1"/>
      <c r="E31" s="1" t="s">
        <v>24</v>
      </c>
      <c r="F31" s="4">
        <v>2</v>
      </c>
      <c r="G31" s="4">
        <f t="shared" si="0"/>
        <v>6.0606060606060608E-2</v>
      </c>
    </row>
    <row r="32" spans="4:7" x14ac:dyDescent="0.25">
      <c r="D32" s="1"/>
      <c r="E32" s="1" t="s">
        <v>25</v>
      </c>
      <c r="F32" s="4">
        <v>1</v>
      </c>
      <c r="G32" s="4">
        <f t="shared" si="0"/>
        <v>3.0303030303030304E-2</v>
      </c>
    </row>
    <row r="33" spans="4:7" x14ac:dyDescent="0.25">
      <c r="D33" s="1"/>
      <c r="E33" s="1" t="s">
        <v>26</v>
      </c>
      <c r="F33" s="4">
        <v>1</v>
      </c>
      <c r="G33" s="4">
        <f t="shared" si="0"/>
        <v>3.0303030303030304E-2</v>
      </c>
    </row>
    <row r="34" spans="4:7" x14ac:dyDescent="0.25">
      <c r="D34" s="1"/>
      <c r="E34" s="1" t="s">
        <v>27</v>
      </c>
      <c r="F34" s="4">
        <v>1</v>
      </c>
      <c r="G34" s="4">
        <f t="shared" si="0"/>
        <v>3.0303030303030304E-2</v>
      </c>
    </row>
    <row r="35" spans="4:7" x14ac:dyDescent="0.25">
      <c r="D35" s="1"/>
      <c r="E35" s="1" t="s">
        <v>28</v>
      </c>
      <c r="F35" s="4">
        <v>2</v>
      </c>
      <c r="G35" s="4">
        <f t="shared" si="0"/>
        <v>6.0606060606060608E-2</v>
      </c>
    </row>
    <row r="36" spans="4:7" x14ac:dyDescent="0.25">
      <c r="D36" s="1"/>
      <c r="E36" s="1" t="s">
        <v>29</v>
      </c>
      <c r="F36" s="4">
        <v>0.5</v>
      </c>
      <c r="G36" s="4">
        <f t="shared" si="0"/>
        <v>1.5151515151515152E-2</v>
      </c>
    </row>
    <row r="37" spans="4:7" x14ac:dyDescent="0.25">
      <c r="D37" s="1"/>
      <c r="E37" s="1" t="s">
        <v>30</v>
      </c>
      <c r="F37" s="4">
        <v>2</v>
      </c>
      <c r="G37" s="4">
        <f t="shared" si="0"/>
        <v>6.0606060606060608E-2</v>
      </c>
    </row>
    <row r="38" spans="4:7" x14ac:dyDescent="0.25">
      <c r="D38" s="1"/>
      <c r="E38" s="1" t="s">
        <v>31</v>
      </c>
      <c r="F38" s="5">
        <v>1</v>
      </c>
      <c r="G38" s="5">
        <f>F38/SUM($F$7:$F$38)</f>
        <v>3.0303030303030304E-2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56"/>
  <sheetViews>
    <sheetView topLeftCell="K1" zoomScale="85" zoomScaleNormal="85" workbookViewId="0">
      <selection activeCell="N59" sqref="N59"/>
    </sheetView>
  </sheetViews>
  <sheetFormatPr defaultRowHeight="15" x14ac:dyDescent="0.25"/>
  <cols>
    <col min="2" max="2" width="10.28515625" customWidth="1"/>
    <col min="3" max="4" width="11.5703125" style="1" customWidth="1"/>
    <col min="5" max="5" width="14.28515625" style="1" customWidth="1"/>
    <col min="6" max="7" width="11.5703125" style="1" customWidth="1"/>
    <col min="14" max="14" width="27.140625" bestFit="1" customWidth="1"/>
    <col min="15" max="15" width="13.5703125" customWidth="1"/>
    <col min="16" max="16" width="12.28515625" bestFit="1" customWidth="1"/>
    <col min="19" max="19" width="19" bestFit="1" customWidth="1"/>
  </cols>
  <sheetData>
    <row r="3" spans="1:21" x14ac:dyDescent="0.25">
      <c r="A3" t="s">
        <v>76</v>
      </c>
      <c r="B3" s="2">
        <v>43650</v>
      </c>
    </row>
    <row r="5" spans="1:21" x14ac:dyDescent="0.25">
      <c r="C5" s="1" t="s">
        <v>32</v>
      </c>
    </row>
    <row r="6" spans="1:21" x14ac:dyDescent="0.25">
      <c r="D6" s="1" t="s">
        <v>79</v>
      </c>
      <c r="E6" s="1" t="s">
        <v>78</v>
      </c>
      <c r="F6" s="3" t="s">
        <v>77</v>
      </c>
      <c r="G6" s="3" t="s">
        <v>98</v>
      </c>
      <c r="N6" t="s">
        <v>33</v>
      </c>
      <c r="O6" t="s">
        <v>34</v>
      </c>
      <c r="P6" t="s">
        <v>35</v>
      </c>
      <c r="S6" t="s">
        <v>33</v>
      </c>
      <c r="T6" t="s">
        <v>34</v>
      </c>
      <c r="U6" t="s">
        <v>35</v>
      </c>
    </row>
    <row r="7" spans="1:21" x14ac:dyDescent="0.25">
      <c r="C7" s="1" t="s">
        <v>0</v>
      </c>
      <c r="D7" s="1">
        <f>P14</f>
        <v>405829.68322990602</v>
      </c>
      <c r="F7" s="4">
        <f>D7-E7</f>
        <v>405829.68322990602</v>
      </c>
      <c r="G7" s="4">
        <f>F7/SUM($F$7:$F$38)</f>
        <v>8.1310109792809716E-3</v>
      </c>
      <c r="N7" t="s">
        <v>36</v>
      </c>
      <c r="O7">
        <v>3321880347465.6099</v>
      </c>
      <c r="P7">
        <v>3321880.3474656101</v>
      </c>
      <c r="S7" t="s">
        <v>44</v>
      </c>
      <c r="T7">
        <v>70823848338.029297</v>
      </c>
      <c r="U7">
        <v>70823.848338029304</v>
      </c>
    </row>
    <row r="8" spans="1:21" x14ac:dyDescent="0.25">
      <c r="C8" s="1" t="s">
        <v>1</v>
      </c>
      <c r="D8" s="1">
        <f>P7+P49</f>
        <v>3752480.4060798623</v>
      </c>
      <c r="F8" s="4">
        <f t="shared" ref="F8:F38" si="0">D8-E8</f>
        <v>3752480.4060798623</v>
      </c>
      <c r="G8" s="4">
        <f t="shared" ref="G8:G37" si="1">F8/SUM($F$7:$F$38)</f>
        <v>7.5182916977728997E-2</v>
      </c>
      <c r="N8" t="s">
        <v>37</v>
      </c>
      <c r="O8">
        <v>208234147514.298</v>
      </c>
      <c r="P8">
        <v>208234.14751429801</v>
      </c>
      <c r="S8" t="s">
        <v>44</v>
      </c>
      <c r="T8">
        <v>70823848338.029297</v>
      </c>
      <c r="U8">
        <v>70823.848338029304</v>
      </c>
    </row>
    <row r="9" spans="1:21" x14ac:dyDescent="0.25">
      <c r="C9" s="1" t="s">
        <v>2</v>
      </c>
      <c r="D9" s="1">
        <f>P24+P25</f>
        <v>1016773.1246211061</v>
      </c>
      <c r="F9" s="4">
        <f t="shared" si="0"/>
        <v>1016773.1246211061</v>
      </c>
      <c r="G9" s="4">
        <f t="shared" si="1"/>
        <v>2.0371583896805507E-2</v>
      </c>
      <c r="N9" t="s">
        <v>38</v>
      </c>
      <c r="O9">
        <v>1175971246930.3701</v>
      </c>
      <c r="P9">
        <v>1175971.2469303701</v>
      </c>
      <c r="S9" t="s">
        <v>53</v>
      </c>
      <c r="T9">
        <v>108577347492.983</v>
      </c>
      <c r="U9">
        <v>108577.347492983</v>
      </c>
    </row>
    <row r="10" spans="1:21" x14ac:dyDescent="0.25">
      <c r="C10" s="1" t="s">
        <v>3</v>
      </c>
      <c r="D10" s="1">
        <v>0</v>
      </c>
      <c r="F10" s="4">
        <f t="shared" si="0"/>
        <v>0</v>
      </c>
      <c r="G10" s="4">
        <f t="shared" si="1"/>
        <v>0</v>
      </c>
      <c r="N10" t="s">
        <v>39</v>
      </c>
      <c r="O10">
        <v>130480233522.853</v>
      </c>
      <c r="P10">
        <v>130480.233522853</v>
      </c>
      <c r="S10" t="s">
        <v>53</v>
      </c>
      <c r="T10">
        <v>108577347492.983</v>
      </c>
      <c r="U10">
        <v>108577.347492983</v>
      </c>
    </row>
    <row r="11" spans="1:21" x14ac:dyDescent="0.25">
      <c r="C11" s="1" t="s">
        <v>4</v>
      </c>
      <c r="D11" s="1">
        <f>P42</f>
        <v>1969553.1526810101</v>
      </c>
      <c r="F11" s="4">
        <f t="shared" si="0"/>
        <v>1969553.1526810101</v>
      </c>
      <c r="G11" s="4">
        <f t="shared" si="1"/>
        <v>3.94610324737001E-2</v>
      </c>
      <c r="N11" t="s">
        <v>99</v>
      </c>
      <c r="O11">
        <v>347671282308.18701</v>
      </c>
      <c r="P11">
        <v>347671.28230818699</v>
      </c>
      <c r="S11" t="s">
        <v>62</v>
      </c>
      <c r="T11">
        <v>2131975051530.8301</v>
      </c>
      <c r="U11">
        <v>2131975.0515308301</v>
      </c>
    </row>
    <row r="12" spans="1:21" x14ac:dyDescent="0.25">
      <c r="C12" s="1" t="s">
        <v>5</v>
      </c>
      <c r="D12" s="1">
        <v>0</v>
      </c>
      <c r="F12" s="4">
        <f t="shared" si="0"/>
        <v>0</v>
      </c>
      <c r="G12" s="4">
        <f t="shared" si="1"/>
        <v>0</v>
      </c>
      <c r="N12" t="s">
        <v>40</v>
      </c>
      <c r="O12">
        <v>1605324727998.22</v>
      </c>
      <c r="P12">
        <v>1605324.7279982199</v>
      </c>
      <c r="S12" t="s">
        <v>62</v>
      </c>
      <c r="T12">
        <v>2131975051530.8301</v>
      </c>
      <c r="U12">
        <v>2131975.0515308301</v>
      </c>
    </row>
    <row r="13" spans="1:21" x14ac:dyDescent="0.25">
      <c r="C13" s="1" t="s">
        <v>6</v>
      </c>
      <c r="D13" s="1">
        <f>P45</f>
        <v>3010644.06002475</v>
      </c>
      <c r="F13" s="4">
        <f t="shared" si="0"/>
        <v>3010644.06002475</v>
      </c>
      <c r="G13" s="4">
        <f t="shared" si="1"/>
        <v>6.0319835927083704E-2</v>
      </c>
      <c r="N13" t="s">
        <v>41</v>
      </c>
      <c r="O13">
        <v>333805367677.93201</v>
      </c>
      <c r="P13">
        <v>333805.36767793202</v>
      </c>
      <c r="S13" t="s">
        <v>51</v>
      </c>
      <c r="T13">
        <v>585970604248.88501</v>
      </c>
      <c r="U13">
        <v>585970.60424888495</v>
      </c>
    </row>
    <row r="14" spans="1:21" x14ac:dyDescent="0.25">
      <c r="C14" s="1" t="s">
        <v>7</v>
      </c>
      <c r="D14" s="1">
        <f>P28</f>
        <v>1284067.96428858</v>
      </c>
      <c r="F14" s="4">
        <f t="shared" si="0"/>
        <v>1284067.96428858</v>
      </c>
      <c r="G14" s="4">
        <f t="shared" si="1"/>
        <v>2.5726976481063916E-2</v>
      </c>
      <c r="N14" t="s">
        <v>42</v>
      </c>
      <c r="O14">
        <v>405829683229.90601</v>
      </c>
      <c r="P14">
        <v>405829.68322990602</v>
      </c>
      <c r="S14" t="s">
        <v>51</v>
      </c>
      <c r="T14">
        <v>585970604248.88501</v>
      </c>
      <c r="U14">
        <v>585970.60424888495</v>
      </c>
    </row>
    <row r="15" spans="1:21" x14ac:dyDescent="0.25">
      <c r="C15" s="1" t="s">
        <v>8</v>
      </c>
      <c r="D15" s="1">
        <f>P54</f>
        <v>4766688.9618816702</v>
      </c>
      <c r="F15" s="4">
        <f t="shared" si="0"/>
        <v>4766688.9618816702</v>
      </c>
      <c r="G15" s="4">
        <f t="shared" si="1"/>
        <v>9.5503118390481395E-2</v>
      </c>
      <c r="N15" t="s">
        <v>43</v>
      </c>
      <c r="O15">
        <v>4066512620004.6001</v>
      </c>
      <c r="P15">
        <v>4066512.6200045999</v>
      </c>
      <c r="S15" t="s">
        <v>40</v>
      </c>
      <c r="T15">
        <v>129096484512.409</v>
      </c>
      <c r="U15">
        <v>129096.48451240901</v>
      </c>
    </row>
    <row r="16" spans="1:21" x14ac:dyDescent="0.25">
      <c r="C16" s="1" t="s">
        <v>9</v>
      </c>
      <c r="D16" s="1">
        <f>P8</f>
        <v>208234.14751429801</v>
      </c>
      <c r="F16" s="4">
        <f t="shared" si="0"/>
        <v>208234.14751429801</v>
      </c>
      <c r="G16" s="4">
        <f t="shared" si="1"/>
        <v>4.172080578789956E-3</v>
      </c>
      <c r="N16" t="s">
        <v>44</v>
      </c>
      <c r="O16">
        <v>623424447749.81897</v>
      </c>
      <c r="P16">
        <v>623424.44774981902</v>
      </c>
      <c r="S16" t="s">
        <v>40</v>
      </c>
      <c r="T16">
        <v>129096484512.409</v>
      </c>
      <c r="U16">
        <v>129096.48451240901</v>
      </c>
    </row>
    <row r="17" spans="3:21" x14ac:dyDescent="0.25">
      <c r="C17" s="1" t="s">
        <v>10</v>
      </c>
      <c r="D17" s="1">
        <f>P39</f>
        <v>3021735.5625573802</v>
      </c>
      <c r="F17" s="4">
        <f t="shared" si="0"/>
        <v>3021735.5625573802</v>
      </c>
      <c r="G17" s="4">
        <f t="shared" si="1"/>
        <v>6.0542060009244912E-2</v>
      </c>
      <c r="N17" t="s">
        <v>43</v>
      </c>
      <c r="O17">
        <v>1623628460.1329401</v>
      </c>
      <c r="P17">
        <v>1623.6284601329401</v>
      </c>
      <c r="S17" t="s">
        <v>48</v>
      </c>
      <c r="T17">
        <v>3857670688.4239202</v>
      </c>
      <c r="U17">
        <v>3857.6706884239202</v>
      </c>
    </row>
    <row r="18" spans="3:21" x14ac:dyDescent="0.25">
      <c r="C18" s="1" t="s">
        <v>11</v>
      </c>
      <c r="D18" s="1">
        <f>P15+P17+P27</f>
        <v>4281858.9528307673</v>
      </c>
      <c r="F18" s="4">
        <f t="shared" si="0"/>
        <v>4281858.9528307673</v>
      </c>
      <c r="G18" s="4">
        <f t="shared" si="1"/>
        <v>8.5789294366316771E-2</v>
      </c>
      <c r="N18" t="s">
        <v>45</v>
      </c>
      <c r="O18">
        <v>442442951348.28101</v>
      </c>
      <c r="P18">
        <v>442442.951348281</v>
      </c>
      <c r="S18" t="s">
        <v>48</v>
      </c>
      <c r="T18">
        <v>3857670688.4239202</v>
      </c>
      <c r="U18">
        <v>3857.6706884239202</v>
      </c>
    </row>
    <row r="19" spans="3:21" x14ac:dyDescent="0.25">
      <c r="C19" s="1" t="s">
        <v>12</v>
      </c>
      <c r="D19" s="1">
        <f>P20+P40+P35</f>
        <v>3440220.0427108211</v>
      </c>
      <c r="F19" s="4">
        <f t="shared" si="0"/>
        <v>3440220.0427108211</v>
      </c>
      <c r="G19" s="4">
        <f t="shared" si="1"/>
        <v>6.892661649536734E-2</v>
      </c>
      <c r="N19" t="s">
        <v>46</v>
      </c>
      <c r="O19">
        <v>1971032983425.77</v>
      </c>
      <c r="P19">
        <v>1971032.98342577</v>
      </c>
      <c r="S19" t="s">
        <v>47</v>
      </c>
      <c r="T19">
        <v>30631618784.291</v>
      </c>
      <c r="U19">
        <v>30631.618784291</v>
      </c>
    </row>
    <row r="20" spans="3:21" x14ac:dyDescent="0.25">
      <c r="C20" s="1" t="s">
        <v>13</v>
      </c>
      <c r="D20" s="1">
        <f>P11+P22</f>
        <v>430281.2639320516</v>
      </c>
      <c r="F20" s="4">
        <f t="shared" si="0"/>
        <v>430281.2639320516</v>
      </c>
      <c r="G20" s="4">
        <f t="shared" si="1"/>
        <v>8.6209112486934723E-3</v>
      </c>
      <c r="N20" t="s">
        <v>47</v>
      </c>
      <c r="O20">
        <v>1053244935906.08</v>
      </c>
      <c r="P20">
        <v>1053244.9359060801</v>
      </c>
      <c r="S20" t="s">
        <v>47</v>
      </c>
      <c r="T20">
        <v>30631618784.291</v>
      </c>
      <c r="U20">
        <v>30631.618784291</v>
      </c>
    </row>
    <row r="21" spans="3:21" x14ac:dyDescent="0.25">
      <c r="C21" s="1" t="s">
        <v>14</v>
      </c>
      <c r="D21" s="1">
        <f>P29</f>
        <v>2001566.3392676299</v>
      </c>
      <c r="F21" s="4">
        <f t="shared" si="0"/>
        <v>2001566.3392676299</v>
      </c>
      <c r="G21" s="4">
        <f t="shared" si="1"/>
        <v>4.0102433490860574E-2</v>
      </c>
      <c r="N21" t="s">
        <v>48</v>
      </c>
      <c r="O21">
        <v>753133026846.55298</v>
      </c>
      <c r="P21">
        <v>753133.02684655297</v>
      </c>
      <c r="S21" t="s">
        <v>46</v>
      </c>
      <c r="T21">
        <v>591370310533.59302</v>
      </c>
      <c r="U21">
        <v>591370.31053359294</v>
      </c>
    </row>
    <row r="22" spans="3:21" x14ac:dyDescent="0.25">
      <c r="C22" s="1" t="s">
        <v>15</v>
      </c>
      <c r="D22" s="1">
        <f>P31</f>
        <v>309260.77849472302</v>
      </c>
      <c r="F22" s="4">
        <f t="shared" si="0"/>
        <v>309260.77849472302</v>
      </c>
      <c r="G22" s="4">
        <f t="shared" si="1"/>
        <v>6.1962022230321418E-3</v>
      </c>
      <c r="N22" t="s">
        <v>99</v>
      </c>
      <c r="O22">
        <v>82609981623.864594</v>
      </c>
      <c r="P22">
        <v>82609.981623864602</v>
      </c>
      <c r="S22" t="s">
        <v>46</v>
      </c>
      <c r="T22">
        <v>591370310533.59302</v>
      </c>
      <c r="U22">
        <v>591370.31053359294</v>
      </c>
    </row>
    <row r="23" spans="3:21" x14ac:dyDescent="0.25">
      <c r="C23" s="1" t="s">
        <v>16</v>
      </c>
      <c r="D23" s="1">
        <f>P9+P55</f>
        <v>1363155.202477826</v>
      </c>
      <c r="F23" s="4">
        <f t="shared" si="0"/>
        <v>1363155.202477826</v>
      </c>
      <c r="G23" s="4">
        <f t="shared" si="1"/>
        <v>2.7311530860920526E-2</v>
      </c>
      <c r="N23" t="s">
        <v>49</v>
      </c>
      <c r="O23">
        <v>323186086408.95801</v>
      </c>
      <c r="P23">
        <v>323186.08640895801</v>
      </c>
      <c r="S23" t="s">
        <v>52</v>
      </c>
      <c r="T23">
        <v>150167740861.22198</v>
      </c>
      <c r="U23">
        <v>150167.740861222</v>
      </c>
    </row>
    <row r="24" spans="3:21" x14ac:dyDescent="0.25">
      <c r="C24" s="1" t="s">
        <v>17</v>
      </c>
      <c r="D24" s="1">
        <f>P47</f>
        <v>3452218.55813791</v>
      </c>
      <c r="F24" s="4">
        <f t="shared" si="0"/>
        <v>3452218.55813791</v>
      </c>
      <c r="G24" s="4">
        <f t="shared" si="1"/>
        <v>6.9167013057531729E-2</v>
      </c>
      <c r="N24" t="s">
        <v>50</v>
      </c>
      <c r="O24">
        <v>678051776547.073</v>
      </c>
      <c r="P24">
        <v>678051.77654707304</v>
      </c>
      <c r="S24" t="s">
        <v>52</v>
      </c>
      <c r="T24">
        <v>150167740861.22198</v>
      </c>
      <c r="U24">
        <v>150167.740861222</v>
      </c>
    </row>
    <row r="25" spans="3:21" x14ac:dyDescent="0.25">
      <c r="C25" s="1" t="s">
        <v>18</v>
      </c>
      <c r="D25" s="1">
        <f>P51</f>
        <v>318140.43133428</v>
      </c>
      <c r="F25" s="4">
        <f t="shared" si="0"/>
        <v>318140.43133428</v>
      </c>
      <c r="G25" s="4">
        <f t="shared" si="1"/>
        <v>6.3741107341987319E-3</v>
      </c>
      <c r="N25" t="s">
        <v>50</v>
      </c>
      <c r="O25">
        <v>338721348074.03302</v>
      </c>
      <c r="P25">
        <v>338721.34807403298</v>
      </c>
    </row>
    <row r="26" spans="3:21" x14ac:dyDescent="0.25">
      <c r="C26" s="1" t="s">
        <v>19</v>
      </c>
      <c r="D26" s="1">
        <f>P30</f>
        <v>763626.42098120996</v>
      </c>
      <c r="F26" s="4">
        <f t="shared" si="0"/>
        <v>763626.42098120996</v>
      </c>
      <c r="G26" s="4">
        <f t="shared" si="1"/>
        <v>1.5299656653132907E-2</v>
      </c>
      <c r="N26" t="s">
        <v>51</v>
      </c>
      <c r="O26">
        <v>3473652438.6304798</v>
      </c>
      <c r="P26">
        <v>3473.65243863048</v>
      </c>
    </row>
    <row r="27" spans="3:21" x14ac:dyDescent="0.25">
      <c r="C27" s="1" t="s">
        <v>20</v>
      </c>
      <c r="D27" s="1">
        <f>P34</f>
        <v>614807.44449085195</v>
      </c>
      <c r="F27" s="4">
        <f t="shared" si="0"/>
        <v>614807.44449085195</v>
      </c>
      <c r="G27" s="4">
        <f t="shared" si="1"/>
        <v>1.2317990250276528E-2</v>
      </c>
      <c r="N27" t="s">
        <v>43</v>
      </c>
      <c r="O27">
        <v>213722704366.034</v>
      </c>
      <c r="P27">
        <v>213722.70436603401</v>
      </c>
    </row>
    <row r="28" spans="3:21" x14ac:dyDescent="0.25">
      <c r="C28" s="1" t="s">
        <v>21</v>
      </c>
      <c r="D28" s="1">
        <f>P26+P33</f>
        <v>2375852.0044269306</v>
      </c>
      <c r="F28" s="4">
        <f t="shared" si="0"/>
        <v>2375852.0044269306</v>
      </c>
      <c r="G28" s="4">
        <f t="shared" si="1"/>
        <v>4.7601443490761661E-2</v>
      </c>
      <c r="N28" t="s">
        <v>52</v>
      </c>
      <c r="O28">
        <v>1284067964288.5801</v>
      </c>
      <c r="P28">
        <v>1284067.96428858</v>
      </c>
    </row>
    <row r="29" spans="3:21" x14ac:dyDescent="0.25">
      <c r="C29" s="1" t="s">
        <v>22</v>
      </c>
      <c r="D29" s="1">
        <f>P19</f>
        <v>1971032.98342577</v>
      </c>
      <c r="F29" s="4">
        <f t="shared" si="0"/>
        <v>1971032.98342577</v>
      </c>
      <c r="G29" s="4">
        <f t="shared" si="1"/>
        <v>3.9490681660367163E-2</v>
      </c>
      <c r="N29" t="s">
        <v>53</v>
      </c>
      <c r="O29">
        <v>2001566339267.6299</v>
      </c>
      <c r="P29">
        <v>2001566.3392676299</v>
      </c>
    </row>
    <row r="30" spans="3:21" x14ac:dyDescent="0.25">
      <c r="C30" s="1" t="s">
        <v>23</v>
      </c>
      <c r="D30" s="1">
        <f>P10</f>
        <v>130480.233522853</v>
      </c>
      <c r="F30" s="4">
        <f t="shared" si="0"/>
        <v>130480.233522853</v>
      </c>
      <c r="G30" s="4">
        <f t="shared" si="1"/>
        <v>2.6142400499384699E-3</v>
      </c>
      <c r="N30" t="s">
        <v>54</v>
      </c>
      <c r="O30">
        <v>763626420981.20996</v>
      </c>
      <c r="P30">
        <v>763626.42098120996</v>
      </c>
    </row>
    <row r="31" spans="3:21" x14ac:dyDescent="0.25">
      <c r="C31" s="1" t="s">
        <v>24</v>
      </c>
      <c r="D31" s="1">
        <f>P12</f>
        <v>1605324.7279982199</v>
      </c>
      <c r="F31" s="4">
        <f t="shared" si="0"/>
        <v>1605324.7279982199</v>
      </c>
      <c r="G31" s="4">
        <f t="shared" si="1"/>
        <v>3.2163524572129877E-2</v>
      </c>
      <c r="N31" t="s">
        <v>55</v>
      </c>
      <c r="O31">
        <v>309260778494.72302</v>
      </c>
      <c r="P31">
        <v>309260.77849472302</v>
      </c>
    </row>
    <row r="32" spans="3:21" x14ac:dyDescent="0.25">
      <c r="C32" s="1" t="s">
        <v>25</v>
      </c>
      <c r="D32" s="1">
        <f>P32+P52</f>
        <v>355726.27182841161</v>
      </c>
      <c r="F32" s="4">
        <f t="shared" si="0"/>
        <v>355726.27182841161</v>
      </c>
      <c r="G32" s="4">
        <f t="shared" si="1"/>
        <v>7.1271628009943388E-3</v>
      </c>
      <c r="N32" t="s">
        <v>56</v>
      </c>
      <c r="O32">
        <v>281931946331.12299</v>
      </c>
      <c r="P32">
        <v>281931.94633112301</v>
      </c>
    </row>
    <row r="33" spans="3:16" x14ac:dyDescent="0.25">
      <c r="C33" s="1" t="s">
        <v>26</v>
      </c>
      <c r="D33" s="1">
        <f>P46</f>
        <v>320548.05794471502</v>
      </c>
      <c r="F33" s="4">
        <f t="shared" si="0"/>
        <v>320548.05794471502</v>
      </c>
      <c r="G33" s="4">
        <f t="shared" si="1"/>
        <v>6.4223487986193812E-3</v>
      </c>
      <c r="N33" t="s">
        <v>51</v>
      </c>
      <c r="O33">
        <v>2372378351988.2998</v>
      </c>
      <c r="P33">
        <v>2372378.3519883002</v>
      </c>
    </row>
    <row r="34" spans="3:16" x14ac:dyDescent="0.25">
      <c r="C34" s="1" t="s">
        <v>27</v>
      </c>
      <c r="D34" s="1">
        <f>P50</f>
        <v>666052.04173875204</v>
      </c>
      <c r="F34" s="4">
        <f t="shared" si="0"/>
        <v>666052.04173875204</v>
      </c>
      <c r="G34" s="4">
        <f t="shared" si="1"/>
        <v>1.3344702686723567E-2</v>
      </c>
      <c r="N34" t="s">
        <v>57</v>
      </c>
      <c r="O34">
        <v>614807444490.85205</v>
      </c>
      <c r="P34">
        <v>614807.44449085195</v>
      </c>
    </row>
    <row r="35" spans="3:16" x14ac:dyDescent="0.25">
      <c r="C35" s="1" t="s">
        <v>28</v>
      </c>
      <c r="D35" s="1">
        <f>P21</f>
        <v>753133.02684655297</v>
      </c>
      <c r="F35" s="4">
        <f t="shared" si="0"/>
        <v>753133.02684655297</v>
      </c>
      <c r="G35" s="4">
        <f t="shared" si="1"/>
        <v>1.5089415987049142E-2</v>
      </c>
      <c r="N35" t="s">
        <v>58</v>
      </c>
      <c r="O35">
        <v>745781630489.44104</v>
      </c>
      <c r="P35">
        <v>745781.63048944098</v>
      </c>
    </row>
    <row r="36" spans="3:16" x14ac:dyDescent="0.25">
      <c r="C36" s="1" t="s">
        <v>29</v>
      </c>
      <c r="D36" s="1">
        <f>P18+P23+P36+P43+P53+P56</f>
        <v>4435877.3765059849</v>
      </c>
      <c r="F36" s="4">
        <f t="shared" si="0"/>
        <v>4435877.3765059849</v>
      </c>
      <c r="G36" s="4">
        <f t="shared" si="1"/>
        <v>8.8875134425988531E-2</v>
      </c>
      <c r="N36" t="s">
        <v>59</v>
      </c>
      <c r="O36">
        <v>353669860117.62</v>
      </c>
      <c r="P36">
        <v>353669.86011761997</v>
      </c>
    </row>
    <row r="37" spans="3:16" x14ac:dyDescent="0.25">
      <c r="C37" s="1" t="s">
        <v>30</v>
      </c>
      <c r="D37" s="1">
        <f>P16</f>
        <v>623424.44774981902</v>
      </c>
      <c r="F37" s="4">
        <f t="shared" si="0"/>
        <v>623424.44774981902</v>
      </c>
      <c r="G37" s="4">
        <f t="shared" si="1"/>
        <v>1.2490636439065702E-2</v>
      </c>
      <c r="N37" t="s">
        <v>60</v>
      </c>
      <c r="O37">
        <v>262749983069.164</v>
      </c>
      <c r="P37">
        <v>262749.98306916398</v>
      </c>
    </row>
    <row r="38" spans="3:16" x14ac:dyDescent="0.25">
      <c r="C38" s="1" t="s">
        <v>31</v>
      </c>
      <c r="D38" s="1">
        <f>P37</f>
        <v>262749.98306916398</v>
      </c>
      <c r="F38" s="5">
        <f t="shared" si="0"/>
        <v>262749.98306916398</v>
      </c>
      <c r="G38" s="5">
        <f>F38/SUM($F$7:$F$38)</f>
        <v>5.264333993851701E-3</v>
      </c>
      <c r="N38" t="s">
        <v>61</v>
      </c>
      <c r="O38">
        <v>263473416896.66599</v>
      </c>
      <c r="P38">
        <v>263473.41689666599</v>
      </c>
    </row>
    <row r="39" spans="3:16" x14ac:dyDescent="0.25">
      <c r="N39" t="s">
        <v>62</v>
      </c>
      <c r="O39">
        <v>3021735562557.3799</v>
      </c>
      <c r="P39">
        <v>3021735.5625573802</v>
      </c>
    </row>
    <row r="40" spans="3:16" x14ac:dyDescent="0.25">
      <c r="N40" t="s">
        <v>63</v>
      </c>
      <c r="O40">
        <v>1641193476315.3</v>
      </c>
      <c r="P40">
        <v>1641193.4763153</v>
      </c>
    </row>
    <row r="41" spans="3:16" x14ac:dyDescent="0.25">
      <c r="N41" t="s">
        <v>64</v>
      </c>
      <c r="O41">
        <v>43143610389.696404</v>
      </c>
      <c r="P41">
        <v>43143.610389696303</v>
      </c>
    </row>
    <row r="42" spans="3:16" x14ac:dyDescent="0.25">
      <c r="N42" t="s">
        <v>65</v>
      </c>
      <c r="O42">
        <v>1969553152681.01</v>
      </c>
      <c r="P42">
        <v>1969553.1526810101</v>
      </c>
    </row>
    <row r="43" spans="3:16" x14ac:dyDescent="0.25">
      <c r="N43" t="s">
        <v>66</v>
      </c>
      <c r="O43">
        <v>406969590295.146</v>
      </c>
      <c r="P43">
        <v>406969.59029514599</v>
      </c>
    </row>
    <row r="44" spans="3:16" x14ac:dyDescent="0.25">
      <c r="N44" t="s">
        <v>67</v>
      </c>
      <c r="O44">
        <v>4915603192.1810703</v>
      </c>
      <c r="P44">
        <v>4915.60319218107</v>
      </c>
    </row>
    <row r="45" spans="3:16" x14ac:dyDescent="0.25">
      <c r="N45" t="s">
        <v>68</v>
      </c>
      <c r="O45">
        <v>3010644060024.75</v>
      </c>
      <c r="P45">
        <v>3010644.06002475</v>
      </c>
    </row>
    <row r="46" spans="3:16" x14ac:dyDescent="0.25">
      <c r="N46" t="s">
        <v>69</v>
      </c>
      <c r="O46">
        <v>320548057944.71503</v>
      </c>
      <c r="P46">
        <v>320548.05794471502</v>
      </c>
    </row>
    <row r="47" spans="3:16" x14ac:dyDescent="0.25">
      <c r="N47" t="s">
        <v>100</v>
      </c>
      <c r="O47">
        <v>3452218558137.9102</v>
      </c>
      <c r="P47">
        <v>3452218.55813791</v>
      </c>
    </row>
    <row r="48" spans="3:16" x14ac:dyDescent="0.25">
      <c r="N48" t="s">
        <v>101</v>
      </c>
      <c r="O48">
        <v>226739704084.73901</v>
      </c>
      <c r="P48">
        <v>226739.704084739</v>
      </c>
    </row>
    <row r="49" spans="14:16" x14ac:dyDescent="0.25">
      <c r="N49" t="s">
        <v>102</v>
      </c>
      <c r="O49">
        <v>430600058614.25201</v>
      </c>
      <c r="P49">
        <v>430600.05861425202</v>
      </c>
    </row>
    <row r="50" spans="14:16" x14ac:dyDescent="0.25">
      <c r="N50" t="s">
        <v>70</v>
      </c>
      <c r="O50">
        <v>666052041738.75195</v>
      </c>
      <c r="P50">
        <v>666052.04173875204</v>
      </c>
    </row>
    <row r="51" spans="14:16" x14ac:dyDescent="0.25">
      <c r="N51" t="s">
        <v>71</v>
      </c>
      <c r="O51">
        <v>318140431334.28003</v>
      </c>
      <c r="P51">
        <v>318140.43133428</v>
      </c>
    </row>
    <row r="52" spans="14:16" x14ac:dyDescent="0.25">
      <c r="N52" t="s">
        <v>56</v>
      </c>
      <c r="O52">
        <v>73794325497.288605</v>
      </c>
      <c r="P52">
        <v>73794.325497288606</v>
      </c>
    </row>
    <row r="53" spans="14:16" x14ac:dyDescent="0.25">
      <c r="N53" t="s">
        <v>72</v>
      </c>
      <c r="O53">
        <v>434893794344.90002</v>
      </c>
      <c r="P53">
        <v>434893.7943449</v>
      </c>
    </row>
    <row r="54" spans="14:16" x14ac:dyDescent="0.25">
      <c r="N54" t="s">
        <v>73</v>
      </c>
      <c r="O54">
        <v>4766688961881.6699</v>
      </c>
      <c r="P54">
        <v>4766688.9618816702</v>
      </c>
    </row>
    <row r="55" spans="14:16" x14ac:dyDescent="0.25">
      <c r="N55" t="s">
        <v>38</v>
      </c>
      <c r="O55">
        <v>187183955547.45599</v>
      </c>
      <c r="P55">
        <v>187183.95554745599</v>
      </c>
    </row>
    <row r="56" spans="14:16" x14ac:dyDescent="0.25">
      <c r="N56" t="s">
        <v>74</v>
      </c>
      <c r="O56">
        <v>2474715093991.0801</v>
      </c>
      <c r="P56">
        <v>2474715.0939910798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PS Areas20-20</vt:lpstr>
      <vt:lpstr>PS EEZ limits (CMM)</vt:lpstr>
      <vt:lpstr>PS HS limits (CMM)</vt:lpstr>
      <vt:lpstr>PS Biomass EEZ</vt:lpstr>
      <vt:lpstr>PS Adj Rand</vt:lpstr>
      <vt:lpstr>PS Adj LogSh</vt:lpstr>
      <vt:lpstr>Econ Dep</vt:lpstr>
      <vt:lpstr>Dev Status</vt:lpstr>
      <vt:lpstr>LL Areas CA</vt:lpstr>
      <vt:lpstr>LL Adj Rand</vt:lpstr>
      <vt:lpstr>LL Biomass EEZ</vt:lpstr>
    </vt:vector>
  </TitlesOfParts>
  <Company>SPC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McKechnie</dc:creator>
  <cp:lastModifiedBy>Sam McKechnie</cp:lastModifiedBy>
  <dcterms:created xsi:type="dcterms:W3CDTF">2019-07-03T01:06:06Z</dcterms:created>
  <dcterms:modified xsi:type="dcterms:W3CDTF">2019-09-17T23:01:46Z</dcterms:modified>
</cp:coreProperties>
</file>