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CATGIRL\Data\"/>
    </mc:Choice>
  </mc:AlternateContent>
  <bookViews>
    <workbookView xWindow="0" yWindow="0" windowWidth="23040" windowHeight="9645" activeTab="1"/>
  </bookViews>
  <sheets>
    <sheet name="PS Dash" sheetId="1" r:id="rId1"/>
    <sheet name="PS Summary" sheetId="4" r:id="rId2"/>
    <sheet name="PS Calcs" sheetId="2" r:id="rId3"/>
    <sheet name="LL Dash" sheetId="7" r:id="rId4"/>
    <sheet name="LL Summary" sheetId="6" r:id="rId5"/>
    <sheet name="LL Calcs" sheetId="3" r:id="rId6"/>
    <sheet name="Zone Areas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1" i="5" l="1"/>
  <c r="AF38" i="5"/>
  <c r="AH31" i="5"/>
  <c r="AG31" i="5"/>
  <c r="M14" i="5" l="1"/>
  <c r="M15" i="5"/>
  <c r="AD31" i="5" l="1"/>
  <c r="AF14" i="4" s="1"/>
  <c r="AD14" i="4"/>
  <c r="Y31" i="5"/>
  <c r="V31" i="5"/>
  <c r="X14" i="4" s="1"/>
  <c r="U31" i="5"/>
  <c r="W14" i="4" s="1"/>
  <c r="S31" i="5"/>
  <c r="K31" i="5"/>
  <c r="M14" i="4" s="1"/>
  <c r="J31" i="5"/>
  <c r="L14" i="4" s="1"/>
  <c r="G31" i="5"/>
  <c r="E31" i="5"/>
  <c r="G14" i="4" s="1"/>
  <c r="D31" i="5"/>
  <c r="F14" i="4"/>
  <c r="H14" i="4"/>
  <c r="I14" i="4"/>
  <c r="J14" i="4"/>
  <c r="K14" i="4"/>
  <c r="N14" i="4"/>
  <c r="O14" i="4"/>
  <c r="P14" i="4"/>
  <c r="Q14" i="4"/>
  <c r="R14" i="4"/>
  <c r="S14" i="4"/>
  <c r="T14" i="4"/>
  <c r="U14" i="4"/>
  <c r="V14" i="4"/>
  <c r="Y14" i="4"/>
  <c r="Z14" i="4"/>
  <c r="AA14" i="4"/>
  <c r="AB14" i="4"/>
  <c r="AC14" i="4"/>
  <c r="AE14" i="4"/>
  <c r="AG14" i="4"/>
  <c r="AH14" i="4"/>
  <c r="AI14" i="4"/>
  <c r="AJ14" i="4"/>
  <c r="E14" i="4"/>
  <c r="AF31" i="5"/>
  <c r="AF37" i="5"/>
  <c r="AF36" i="5"/>
  <c r="AF35" i="5"/>
  <c r="AF34" i="5"/>
  <c r="AE31" i="5"/>
  <c r="AC31" i="5"/>
  <c r="AA31" i="5"/>
  <c r="Z31" i="5"/>
  <c r="X31" i="5"/>
  <c r="W31" i="5"/>
  <c r="R31" i="5"/>
  <c r="Q31" i="5"/>
  <c r="O31" i="5"/>
  <c r="M31" i="5"/>
  <c r="L31" i="5"/>
  <c r="I31" i="5"/>
  <c r="C31" i="5"/>
  <c r="H13" i="6"/>
  <c r="J13" i="6"/>
  <c r="M13" i="6"/>
  <c r="T13" i="6"/>
  <c r="AC13" i="6"/>
  <c r="AJ13" i="6"/>
  <c r="E13" i="6"/>
  <c r="AH14" i="5"/>
  <c r="AG14" i="5"/>
  <c r="AI13" i="6" s="1"/>
  <c r="AF17" i="5"/>
  <c r="AF14" i="5" s="1"/>
  <c r="AH13" i="6" s="1"/>
  <c r="AF22" i="5"/>
  <c r="AF18" i="5"/>
  <c r="AF19" i="5"/>
  <c r="AF20" i="5"/>
  <c r="AF21" i="5"/>
  <c r="AE14" i="5"/>
  <c r="AG13" i="6" s="1"/>
  <c r="AD14" i="5"/>
  <c r="AF13" i="6" s="1"/>
  <c r="AF7" i="5"/>
  <c r="AC14" i="5"/>
  <c r="AE13" i="6" s="1"/>
  <c r="AB14" i="5"/>
  <c r="AD13" i="6" s="1"/>
  <c r="AA14" i="5"/>
  <c r="Z14" i="5"/>
  <c r="AB13" i="6" s="1"/>
  <c r="Y14" i="5"/>
  <c r="AA13" i="6" s="1"/>
  <c r="X14" i="5"/>
  <c r="Z13" i="6" s="1"/>
  <c r="W14" i="5"/>
  <c r="Y13" i="6" s="1"/>
  <c r="V14" i="5"/>
  <c r="X13" i="6" s="1"/>
  <c r="U14" i="5"/>
  <c r="W13" i="6" s="1"/>
  <c r="T14" i="5"/>
  <c r="V13" i="6" s="1"/>
  <c r="S17" i="5"/>
  <c r="S14" i="5" s="1"/>
  <c r="U13" i="6" s="1"/>
  <c r="S16" i="5"/>
  <c r="R14" i="5"/>
  <c r="Q14" i="5"/>
  <c r="S13" i="6" s="1"/>
  <c r="P14" i="5"/>
  <c r="R13" i="6" s="1"/>
  <c r="O18" i="5"/>
  <c r="O17" i="5"/>
  <c r="O16" i="5"/>
  <c r="O14" i="5" s="1"/>
  <c r="Q13" i="6" s="1"/>
  <c r="N14" i="5"/>
  <c r="P13" i="6" s="1"/>
  <c r="M17" i="5"/>
  <c r="M16" i="5"/>
  <c r="O13" i="6"/>
  <c r="L14" i="5"/>
  <c r="N13" i="6" s="1"/>
  <c r="K14" i="5"/>
  <c r="J14" i="5"/>
  <c r="L13" i="6" s="1"/>
  <c r="I14" i="5"/>
  <c r="K13" i="6" s="1"/>
  <c r="G14" i="5"/>
  <c r="I13" i="6" s="1"/>
  <c r="E14" i="5"/>
  <c r="G13" i="6" s="1"/>
  <c r="D18" i="5"/>
  <c r="D17" i="5"/>
  <c r="D14" i="5" s="1"/>
  <c r="F13" i="6" s="1"/>
  <c r="D16" i="5"/>
  <c r="C14" i="5"/>
  <c r="F11" i="6" l="1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E11" i="6"/>
  <c r="AL27" i="6" l="1"/>
  <c r="T23" i="6"/>
  <c r="G5" i="7"/>
  <c r="G32" i="1"/>
  <c r="G29" i="1"/>
  <c r="G26" i="1"/>
  <c r="G23" i="1"/>
  <c r="G20" i="1"/>
  <c r="G17" i="1"/>
  <c r="G14" i="1"/>
  <c r="G11" i="1"/>
  <c r="G8" i="1"/>
  <c r="G5" i="1"/>
  <c r="G26" i="7"/>
  <c r="G29" i="7"/>
  <c r="G23" i="7"/>
  <c r="G20" i="7"/>
  <c r="G17" i="7"/>
  <c r="G14" i="7"/>
  <c r="G11" i="7"/>
  <c r="G8" i="7"/>
  <c r="E41" i="6"/>
  <c r="E40" i="6"/>
  <c r="E39" i="6"/>
  <c r="E38" i="6"/>
  <c r="E37" i="6"/>
  <c r="E36" i="6"/>
  <c r="E35" i="6"/>
  <c r="E34" i="6"/>
  <c r="E33" i="6"/>
  <c r="L24" i="6"/>
  <c r="E19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K24" i="6"/>
  <c r="J24" i="6"/>
  <c r="I24" i="6"/>
  <c r="H24" i="6"/>
  <c r="G24" i="6"/>
  <c r="F24" i="6"/>
  <c r="E24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AL19" i="6"/>
  <c r="AL28" i="4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E10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E9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E7" i="6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E8" i="6"/>
  <c r="AF46" i="6" l="1"/>
  <c r="AF51" i="6" s="1"/>
  <c r="E46" i="6"/>
  <c r="E51" i="6" s="1"/>
  <c r="U46" i="6"/>
  <c r="U51" i="6" s="1"/>
  <c r="AL25" i="6"/>
  <c r="AL26" i="6"/>
  <c r="AL21" i="6"/>
  <c r="AL22" i="6"/>
  <c r="AL23" i="6"/>
  <c r="AL20" i="6"/>
  <c r="AH46" i="6"/>
  <c r="AH51" i="6" s="1"/>
  <c r="S46" i="6"/>
  <c r="S51" i="6" s="1"/>
  <c r="M46" i="6"/>
  <c r="M51" i="6" s="1"/>
  <c r="R46" i="6"/>
  <c r="R51" i="6" s="1"/>
  <c r="AA46" i="6"/>
  <c r="AA51" i="6" s="1"/>
  <c r="AI46" i="6"/>
  <c r="AI51" i="6" s="1"/>
  <c r="J46" i="6"/>
  <c r="J51" i="6" s="1"/>
  <c r="K46" i="6"/>
  <c r="K51" i="6" s="1"/>
  <c r="L46" i="6"/>
  <c r="L51" i="6" s="1"/>
  <c r="T46" i="6"/>
  <c r="T51" i="6" s="1"/>
  <c r="AB46" i="6"/>
  <c r="AB51" i="6" s="1"/>
  <c r="AJ46" i="6"/>
  <c r="AJ51" i="6" s="1"/>
  <c r="AC46" i="6"/>
  <c r="AC51" i="6" s="1"/>
  <c r="F46" i="6"/>
  <c r="F51" i="6" s="1"/>
  <c r="N46" i="6"/>
  <c r="N51" i="6" s="1"/>
  <c r="V46" i="6"/>
  <c r="V51" i="6" s="1"/>
  <c r="AD46" i="6"/>
  <c r="AD51" i="6" s="1"/>
  <c r="G46" i="6"/>
  <c r="G51" i="6" s="1"/>
  <c r="O46" i="6"/>
  <c r="O51" i="6" s="1"/>
  <c r="W46" i="6"/>
  <c r="W51" i="6" s="1"/>
  <c r="AE46" i="6"/>
  <c r="AE51" i="6" s="1"/>
  <c r="H46" i="6"/>
  <c r="H51" i="6" s="1"/>
  <c r="P46" i="6"/>
  <c r="P51" i="6" s="1"/>
  <c r="X46" i="6"/>
  <c r="X51" i="6" s="1"/>
  <c r="I46" i="6"/>
  <c r="I51" i="6" s="1"/>
  <c r="Q46" i="6"/>
  <c r="Q51" i="6" s="1"/>
  <c r="Y46" i="6"/>
  <c r="Y51" i="6" s="1"/>
  <c r="AG46" i="6"/>
  <c r="AG51" i="6" s="1"/>
  <c r="Z46" i="6"/>
  <c r="Z51" i="6" s="1"/>
  <c r="AL24" i="6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8" i="4"/>
  <c r="E42" i="4"/>
  <c r="F71" i="6" l="1"/>
  <c r="F88" i="6"/>
  <c r="F80" i="6"/>
  <c r="F65" i="6"/>
  <c r="F63" i="6"/>
  <c r="F87" i="6"/>
  <c r="F64" i="6"/>
  <c r="F72" i="6"/>
  <c r="F66" i="6"/>
  <c r="F74" i="6"/>
  <c r="F58" i="6"/>
  <c r="F68" i="6"/>
  <c r="F89" i="6"/>
  <c r="F76" i="6"/>
  <c r="F86" i="6"/>
  <c r="F85" i="6"/>
  <c r="F60" i="6"/>
  <c r="F81" i="6"/>
  <c r="AL46" i="6"/>
  <c r="F78" i="6"/>
  <c r="F77" i="6"/>
  <c r="F83" i="6"/>
  <c r="F73" i="6"/>
  <c r="F70" i="6"/>
  <c r="F69" i="6"/>
  <c r="F75" i="6"/>
  <c r="F79" i="6"/>
  <c r="F62" i="6"/>
  <c r="F61" i="6"/>
  <c r="F67" i="6"/>
  <c r="F59" i="6"/>
  <c r="F84" i="6"/>
  <c r="F82" i="6"/>
  <c r="E41" i="4"/>
  <c r="E40" i="4"/>
  <c r="E39" i="4"/>
  <c r="E38" i="4"/>
  <c r="E37" i="4"/>
  <c r="E36" i="4"/>
  <c r="E35" i="4"/>
  <c r="E34" i="4"/>
  <c r="E33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7" i="4"/>
  <c r="E25" i="4"/>
  <c r="AL25" i="4" s="1"/>
  <c r="D7" i="5"/>
  <c r="N7" i="5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E12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A23" i="4" s="1"/>
  <c r="AB11" i="4"/>
  <c r="AC11" i="4"/>
  <c r="AD11" i="4"/>
  <c r="AE11" i="4"/>
  <c r="AF11" i="4"/>
  <c r="AG11" i="4"/>
  <c r="AH11" i="4"/>
  <c r="AI11" i="4"/>
  <c r="AJ11" i="4"/>
  <c r="E11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S22" i="4" s="1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I22" i="4" s="1"/>
  <c r="AJ10" i="4"/>
  <c r="E10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I21" i="4" s="1"/>
  <c r="AJ9" i="4"/>
  <c r="E9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F8" i="4"/>
  <c r="F20" i="4" s="1"/>
  <c r="G8" i="4"/>
  <c r="E8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F19" i="4"/>
  <c r="E19" i="4"/>
  <c r="AL27" i="4" l="1"/>
  <c r="AJ26" i="4"/>
  <c r="AB26" i="4"/>
  <c r="T26" i="4"/>
  <c r="K26" i="4"/>
  <c r="S26" i="4"/>
  <c r="AI26" i="4"/>
  <c r="P26" i="4"/>
  <c r="AA26" i="4"/>
  <c r="J26" i="4"/>
  <c r="X26" i="4"/>
  <c r="AD26" i="4"/>
  <c r="V26" i="4"/>
  <c r="N26" i="4"/>
  <c r="F26" i="4"/>
  <c r="AF26" i="4"/>
  <c r="H26" i="4"/>
  <c r="AC26" i="4"/>
  <c r="U26" i="4"/>
  <c r="M26" i="4"/>
  <c r="L26" i="4"/>
  <c r="D58" i="6"/>
  <c r="K22" i="4"/>
  <c r="AH21" i="4"/>
  <c r="Z21" i="4"/>
  <c r="R21" i="4"/>
  <c r="J21" i="4"/>
  <c r="AH22" i="4"/>
  <c r="Z22" i="4"/>
  <c r="R22" i="4"/>
  <c r="J22" i="4"/>
  <c r="AA22" i="4"/>
  <c r="AI20" i="4"/>
  <c r="AA20" i="4"/>
  <c r="S20" i="4"/>
  <c r="K20" i="4"/>
  <c r="AG21" i="4"/>
  <c r="Y21" i="4"/>
  <c r="Q21" i="4"/>
  <c r="I21" i="4"/>
  <c r="AG22" i="4"/>
  <c r="Y22" i="4"/>
  <c r="Q22" i="4"/>
  <c r="I22" i="4"/>
  <c r="U20" i="4"/>
  <c r="AA21" i="4"/>
  <c r="AH20" i="4"/>
  <c r="Z20" i="4"/>
  <c r="R20" i="4"/>
  <c r="J20" i="4"/>
  <c r="AF21" i="4"/>
  <c r="X21" i="4"/>
  <c r="P21" i="4"/>
  <c r="H21" i="4"/>
  <c r="AF22" i="4"/>
  <c r="X22" i="4"/>
  <c r="P22" i="4"/>
  <c r="H22" i="4"/>
  <c r="S21" i="4"/>
  <c r="AJ20" i="4"/>
  <c r="AG20" i="4"/>
  <c r="Y20" i="4"/>
  <c r="Q20" i="4"/>
  <c r="I20" i="4"/>
  <c r="AE21" i="4"/>
  <c r="W21" i="4"/>
  <c r="O21" i="4"/>
  <c r="G21" i="4"/>
  <c r="AE22" i="4"/>
  <c r="W22" i="4"/>
  <c r="O22" i="4"/>
  <c r="G22" i="4"/>
  <c r="AB20" i="4"/>
  <c r="AF20" i="4"/>
  <c r="H20" i="4"/>
  <c r="AD21" i="4"/>
  <c r="V21" i="4"/>
  <c r="N21" i="4"/>
  <c r="F21" i="4"/>
  <c r="AD22" i="4"/>
  <c r="V22" i="4"/>
  <c r="N22" i="4"/>
  <c r="F22" i="4"/>
  <c r="AC20" i="4"/>
  <c r="M20" i="4"/>
  <c r="K21" i="4"/>
  <c r="L20" i="4"/>
  <c r="P20" i="4"/>
  <c r="E20" i="4"/>
  <c r="AE20" i="4"/>
  <c r="W20" i="4"/>
  <c r="O20" i="4"/>
  <c r="E21" i="4"/>
  <c r="AC21" i="4"/>
  <c r="U21" i="4"/>
  <c r="M21" i="4"/>
  <c r="E22" i="4"/>
  <c r="T20" i="4"/>
  <c r="X20" i="4"/>
  <c r="G20" i="4"/>
  <c r="AD20" i="4"/>
  <c r="V20" i="4"/>
  <c r="N20" i="4"/>
  <c r="AJ22" i="4"/>
  <c r="AB22" i="4"/>
  <c r="T22" i="4"/>
  <c r="L22" i="4"/>
  <c r="R23" i="4"/>
  <c r="AG23" i="4"/>
  <c r="Y23" i="4"/>
  <c r="Q23" i="4"/>
  <c r="I23" i="4"/>
  <c r="K23" i="4"/>
  <c r="AH23" i="4"/>
  <c r="AF23" i="4"/>
  <c r="X23" i="4"/>
  <c r="P23" i="4"/>
  <c r="H23" i="4"/>
  <c r="AI23" i="4"/>
  <c r="Z23" i="4"/>
  <c r="G23" i="4"/>
  <c r="J23" i="4"/>
  <c r="AC23" i="4"/>
  <c r="U23" i="4"/>
  <c r="M23" i="4"/>
  <c r="S23" i="4"/>
  <c r="AJ23" i="4"/>
  <c r="AB23" i="4"/>
  <c r="T23" i="4"/>
  <c r="L23" i="4"/>
  <c r="D86" i="6"/>
  <c r="F56" i="6"/>
  <c r="D65" i="6"/>
  <c r="D79" i="6"/>
  <c r="D89" i="6"/>
  <c r="D61" i="6"/>
  <c r="D82" i="6"/>
  <c r="D85" i="6"/>
  <c r="D87" i="6"/>
  <c r="Z52" i="6"/>
  <c r="D76" i="6"/>
  <c r="D75" i="6"/>
  <c r="D72" i="6"/>
  <c r="D83" i="6"/>
  <c r="D80" i="6"/>
  <c r="N52" i="6"/>
  <c r="T52" i="6"/>
  <c r="D81" i="6"/>
  <c r="D63" i="6"/>
  <c r="H52" i="6"/>
  <c r="AB52" i="6"/>
  <c r="W52" i="6"/>
  <c r="D68" i="6"/>
  <c r="D74" i="6"/>
  <c r="V52" i="6"/>
  <c r="D84" i="6"/>
  <c r="D69" i="6"/>
  <c r="D77" i="6"/>
  <c r="G56" i="6"/>
  <c r="G52" i="6"/>
  <c r="AJ52" i="6"/>
  <c r="D66" i="6"/>
  <c r="AC52" i="6"/>
  <c r="AD52" i="6"/>
  <c r="D71" i="6"/>
  <c r="AE52" i="6"/>
  <c r="I52" i="6"/>
  <c r="P52" i="6"/>
  <c r="X52" i="6"/>
  <c r="AF52" i="6"/>
  <c r="D59" i="6"/>
  <c r="D60" i="6"/>
  <c r="D70" i="6"/>
  <c r="D78" i="6"/>
  <c r="H56" i="6"/>
  <c r="O52" i="6"/>
  <c r="D67" i="6"/>
  <c r="D62" i="6"/>
  <c r="F52" i="6"/>
  <c r="E56" i="6"/>
  <c r="Q52" i="6"/>
  <c r="Y52" i="6"/>
  <c r="D64" i="6"/>
  <c r="D88" i="6"/>
  <c r="D73" i="6"/>
  <c r="AG52" i="6"/>
  <c r="I56" i="6"/>
  <c r="M52" i="6"/>
  <c r="U52" i="6"/>
  <c r="J52" i="6"/>
  <c r="AI52" i="6"/>
  <c r="K52" i="6"/>
  <c r="E52" i="6"/>
  <c r="AH52" i="6"/>
  <c r="L52" i="6"/>
  <c r="S52" i="6"/>
  <c r="AL51" i="6"/>
  <c r="R52" i="6"/>
  <c r="AA52" i="6"/>
  <c r="V24" i="4"/>
  <c r="AD24" i="4"/>
  <c r="T24" i="4"/>
  <c r="AB24" i="4"/>
  <c r="AJ24" i="4"/>
  <c r="N24" i="4"/>
  <c r="L24" i="4"/>
  <c r="L46" i="4" s="1"/>
  <c r="X24" i="4"/>
  <c r="AF24" i="4"/>
  <c r="K24" i="4"/>
  <c r="E24" i="4"/>
  <c r="AH24" i="4"/>
  <c r="Z24" i="4"/>
  <c r="R24" i="4"/>
  <c r="J24" i="4"/>
  <c r="AG24" i="4"/>
  <c r="Y24" i="4"/>
  <c r="Q24" i="4"/>
  <c r="I24" i="4"/>
  <c r="P24" i="4"/>
  <c r="H24" i="4"/>
  <c r="AL19" i="4"/>
  <c r="AL20" i="4"/>
  <c r="AG26" i="4"/>
  <c r="W24" i="4"/>
  <c r="AD23" i="4"/>
  <c r="V23" i="4"/>
  <c r="N23" i="4"/>
  <c r="F23" i="4"/>
  <c r="AC22" i="4"/>
  <c r="U22" i="4"/>
  <c r="M22" i="4"/>
  <c r="AJ21" i="4"/>
  <c r="AB21" i="4"/>
  <c r="T21" i="4"/>
  <c r="L21" i="4"/>
  <c r="F24" i="4"/>
  <c r="Y26" i="4"/>
  <c r="G24" i="4"/>
  <c r="E23" i="4"/>
  <c r="AE26" i="4"/>
  <c r="W26" i="4"/>
  <c r="O26" i="4"/>
  <c r="G26" i="4"/>
  <c r="AC24" i="4"/>
  <c r="U24" i="4"/>
  <c r="M24" i="4"/>
  <c r="Q26" i="4"/>
  <c r="O24" i="4"/>
  <c r="I26" i="4"/>
  <c r="AE24" i="4"/>
  <c r="AI24" i="4"/>
  <c r="AA24" i="4"/>
  <c r="S24" i="4"/>
  <c r="S46" i="4" s="1"/>
  <c r="E26" i="4"/>
  <c r="AH26" i="4"/>
  <c r="Z26" i="4"/>
  <c r="R26" i="4"/>
  <c r="AE23" i="4"/>
  <c r="W23" i="4"/>
  <c r="O23" i="4"/>
  <c r="O46" i="4" l="1"/>
  <c r="O51" i="4" s="1"/>
  <c r="X46" i="4"/>
  <c r="X51" i="4" s="1"/>
  <c r="J46" i="4"/>
  <c r="F63" i="4" s="1"/>
  <c r="AI46" i="4"/>
  <c r="F88" i="4" s="1"/>
  <c r="E46" i="4"/>
  <c r="F58" i="4" s="1"/>
  <c r="Q46" i="4"/>
  <c r="Q51" i="4" s="1"/>
  <c r="AG46" i="4"/>
  <c r="F86" i="4" s="1"/>
  <c r="U46" i="4"/>
  <c r="U51" i="4" s="1"/>
  <c r="AL22" i="4"/>
  <c r="R46" i="4"/>
  <c r="R51" i="4" s="1"/>
  <c r="M46" i="4"/>
  <c r="M51" i="4" s="1"/>
  <c r="F46" i="4"/>
  <c r="F51" i="4" s="1"/>
  <c r="H46" i="4"/>
  <c r="H51" i="4" s="1"/>
  <c r="AJ46" i="4"/>
  <c r="AJ51" i="4" s="1"/>
  <c r="AC46" i="4"/>
  <c r="AL21" i="4"/>
  <c r="AH46" i="4"/>
  <c r="F87" i="4" s="1"/>
  <c r="AA46" i="4"/>
  <c r="F80" i="4" s="1"/>
  <c r="P46" i="4"/>
  <c r="P51" i="4" s="1"/>
  <c r="W46" i="4"/>
  <c r="W51" i="4" s="1"/>
  <c r="Y46" i="4"/>
  <c r="Y51" i="4" s="1"/>
  <c r="AF46" i="4"/>
  <c r="AF51" i="4" s="1"/>
  <c r="V46" i="4"/>
  <c r="F75" i="4" s="1"/>
  <c r="I46" i="4"/>
  <c r="F62" i="4" s="1"/>
  <c r="T46" i="4"/>
  <c r="F73" i="4" s="1"/>
  <c r="AE46" i="4"/>
  <c r="F84" i="4" s="1"/>
  <c r="K46" i="4"/>
  <c r="F64" i="4" s="1"/>
  <c r="AD46" i="4"/>
  <c r="AD51" i="4" s="1"/>
  <c r="G46" i="4"/>
  <c r="G51" i="4" s="1"/>
  <c r="N46" i="4"/>
  <c r="N51" i="4" s="1"/>
  <c r="Z46" i="4"/>
  <c r="F79" i="4" s="1"/>
  <c r="AB46" i="4"/>
  <c r="F81" i="4" s="1"/>
  <c r="J59" i="6"/>
  <c r="AF5" i="7" s="1"/>
  <c r="I82" i="6"/>
  <c r="AE28" i="7" s="1"/>
  <c r="J78" i="6"/>
  <c r="AF24" i="7" s="1"/>
  <c r="J69" i="6"/>
  <c r="AF15" i="7" s="1"/>
  <c r="J70" i="6"/>
  <c r="AF16" i="7" s="1"/>
  <c r="J62" i="6"/>
  <c r="AF8" i="7" s="1"/>
  <c r="J87" i="6"/>
  <c r="AF33" i="7" s="1"/>
  <c r="I79" i="6"/>
  <c r="AE25" i="7" s="1"/>
  <c r="I69" i="6"/>
  <c r="AE15" i="7" s="1"/>
  <c r="I80" i="6"/>
  <c r="AE26" i="7" s="1"/>
  <c r="J58" i="6"/>
  <c r="AF4" i="7" s="1"/>
  <c r="J86" i="6"/>
  <c r="AF32" i="7" s="1"/>
  <c r="I83" i="6"/>
  <c r="AE29" i="7" s="1"/>
  <c r="I86" i="6"/>
  <c r="AE32" i="7" s="1"/>
  <c r="J82" i="6"/>
  <c r="AF28" i="7" s="1"/>
  <c r="I63" i="6"/>
  <c r="AE9" i="7" s="1"/>
  <c r="J73" i="6"/>
  <c r="AF19" i="7" s="1"/>
  <c r="I66" i="6"/>
  <c r="AE12" i="7" s="1"/>
  <c r="J83" i="6"/>
  <c r="AF29" i="7" s="1"/>
  <c r="I68" i="6"/>
  <c r="AE14" i="7" s="1"/>
  <c r="J88" i="6"/>
  <c r="AF34" i="7" s="1"/>
  <c r="J61" i="6"/>
  <c r="AF7" i="7" s="1"/>
  <c r="J66" i="6"/>
  <c r="AF12" i="7" s="1"/>
  <c r="I74" i="6"/>
  <c r="AE20" i="7" s="1"/>
  <c r="I58" i="6"/>
  <c r="AE4" i="7" s="1"/>
  <c r="J68" i="6"/>
  <c r="AF14" i="7" s="1"/>
  <c r="J72" i="6"/>
  <c r="AF18" i="7" s="1"/>
  <c r="I64" i="6"/>
  <c r="AE10" i="7" s="1"/>
  <c r="I59" i="6"/>
  <c r="AE5" i="7" s="1"/>
  <c r="J67" i="6"/>
  <c r="AF13" i="7" s="1"/>
  <c r="J89" i="6"/>
  <c r="AF35" i="7" s="1"/>
  <c r="I89" i="6"/>
  <c r="AE35" i="7" s="1"/>
  <c r="J74" i="6"/>
  <c r="AF20" i="7" s="1"/>
  <c r="I70" i="6"/>
  <c r="AE16" i="7" s="1"/>
  <c r="I77" i="6"/>
  <c r="AE23" i="7" s="1"/>
  <c r="J79" i="6"/>
  <c r="AF25" i="7" s="1"/>
  <c r="I84" i="6"/>
  <c r="AE30" i="7" s="1"/>
  <c r="I88" i="6"/>
  <c r="AE34" i="7" s="1"/>
  <c r="J81" i="6"/>
  <c r="AF27" i="7" s="1"/>
  <c r="I85" i="6"/>
  <c r="AE31" i="7" s="1"/>
  <c r="J84" i="6"/>
  <c r="AF30" i="7" s="1"/>
  <c r="J85" i="6"/>
  <c r="AF31" i="7" s="1"/>
  <c r="I62" i="6"/>
  <c r="AE8" i="7" s="1"/>
  <c r="I76" i="6"/>
  <c r="AE22" i="7" s="1"/>
  <c r="I78" i="6"/>
  <c r="AE24" i="7" s="1"/>
  <c r="I73" i="6"/>
  <c r="AE19" i="7" s="1"/>
  <c r="J65" i="6"/>
  <c r="AF11" i="7" s="1"/>
  <c r="I65" i="6"/>
  <c r="AE11" i="7" s="1"/>
  <c r="I75" i="6"/>
  <c r="AE21" i="7" s="1"/>
  <c r="J76" i="6"/>
  <c r="AF22" i="7" s="1"/>
  <c r="I71" i="6"/>
  <c r="AE17" i="7" s="1"/>
  <c r="J63" i="6"/>
  <c r="AF9" i="7" s="1"/>
  <c r="J77" i="6"/>
  <c r="AF23" i="7" s="1"/>
  <c r="J60" i="6"/>
  <c r="AF6" i="7" s="1"/>
  <c r="J80" i="6"/>
  <c r="AF26" i="7" s="1"/>
  <c r="J64" i="6"/>
  <c r="AF10" i="7" s="1"/>
  <c r="I67" i="6"/>
  <c r="AE13" i="7" s="1"/>
  <c r="I60" i="6"/>
  <c r="AE6" i="7" s="1"/>
  <c r="J75" i="6"/>
  <c r="AF21" i="7" s="1"/>
  <c r="I72" i="6"/>
  <c r="AE18" i="7" s="1"/>
  <c r="I81" i="6"/>
  <c r="AE27" i="7" s="1"/>
  <c r="J71" i="6"/>
  <c r="AF17" i="7" s="1"/>
  <c r="I61" i="6"/>
  <c r="AE7" i="7" s="1"/>
  <c r="I87" i="6"/>
  <c r="AE33" i="7" s="1"/>
  <c r="AL24" i="4"/>
  <c r="AL23" i="4"/>
  <c r="AL26" i="4"/>
  <c r="L51" i="4"/>
  <c r="F65" i="4"/>
  <c r="AI51" i="4"/>
  <c r="S51" i="4"/>
  <c r="F72" i="4"/>
  <c r="J51" i="4" l="1"/>
  <c r="F77" i="4"/>
  <c r="F68" i="4"/>
  <c r="E51" i="4"/>
  <c r="I56" i="4" s="1"/>
  <c r="AA51" i="4"/>
  <c r="H56" i="4" s="1"/>
  <c r="F70" i="4"/>
  <c r="AH51" i="4"/>
  <c r="AG51" i="4"/>
  <c r="F71" i="4"/>
  <c r="F66" i="4"/>
  <c r="F76" i="4"/>
  <c r="F74" i="4"/>
  <c r="F61" i="4"/>
  <c r="F69" i="4"/>
  <c r="F85" i="4"/>
  <c r="F89" i="4"/>
  <c r="V51" i="4"/>
  <c r="AG4" i="7"/>
  <c r="K51" i="4"/>
  <c r="F83" i="4"/>
  <c r="T51" i="4"/>
  <c r="AB51" i="4"/>
  <c r="AE51" i="4"/>
  <c r="I51" i="4"/>
  <c r="Z51" i="4"/>
  <c r="F67" i="4"/>
  <c r="F60" i="4"/>
  <c r="K64" i="6"/>
  <c r="K67" i="6"/>
  <c r="K59" i="6"/>
  <c r="K63" i="6"/>
  <c r="K79" i="6"/>
  <c r="K89" i="6"/>
  <c r="K66" i="6"/>
  <c r="K85" i="6"/>
  <c r="K69" i="6"/>
  <c r="K73" i="6"/>
  <c r="K78" i="6"/>
  <c r="K60" i="6"/>
  <c r="K83" i="6"/>
  <c r="K74" i="6"/>
  <c r="K84" i="6"/>
  <c r="K80" i="6"/>
  <c r="K77" i="6"/>
  <c r="K58" i="6"/>
  <c r="K65" i="6"/>
  <c r="K61" i="6"/>
  <c r="K75" i="6"/>
  <c r="K87" i="6"/>
  <c r="K72" i="6"/>
  <c r="K86" i="6"/>
  <c r="K62" i="6"/>
  <c r="K70" i="6"/>
  <c r="K88" i="6"/>
  <c r="K71" i="6"/>
  <c r="K76" i="6"/>
  <c r="K68" i="6"/>
  <c r="K82" i="6"/>
  <c r="K81" i="6"/>
  <c r="F59" i="4"/>
  <c r="F78" i="4"/>
  <c r="AL46" i="4"/>
  <c r="F82" i="4"/>
  <c r="AC51" i="4"/>
  <c r="G56" i="4" l="1"/>
  <c r="AH52" i="4"/>
  <c r="F56" i="4"/>
  <c r="E56" i="4"/>
  <c r="D86" i="4"/>
  <c r="D65" i="4"/>
  <c r="D61" i="4"/>
  <c r="D71" i="4"/>
  <c r="D84" i="4"/>
  <c r="D68" i="4"/>
  <c r="D60" i="4"/>
  <c r="D89" i="4"/>
  <c r="D79" i="4"/>
  <c r="D62" i="4"/>
  <c r="D80" i="4"/>
  <c r="D88" i="4"/>
  <c r="D75" i="4"/>
  <c r="D83" i="4"/>
  <c r="D82" i="4"/>
  <c r="D74" i="4"/>
  <c r="D59" i="4"/>
  <c r="D81" i="4"/>
  <c r="D64" i="4"/>
  <c r="D76" i="4"/>
  <c r="D63" i="4"/>
  <c r="D73" i="4"/>
  <c r="D66" i="4"/>
  <c r="D87" i="4"/>
  <c r="D58" i="4"/>
  <c r="D72" i="4"/>
  <c r="D85" i="4"/>
  <c r="D70" i="4"/>
  <c r="D69" i="4"/>
  <c r="D67" i="4"/>
  <c r="D77" i="4"/>
  <c r="D78" i="4"/>
  <c r="AB52" i="4"/>
  <c r="O52" i="4"/>
  <c r="K52" i="4"/>
  <c r="G52" i="4"/>
  <c r="AE52" i="4"/>
  <c r="W52" i="4"/>
  <c r="J52" i="4"/>
  <c r="R52" i="4"/>
  <c r="X52" i="4"/>
  <c r="N52" i="4"/>
  <c r="Y52" i="4"/>
  <c r="V52" i="4"/>
  <c r="AJ52" i="4"/>
  <c r="AD52" i="4"/>
  <c r="L52" i="4"/>
  <c r="AA52" i="4"/>
  <c r="AI52" i="4"/>
  <c r="M52" i="4"/>
  <c r="AC52" i="4"/>
  <c r="E52" i="4"/>
  <c r="S52" i="4"/>
  <c r="F52" i="4"/>
  <c r="I52" i="4"/>
  <c r="H52" i="4"/>
  <c r="AG52" i="4"/>
  <c r="P52" i="4"/>
  <c r="AF52" i="4"/>
  <c r="Z52" i="4"/>
  <c r="T52" i="4"/>
  <c r="AL51" i="4"/>
  <c r="U52" i="4"/>
  <c r="Q52" i="4"/>
  <c r="J77" i="4" l="1"/>
  <c r="J64" i="4"/>
  <c r="I82" i="4"/>
  <c r="I68" i="4"/>
  <c r="I81" i="4"/>
  <c r="I85" i="4"/>
  <c r="I66" i="4"/>
  <c r="J79" i="4"/>
  <c r="I88" i="4"/>
  <c r="I72" i="4"/>
  <c r="J76" i="4"/>
  <c r="I65" i="4"/>
  <c r="I67" i="4"/>
  <c r="I64" i="4"/>
  <c r="I60" i="4"/>
  <c r="I80" i="4"/>
  <c r="J85" i="4"/>
  <c r="J63" i="4"/>
  <c r="I83" i="4"/>
  <c r="J58" i="4"/>
  <c r="J68" i="4"/>
  <c r="J89" i="4"/>
  <c r="J61" i="4"/>
  <c r="I71" i="4"/>
  <c r="I87" i="4"/>
  <c r="I86" i="4"/>
  <c r="J86" i="4"/>
  <c r="I84" i="4"/>
  <c r="I77" i="4"/>
  <c r="J82" i="4"/>
  <c r="J69" i="4"/>
  <c r="I78" i="4"/>
  <c r="I74" i="4"/>
  <c r="J81" i="4"/>
  <c r="I63" i="4"/>
  <c r="J74" i="4"/>
  <c r="J73" i="4"/>
  <c r="J88" i="4"/>
  <c r="J78" i="4"/>
  <c r="J59" i="4"/>
  <c r="J66" i="4"/>
  <c r="J67" i="4"/>
  <c r="J65" i="4"/>
  <c r="J84" i="4"/>
  <c r="J80" i="4"/>
  <c r="I62" i="4"/>
  <c r="J70" i="4"/>
  <c r="I73" i="4"/>
  <c r="J71" i="4"/>
  <c r="I75" i="4"/>
  <c r="I76" i="4"/>
  <c r="I79" i="4"/>
  <c r="J75" i="4"/>
  <c r="J83" i="4"/>
  <c r="I59" i="4"/>
  <c r="I70" i="4"/>
  <c r="I58" i="4"/>
  <c r="I69" i="4"/>
  <c r="I89" i="4"/>
  <c r="I61" i="4"/>
  <c r="J60" i="4"/>
  <c r="J72" i="4"/>
  <c r="J87" i="4"/>
  <c r="J62" i="4"/>
  <c r="AG29" i="7" l="1"/>
  <c r="AE19" i="1"/>
  <c r="AG5" i="7"/>
  <c r="AE24" i="1"/>
  <c r="AE17" i="1"/>
  <c r="AE26" i="1"/>
  <c r="AG24" i="7"/>
  <c r="AG7" i="7"/>
  <c r="AE6" i="1"/>
  <c r="AE12" i="1"/>
  <c r="AG16" i="7"/>
  <c r="AG34" i="7"/>
  <c r="AG6" i="7"/>
  <c r="AG19" i="7"/>
  <c r="AE23" i="1"/>
  <c r="AE13" i="1"/>
  <c r="AE27" i="1"/>
  <c r="AE10" i="1"/>
  <c r="AG21" i="7"/>
  <c r="AG14" i="7"/>
  <c r="AE7" i="1"/>
  <c r="AE25" i="1"/>
  <c r="AG30" i="7"/>
  <c r="AG20" i="7"/>
  <c r="AE30" i="1"/>
  <c r="AG25" i="7"/>
  <c r="AE11" i="1"/>
  <c r="AE14" i="1"/>
  <c r="AG33" i="7"/>
  <c r="AG18" i="7"/>
  <c r="AE8" i="1"/>
  <c r="AG35" i="7"/>
  <c r="AE31" i="1"/>
  <c r="AG26" i="7"/>
  <c r="AE35" i="1"/>
  <c r="AE22" i="1"/>
  <c r="AG11" i="7"/>
  <c r="AE9" i="1"/>
  <c r="AG32" i="7"/>
  <c r="AE29" i="1"/>
  <c r="AG22" i="7"/>
  <c r="AE28" i="1"/>
  <c r="AG8" i="7"/>
  <c r="AG15" i="7"/>
  <c r="AE21" i="1"/>
  <c r="AG27" i="7"/>
  <c r="AE32" i="1"/>
  <c r="AG28" i="7"/>
  <c r="AG9" i="7"/>
  <c r="AE18" i="1"/>
  <c r="AG10" i="7"/>
  <c r="AE16" i="1"/>
  <c r="AE5" i="1"/>
  <c r="AE15" i="1"/>
  <c r="AG13" i="7"/>
  <c r="AE4" i="1"/>
  <c r="AG17" i="7"/>
  <c r="AG12" i="7"/>
  <c r="AE20" i="1"/>
  <c r="AE33" i="1"/>
  <c r="AG31" i="7"/>
  <c r="AE34" i="1"/>
  <c r="AG23" i="7"/>
  <c r="K62" i="4"/>
  <c r="K79" i="4"/>
  <c r="K87" i="4"/>
  <c r="K70" i="4"/>
  <c r="K78" i="4"/>
  <c r="K69" i="4"/>
  <c r="K61" i="4"/>
  <c r="K59" i="4"/>
  <c r="K83" i="4"/>
  <c r="K82" i="4"/>
  <c r="K75" i="4"/>
  <c r="K73" i="4"/>
  <c r="K68" i="4"/>
  <c r="K72" i="4"/>
  <c r="K88" i="4"/>
  <c r="K60" i="4"/>
  <c r="K80" i="4"/>
  <c r="K84" i="4"/>
  <c r="K74" i="4"/>
  <c r="AF4" i="1"/>
  <c r="K58" i="4"/>
  <c r="K65" i="4"/>
  <c r="K86" i="4"/>
  <c r="K76" i="4"/>
  <c r="K67" i="4"/>
  <c r="K81" i="4"/>
  <c r="K63" i="4"/>
  <c r="K64" i="4"/>
  <c r="K89" i="4"/>
  <c r="K71" i="4"/>
  <c r="K66" i="4"/>
  <c r="K85" i="4"/>
  <c r="K77" i="4"/>
  <c r="AF25" i="1"/>
  <c r="AF33" i="1"/>
  <c r="AF16" i="1"/>
  <c r="AF24" i="1"/>
  <c r="AF15" i="1"/>
  <c r="AF7" i="1"/>
  <c r="AF13" i="1"/>
  <c r="AF17" i="1"/>
  <c r="AF8" i="1"/>
  <c r="AF18" i="1"/>
  <c r="AF12" i="1"/>
  <c r="AF6" i="1"/>
  <c r="AF21" i="1"/>
  <c r="AF26" i="1"/>
  <c r="AF19" i="1"/>
  <c r="AF14" i="1"/>
  <c r="AF5" i="1"/>
  <c r="AF29" i="1"/>
  <c r="AF34" i="1"/>
  <c r="AF28" i="1"/>
  <c r="AF35" i="1"/>
  <c r="AF30" i="1"/>
  <c r="AF20" i="1"/>
  <c r="AF11" i="1"/>
  <c r="AF32" i="1"/>
  <c r="AF22" i="1"/>
  <c r="AF27" i="1"/>
  <c r="AF9" i="1"/>
  <c r="AF10" i="1"/>
  <c r="AF31" i="1"/>
  <c r="AF23" i="1"/>
  <c r="AG34" i="1" l="1"/>
  <c r="AG27" i="1"/>
  <c r="AG32" i="1"/>
  <c r="AG20" i="1"/>
  <c r="AG31" i="1"/>
  <c r="AG30" i="1"/>
  <c r="AG26" i="1"/>
  <c r="AG7" i="1"/>
  <c r="AG8" i="1"/>
  <c r="AG23" i="1"/>
  <c r="AG13" i="1"/>
  <c r="AG10" i="1"/>
  <c r="AG21" i="1"/>
  <c r="AG15" i="1"/>
  <c r="AG25" i="1"/>
  <c r="AG19" i="1"/>
  <c r="AG35" i="1"/>
  <c r="AG9" i="1"/>
  <c r="AG28" i="1"/>
  <c r="AG6" i="1"/>
  <c r="AG24" i="1"/>
  <c r="AG12" i="1"/>
  <c r="AG16" i="1"/>
  <c r="AG4" i="1"/>
  <c r="AG22" i="1"/>
  <c r="AG29" i="1"/>
  <c r="AG18" i="1"/>
  <c r="AG33" i="1"/>
  <c r="AG5" i="1"/>
  <c r="AG11" i="1"/>
  <c r="AG14" i="1"/>
  <c r="AG17" i="1"/>
</calcChain>
</file>

<file path=xl/sharedStrings.xml><?xml version="1.0" encoding="utf-8"?>
<sst xmlns="http://schemas.openxmlformats.org/spreadsheetml/2006/main" count="1001" uniqueCount="217">
  <si>
    <t>AU</t>
  </si>
  <si>
    <t>FJ</t>
  </si>
  <si>
    <t>CN</t>
  </si>
  <si>
    <t>KR</t>
  </si>
  <si>
    <t>MH</t>
  </si>
  <si>
    <t>SB</t>
  </si>
  <si>
    <t>TW</t>
  </si>
  <si>
    <t>LL Catch</t>
  </si>
  <si>
    <t>ID</t>
  </si>
  <si>
    <t>JP</t>
  </si>
  <si>
    <t>US</t>
  </si>
  <si>
    <t>Catch limits BET - CMM-2017-01 Attchmt 1 Table 3 (mt)</t>
  </si>
  <si>
    <t>Australia</t>
  </si>
  <si>
    <t>China</t>
  </si>
  <si>
    <t>Canada</t>
  </si>
  <si>
    <t>Cook Islands</t>
  </si>
  <si>
    <t>European Union</t>
  </si>
  <si>
    <t>FSM</t>
  </si>
  <si>
    <t>Fiji</t>
  </si>
  <si>
    <t>Indonesia</t>
  </si>
  <si>
    <t>Japan</t>
  </si>
  <si>
    <t>Kiribati</t>
  </si>
  <si>
    <t>Korea</t>
  </si>
  <si>
    <t>Marshall Islands</t>
  </si>
  <si>
    <t>Nauru</t>
  </si>
  <si>
    <t>New Zealand</t>
  </si>
  <si>
    <t>Niue</t>
  </si>
  <si>
    <t>Palau</t>
  </si>
  <si>
    <t>Papua New Guinea</t>
  </si>
  <si>
    <t>Philippines</t>
  </si>
  <si>
    <t>Samoa</t>
  </si>
  <si>
    <t>Solomon Islands</t>
  </si>
  <si>
    <t>Tonga</t>
  </si>
  <si>
    <t>Tuvalu</t>
  </si>
  <si>
    <t>Vanuatu</t>
  </si>
  <si>
    <t>American Samoa</t>
  </si>
  <si>
    <t>Northern Mariana Islands</t>
  </si>
  <si>
    <t>French Polynesia</t>
  </si>
  <si>
    <t>Guam</t>
  </si>
  <si>
    <t>New Caledonia</t>
  </si>
  <si>
    <t>Tokelau</t>
  </si>
  <si>
    <t>Taiwan</t>
  </si>
  <si>
    <t>Wallis and Futuna</t>
  </si>
  <si>
    <t>AS</t>
  </si>
  <si>
    <t>EU</t>
  </si>
  <si>
    <t>NC</t>
  </si>
  <si>
    <t>NZ</t>
  </si>
  <si>
    <t>WF</t>
  </si>
  <si>
    <t>CA</t>
  </si>
  <si>
    <t>GU</t>
  </si>
  <si>
    <t>KI</t>
  </si>
  <si>
    <t>PH</t>
  </si>
  <si>
    <t>TO</t>
  </si>
  <si>
    <t>CK</t>
  </si>
  <si>
    <t>FM</t>
  </si>
  <si>
    <t>PF</t>
  </si>
  <si>
    <t>NR</t>
  </si>
  <si>
    <t>NU</t>
  </si>
  <si>
    <t>MP</t>
  </si>
  <si>
    <t>PW</t>
  </si>
  <si>
    <t>PG</t>
  </si>
  <si>
    <t>WS</t>
  </si>
  <si>
    <t>TK</t>
  </si>
  <si>
    <t>TV</t>
  </si>
  <si>
    <t>VU</t>
  </si>
  <si>
    <t>LngNm</t>
  </si>
  <si>
    <t>ShtNm</t>
  </si>
  <si>
    <t>EEZarea</t>
  </si>
  <si>
    <t>Note this is before 500 mt transfer from JP to CN</t>
  </si>
  <si>
    <t>Nofolk</t>
  </si>
  <si>
    <t>Johnson</t>
  </si>
  <si>
    <t>Jarvis</t>
  </si>
  <si>
    <t>Palmyra/Kingman</t>
  </si>
  <si>
    <t>Wake</t>
  </si>
  <si>
    <t>Doesn't include MA and needs checking</t>
  </si>
  <si>
    <t>30000 mt SKJ</t>
  </si>
  <si>
    <t>600 mt BET</t>
  </si>
  <si>
    <t>600 mt YFT</t>
  </si>
  <si>
    <t>40000 mt SKJ</t>
  </si>
  <si>
    <t>20000 mt SKJ</t>
  </si>
  <si>
    <t>EEZ PS effort limits - CMM-2017-01 Attch 1 Table 1</t>
  </si>
  <si>
    <t>HS PS effort limits - CMM-2017-01 Attach 1 Table 2</t>
  </si>
  <si>
    <t>PNA total - 2018 I think</t>
  </si>
  <si>
    <t>JT</t>
  </si>
  <si>
    <t>JV</t>
  </si>
  <si>
    <t>PY</t>
  </si>
  <si>
    <t>WK</t>
  </si>
  <si>
    <t>HB</t>
  </si>
  <si>
    <t>MA</t>
  </si>
  <si>
    <t>yy</t>
  </si>
  <si>
    <t>PS HS Catch by flag - Annual Catch Estimates</t>
  </si>
  <si>
    <t>PS HS Effort by flag - Annual Catch Estimates</t>
  </si>
  <si>
    <t>PS effort allocation scenarios</t>
  </si>
  <si>
    <t>Best effort 2006-2016 in HS</t>
  </si>
  <si>
    <t>Mean best 2 effort of last 3 years (2014-2016) in HS</t>
  </si>
  <si>
    <t>Mean best 3 effort of last 10 years (2007-2016) in HS</t>
  </si>
  <si>
    <t>Current allocations in HS (CMM 2017-01 Att1 Tab2) all others = 0</t>
  </si>
  <si>
    <t>Current allocations in EEZ (CMM 2017-01 Att1 Tab1) all others = 1</t>
  </si>
  <si>
    <t>Biomass SKJ in zones (EEZ and HS)</t>
  </si>
  <si>
    <t>EEZ area in the convention area</t>
  </si>
  <si>
    <t>Economic dependency</t>
  </si>
  <si>
    <t>Mean best 5 effort of last 15 years (2002-2016) in HS</t>
  </si>
  <si>
    <t>Sum</t>
  </si>
  <si>
    <t>Scenario weightings from dashboard sliders</t>
  </si>
  <si>
    <t>Overall proportional allocations</t>
  </si>
  <si>
    <t>TAE</t>
  </si>
  <si>
    <t>Overall absolute allocations</t>
  </si>
  <si>
    <t>Overall absolute allocations - grouped allocations</t>
  </si>
  <si>
    <t>DWFN</t>
  </si>
  <si>
    <t>ID-PH</t>
  </si>
  <si>
    <t>Rank</t>
  </si>
  <si>
    <t>Allocation</t>
  </si>
  <si>
    <t>Highest effort HS 2006-2016</t>
  </si>
  <si>
    <t>Avg highest 2 effort HS 2014-2016</t>
  </si>
  <si>
    <t>Avg highest 3 effort HS 2007-2016</t>
  </si>
  <si>
    <t>Avg highest 5 effort HS 2002-2016</t>
  </si>
  <si>
    <t>Others</t>
  </si>
  <si>
    <t>%</t>
  </si>
  <si>
    <t>Weight</t>
  </si>
  <si>
    <t>Percentage</t>
  </si>
  <si>
    <t>Equal split</t>
  </si>
  <si>
    <t>Current HS allocations (CMM 2017-01 Att1 Tab2)</t>
  </si>
  <si>
    <t>Current EEZ allocations (CMM 2017-01 Att1 Tab1)</t>
  </si>
  <si>
    <t>FFA (other)</t>
  </si>
  <si>
    <t>FFA (PNA)</t>
  </si>
  <si>
    <t>LL BET catch on HS by flag - Annual Catch Estimates</t>
  </si>
  <si>
    <t>Limit of 36 vessels in HSP-1</t>
  </si>
  <si>
    <t>Can transfer 100 days from EEZ to HS - alleviate AS hardship</t>
  </si>
  <si>
    <t>Biomass BET in zones (EEZ and HS)</t>
  </si>
  <si>
    <t>Current Flag allocations (CMM 2017-01 Att1 Tab3)</t>
  </si>
  <si>
    <t>Total effort limit of 4659 days</t>
  </si>
  <si>
    <t>CMM 2017-01 Attachment 2</t>
  </si>
  <si>
    <t>How to handle 100 days from commission meeting</t>
  </si>
  <si>
    <t>TAC</t>
  </si>
  <si>
    <t>mt</t>
  </si>
  <si>
    <t>Days</t>
  </si>
  <si>
    <t>What to do about JP for this (outside 20N to 20S)</t>
  </si>
  <si>
    <t>OBJECTID</t>
  </si>
  <si>
    <t>country</t>
  </si>
  <si>
    <t>name</t>
  </si>
  <si>
    <t>subcountry</t>
  </si>
  <si>
    <t>id</t>
  </si>
  <si>
    <t>Shape_Length</t>
  </si>
  <si>
    <t>Shape_Area</t>
  </si>
  <si>
    <t>pyth_km2</t>
  </si>
  <si>
    <t xml:space="preserve"> Guam</t>
  </si>
  <si>
    <t>Gilbert Islands</t>
  </si>
  <si>
    <t>GL</t>
  </si>
  <si>
    <t>Wallis &amp; Futuna</t>
  </si>
  <si>
    <t>Matthew &amp; Hunter</t>
  </si>
  <si>
    <t>Howland &amp; Baker</t>
  </si>
  <si>
    <t>Christmas Island</t>
  </si>
  <si>
    <t>A1</t>
  </si>
  <si>
    <t>Norfolk</t>
  </si>
  <si>
    <t>NF</t>
  </si>
  <si>
    <t>Macquarie Island</t>
  </si>
  <si>
    <t>A2</t>
  </si>
  <si>
    <t>Federated states of Micronesia</t>
  </si>
  <si>
    <t>Hawaii</t>
  </si>
  <si>
    <t>HW</t>
  </si>
  <si>
    <t>TL</t>
  </si>
  <si>
    <t>East Timor</t>
  </si>
  <si>
    <t>South Korea</t>
  </si>
  <si>
    <t>KP</t>
  </si>
  <si>
    <t>North Korea</t>
  </si>
  <si>
    <t>XX</t>
  </si>
  <si>
    <t>Paracel Islands Exclusive Economic Zone</t>
  </si>
  <si>
    <t>Spratly Islands Exclusive Economic Zone</t>
  </si>
  <si>
    <t>KH</t>
  </si>
  <si>
    <t>Cambodia</t>
  </si>
  <si>
    <t>TH</t>
  </si>
  <si>
    <t>Thailand</t>
  </si>
  <si>
    <t>VN</t>
  </si>
  <si>
    <t>Vietnam</t>
  </si>
  <si>
    <t>Joint Japan - Korea</t>
  </si>
  <si>
    <t>Conflict Zone</t>
  </si>
  <si>
    <t>Japan - South Korea Conflict Zone</t>
  </si>
  <si>
    <t>MY</t>
  </si>
  <si>
    <t>Malaysia</t>
  </si>
  <si>
    <t>SG</t>
  </si>
  <si>
    <t>Singapore</t>
  </si>
  <si>
    <t>Phoenix Islands</t>
  </si>
  <si>
    <t>PX</t>
  </si>
  <si>
    <t>Johnston</t>
  </si>
  <si>
    <t>JO</t>
  </si>
  <si>
    <t>PN</t>
  </si>
  <si>
    <t>Pitcairn Islands</t>
  </si>
  <si>
    <t>Palmyra</t>
  </si>
  <si>
    <t>Minami-tori Shima</t>
  </si>
  <si>
    <t>MN</t>
  </si>
  <si>
    <t>Northern Islands</t>
  </si>
  <si>
    <t>LN</t>
  </si>
  <si>
    <t>New Areas</t>
  </si>
  <si>
    <t>Old Areas</t>
  </si>
  <si>
    <t>Macquarie</t>
  </si>
  <si>
    <t>Line Is</t>
  </si>
  <si>
    <t>Gilberts</t>
  </si>
  <si>
    <t>Phoenix</t>
  </si>
  <si>
    <t>Conflict zones Asia</t>
  </si>
  <si>
    <t>Vietnam etc.</t>
  </si>
  <si>
    <t>Mathew and Hunter</t>
  </si>
  <si>
    <t>New Cal</t>
  </si>
  <si>
    <t>Mathew Hunter</t>
  </si>
  <si>
    <t>Howland Baker</t>
  </si>
  <si>
    <t>US terratories</t>
  </si>
  <si>
    <t>20N - 20S</t>
  </si>
  <si>
    <t>Northern and Western boundaries</t>
  </si>
  <si>
    <t>Full ID?</t>
  </si>
  <si>
    <t>WFPFC ID?</t>
  </si>
  <si>
    <t>+</t>
  </si>
  <si>
    <t>CCM</t>
  </si>
  <si>
    <t>Highest catch HS 2006-2016</t>
  </si>
  <si>
    <t>Avg highest 2 catch HS 2014-2016</t>
  </si>
  <si>
    <t>Avg highest 3 catch HS 2007-2016</t>
  </si>
  <si>
    <t>Avg highest 5 catch HS 2002-2016</t>
  </si>
  <si>
    <t>Remove PH 4600 this is eez not high seas</t>
  </si>
  <si>
    <t>Ability to remove PH from the historical scenarios 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</si>
</sst>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3" borderId="0" xfId="0" applyFill="1" applyAlignment="1">
      <alignment horizontal="right"/>
    </xf>
    <xf numFmtId="0" fontId="5" fillId="3" borderId="0" xfId="0" applyFont="1" applyFill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9" fontId="0" fillId="0" borderId="0" xfId="1" applyFont="1"/>
    <xf numFmtId="0" fontId="5" fillId="3" borderId="0" xfId="0" applyFont="1" applyFill="1" applyProtection="1">
      <protection locked="0"/>
    </xf>
    <xf numFmtId="0" fontId="0" fillId="3" borderId="3" xfId="0" applyFill="1" applyBorder="1"/>
    <xf numFmtId="0" fontId="0" fillId="3" borderId="9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3" xfId="0" applyFill="1" applyBorder="1" applyAlignment="1">
      <alignment horizontal="right"/>
    </xf>
    <xf numFmtId="0" fontId="4" fillId="3" borderId="5" xfId="0" applyFont="1" applyFill="1" applyBorder="1" applyAlignment="1">
      <alignment horizontal="center"/>
    </xf>
    <xf numFmtId="0" fontId="0" fillId="0" borderId="0" xfId="0" applyFill="1" applyAlignment="1"/>
    <xf numFmtId="0" fontId="0" fillId="3" borderId="3" xfId="0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9" fontId="4" fillId="3" borderId="6" xfId="1" applyFont="1" applyFill="1" applyBorder="1" applyAlignment="1">
      <alignment horizontal="center"/>
    </xf>
    <xf numFmtId="9" fontId="0" fillId="3" borderId="8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3" fillId="3" borderId="9" xfId="0" applyFont="1" applyFill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6" fillId="3" borderId="0" xfId="0" applyFont="1" applyFill="1" applyAlignment="1">
      <alignment horizontal="center"/>
    </xf>
    <xf numFmtId="0" fontId="7" fillId="3" borderId="5" xfId="0" applyFont="1" applyFill="1" applyBorder="1" applyAlignment="1">
      <alignment horizontal="center"/>
    </xf>
    <xf numFmtId="9" fontId="3" fillId="3" borderId="6" xfId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9" fontId="3" fillId="3" borderId="8" xfId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2" xfId="0" applyFont="1" applyFill="1" applyBorder="1"/>
    <xf numFmtId="0" fontId="5" fillId="3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369305446742483E-2"/>
          <c:y val="7.6523867738069448E-2"/>
          <c:w val="0.81435802911885702"/>
          <c:h val="0.879084612621778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58-4974-955C-680BF2C772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F58-4974-955C-680BF2C772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DB-4B32-9387-1CBBB021AA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DB-4B32-9387-1CBBB021AA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DB-4B32-9387-1CBBB021AA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'PS Summary'!$E$55:$I$55</c:f>
              <c:strCache>
                <c:ptCount val="5"/>
                <c:pt idx="0">
                  <c:v>FFA (PNA)</c:v>
                </c:pt>
                <c:pt idx="1">
                  <c:v>FFA (other)</c:v>
                </c:pt>
                <c:pt idx="2">
                  <c:v>DWFN</c:v>
                </c:pt>
                <c:pt idx="3">
                  <c:v>ID-PH</c:v>
                </c:pt>
                <c:pt idx="4">
                  <c:v>Others</c:v>
                </c:pt>
              </c:strCache>
            </c:strRef>
          </c:cat>
          <c:val>
            <c:numRef>
              <c:f>'PS Summary'!$E$56:$I$56</c:f>
              <c:numCache>
                <c:formatCode>General</c:formatCode>
                <c:ptCount val="5"/>
                <c:pt idx="0">
                  <c:v>6428.5714285714284</c:v>
                </c:pt>
                <c:pt idx="1">
                  <c:v>6428.5714285714284</c:v>
                </c:pt>
                <c:pt idx="2">
                  <c:v>0</c:v>
                </c:pt>
                <c:pt idx="3">
                  <c:v>0</c:v>
                </c:pt>
                <c:pt idx="4">
                  <c:v>2142.8571428571427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8-4974-955C-680BF2C77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477976924635684E-2"/>
          <c:y val="1.6110135482433865E-2"/>
          <c:w val="0.95807757419873663"/>
          <c:h val="0.973307840183855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'PS Summary'!$I$58</c:f>
              <c:strCache>
                <c:ptCount val="1"/>
                <c:pt idx="0">
                  <c:v>VU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Summary'!$J$58</c:f>
              <c:numCache>
                <c:formatCode>General</c:formatCode>
                <c:ptCount val="1"/>
                <c:pt idx="0">
                  <c:v>1071.4285714285713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B-42B2-97EA-F988D98A6991}"/>
            </c:ext>
          </c:extLst>
        </c:ser>
        <c:ser>
          <c:idx val="1"/>
          <c:order val="1"/>
          <c:tx>
            <c:strRef>
              <c:f>'PS Summary'!$I$59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Summary'!$J$59</c:f>
              <c:numCache>
                <c:formatCode>General</c:formatCode>
                <c:ptCount val="1"/>
                <c:pt idx="0">
                  <c:v>1071.4285714285713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D57B-42B2-97EA-F988D98A6991}"/>
            </c:ext>
          </c:extLst>
        </c:ser>
        <c:ser>
          <c:idx val="2"/>
          <c:order val="2"/>
          <c:tx>
            <c:strRef>
              <c:f>'PS Summary'!$I$60</c:f>
              <c:strCache>
                <c:ptCount val="1"/>
                <c:pt idx="0">
                  <c:v>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Summary'!$J$60</c:f>
              <c:numCache>
                <c:formatCode>General</c:formatCode>
                <c:ptCount val="1"/>
                <c:pt idx="0">
                  <c:v>1071.4285714285713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D57B-42B2-97EA-F988D98A6991}"/>
            </c:ext>
          </c:extLst>
        </c:ser>
        <c:ser>
          <c:idx val="3"/>
          <c:order val="3"/>
          <c:tx>
            <c:strRef>
              <c:f>'PS Summary'!$I$61</c:f>
              <c:strCache>
                <c:ptCount val="1"/>
                <c:pt idx="0">
                  <c:v>TK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Summary'!$J$61</c:f>
              <c:numCache>
                <c:formatCode>General</c:formatCode>
                <c:ptCount val="1"/>
                <c:pt idx="0">
                  <c:v>1071.4285714285713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D57B-42B2-97EA-F988D98A6991}"/>
            </c:ext>
          </c:extLst>
        </c:ser>
        <c:ser>
          <c:idx val="4"/>
          <c:order val="4"/>
          <c:tx>
            <c:strRef>
              <c:f>'PS Summary'!$I$62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Summary'!$J$62</c:f>
              <c:numCache>
                <c:formatCode>General</c:formatCode>
                <c:ptCount val="1"/>
                <c:pt idx="0">
                  <c:v>1071.4285714285713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D57B-42B2-97EA-F988D98A6991}"/>
            </c:ext>
          </c:extLst>
        </c:ser>
        <c:ser>
          <c:idx val="5"/>
          <c:order val="5"/>
          <c:tx>
            <c:strRef>
              <c:f>'PS Summary'!$I$63</c:f>
              <c:strCache>
                <c:ptCount val="1"/>
                <c:pt idx="0">
                  <c:v>WS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Summary'!$J$63</c:f>
              <c:numCache>
                <c:formatCode>General</c:formatCode>
                <c:ptCount val="1"/>
                <c:pt idx="0">
                  <c:v>1071.4285714285713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D57B-42B2-97EA-F988D98A6991}"/>
            </c:ext>
          </c:extLst>
        </c:ser>
        <c:ser>
          <c:idx val="6"/>
          <c:order val="6"/>
          <c:tx>
            <c:strRef>
              <c:f>'PS Summary'!$I$64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Summary'!$J$64</c:f>
              <c:numCache>
                <c:formatCode>General</c:formatCode>
                <c:ptCount val="1"/>
                <c:pt idx="0">
                  <c:v>1071.4285714285713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D57B-42B2-97EA-F988D98A6991}"/>
            </c:ext>
          </c:extLst>
        </c:ser>
        <c:ser>
          <c:idx val="7"/>
          <c:order val="7"/>
          <c:tx>
            <c:strRef>
              <c:f>'PS Summary'!$I$65</c:f>
              <c:strCache>
                <c:ptCount val="1"/>
                <c:pt idx="0">
                  <c:v>MH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Summary'!$J$65</c:f>
              <c:numCache>
                <c:formatCode>General</c:formatCode>
                <c:ptCount val="1"/>
                <c:pt idx="0">
                  <c:v>1071.4285714285713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D57B-42B2-97EA-F988D98A6991}"/>
            </c:ext>
          </c:extLst>
        </c:ser>
        <c:ser>
          <c:idx val="8"/>
          <c:order val="8"/>
          <c:tx>
            <c:strRef>
              <c:f>'PS Summary'!$I$66</c:f>
              <c:strCache>
                <c:ptCount val="1"/>
                <c:pt idx="0">
                  <c:v>KI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Summary'!$J$66</c:f>
              <c:numCache>
                <c:formatCode>General</c:formatCode>
                <c:ptCount val="1"/>
                <c:pt idx="0">
                  <c:v>1071.4285714285713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D57B-42B2-97EA-F988D98A6991}"/>
            </c:ext>
          </c:extLst>
        </c:ser>
        <c:ser>
          <c:idx val="9"/>
          <c:order val="9"/>
          <c:tx>
            <c:strRef>
              <c:f>'PS Summary'!$I$67</c:f>
              <c:strCache>
                <c:ptCount val="1"/>
                <c:pt idx="0">
                  <c:v>PF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Summary'!$J$67</c:f>
              <c:numCache>
                <c:formatCode>General</c:formatCode>
                <c:ptCount val="1"/>
                <c:pt idx="0">
                  <c:v>1071.4285714285713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D57B-42B2-97EA-F988D98A6991}"/>
            </c:ext>
          </c:extLst>
        </c:ser>
        <c:ser>
          <c:idx val="10"/>
          <c:order val="10"/>
          <c:tx>
            <c:strRef>
              <c:f>'PS Summary'!$I$68</c:f>
              <c:strCache>
                <c:ptCount val="1"/>
                <c:pt idx="0">
                  <c:v>FJ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Summary'!$J$68</c:f>
              <c:numCache>
                <c:formatCode>General</c:formatCode>
                <c:ptCount val="1"/>
                <c:pt idx="0">
                  <c:v>1071.4285714285713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D57B-42B2-97EA-F988D98A6991}"/>
            </c:ext>
          </c:extLst>
        </c:ser>
        <c:ser>
          <c:idx val="11"/>
          <c:order val="11"/>
          <c:tx>
            <c:strRef>
              <c:f>'PS Summary'!$I$69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Summary'!$J$69</c:f>
              <c:numCache>
                <c:formatCode>General</c:formatCode>
                <c:ptCount val="1"/>
                <c:pt idx="0">
                  <c:v>1071.4285714285713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D57B-42B2-97EA-F988D98A6991}"/>
            </c:ext>
          </c:extLst>
        </c:ser>
        <c:ser>
          <c:idx val="12"/>
          <c:order val="12"/>
          <c:tx>
            <c:strRef>
              <c:f>'PS Summary'!$I$70</c:f>
              <c:strCache>
                <c:ptCount val="1"/>
                <c:pt idx="0">
                  <c:v>CK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Summary'!$J$70</c:f>
              <c:numCache>
                <c:formatCode>General</c:formatCode>
                <c:ptCount val="1"/>
                <c:pt idx="0">
                  <c:v>1071.4285714285713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D57B-42B2-97EA-F988D98A6991}"/>
            </c:ext>
          </c:extLst>
        </c:ser>
        <c:ser>
          <c:idx val="13"/>
          <c:order val="13"/>
          <c:tx>
            <c:strRef>
              <c:f>'PS Summary'!$I$71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Summary'!$J$71</c:f>
              <c:numCache>
                <c:formatCode>General</c:formatCode>
                <c:ptCount val="1"/>
                <c:pt idx="0">
                  <c:v>1071.4285714285713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D57B-42B2-97EA-F988D98A6991}"/>
            </c:ext>
          </c:extLst>
        </c:ser>
        <c:ser>
          <c:idx val="14"/>
          <c:order val="14"/>
          <c:tx>
            <c:strRef>
              <c:f>'PS Summary'!$I$72</c:f>
              <c:strCache>
                <c:ptCount val="1"/>
                <c:pt idx="0">
                  <c:v>WF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Summary'!$J$72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D57B-42B2-97EA-F988D98A6991}"/>
            </c:ext>
          </c:extLst>
        </c:ser>
        <c:ser>
          <c:idx val="15"/>
          <c:order val="15"/>
          <c:tx>
            <c:strRef>
              <c:f>'PS Summary'!$I$73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Summary'!$J$73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D57B-42B2-97EA-F988D98A6991}"/>
            </c:ext>
          </c:extLst>
        </c:ser>
        <c:ser>
          <c:idx val="16"/>
          <c:order val="16"/>
          <c:tx>
            <c:strRef>
              <c:f>'PS Summary'!$I$74</c:f>
              <c:strCache>
                <c:ptCount val="1"/>
                <c:pt idx="0">
                  <c:v>TW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Summary'!$J$74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D57B-42B2-97EA-F988D98A6991}"/>
            </c:ext>
          </c:extLst>
        </c:ser>
        <c:ser>
          <c:idx val="17"/>
          <c:order val="17"/>
          <c:tx>
            <c:strRef>
              <c:f>'PS Summary'!$I$75</c:f>
              <c:strCache>
                <c:ptCount val="1"/>
                <c:pt idx="0">
                  <c:v>PH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Summary'!$J$75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D57B-42B2-97EA-F988D98A6991}"/>
            </c:ext>
          </c:extLst>
        </c:ser>
        <c:ser>
          <c:idx val="18"/>
          <c:order val="18"/>
          <c:tx>
            <c:strRef>
              <c:f>'PS Summary'!$I$76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Summary'!$J$76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D57B-42B2-97EA-F988D98A6991}"/>
            </c:ext>
          </c:extLst>
        </c:ser>
        <c:ser>
          <c:idx val="19"/>
          <c:order val="19"/>
          <c:tx>
            <c:strRef>
              <c:f>'PS Summary'!$I$77</c:f>
              <c:strCache>
                <c:ptCount val="1"/>
                <c:pt idx="0">
                  <c:v>PW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Summary'!$J$77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D57B-42B2-97EA-F988D98A6991}"/>
            </c:ext>
          </c:extLst>
        </c:ser>
        <c:ser>
          <c:idx val="20"/>
          <c:order val="20"/>
          <c:tx>
            <c:strRef>
              <c:f>'PS Summary'!$I$78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D57B-42B2-97EA-F988D98A6991}"/>
            </c:ext>
          </c:extLst>
        </c:ser>
        <c:ser>
          <c:idx val="21"/>
          <c:order val="21"/>
          <c:tx>
            <c:strRef>
              <c:f>'PS Summary'!$I$79</c:f>
              <c:strCache>
                <c:ptCount val="1"/>
                <c:pt idx="0">
                  <c:v>NU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Summary'!$J$79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D57B-42B2-97EA-F988D98A6991}"/>
            </c:ext>
          </c:extLst>
        </c:ser>
        <c:ser>
          <c:idx val="22"/>
          <c:order val="22"/>
          <c:tx>
            <c:strRef>
              <c:f>'PS Summary'!$I$80</c:f>
              <c:strCache>
                <c:ptCount val="1"/>
                <c:pt idx="0">
                  <c:v>NZ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Summary'!$J$80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D57B-42B2-97EA-F988D98A6991}"/>
            </c:ext>
          </c:extLst>
        </c:ser>
        <c:ser>
          <c:idx val="23"/>
          <c:order val="23"/>
          <c:tx>
            <c:strRef>
              <c:f>'PS Summary'!$I$81</c:f>
              <c:strCache>
                <c:ptCount val="1"/>
                <c:pt idx="0">
                  <c:v>NC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Summary'!$J$81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D57B-42B2-97EA-F988D98A6991}"/>
            </c:ext>
          </c:extLst>
        </c:ser>
        <c:ser>
          <c:idx val="24"/>
          <c:order val="24"/>
          <c:tx>
            <c:strRef>
              <c:f>'PS Summary'!$I$82</c:f>
              <c:strCache>
                <c:ptCount val="1"/>
                <c:pt idx="0">
                  <c:v>KR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Summary'!$J$82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D57B-42B2-97EA-F988D98A6991}"/>
            </c:ext>
          </c:extLst>
        </c:ser>
        <c:ser>
          <c:idx val="25"/>
          <c:order val="25"/>
          <c:tx>
            <c:strRef>
              <c:f>'PS Summary'!$I$83</c:f>
              <c:strCache>
                <c:ptCount val="1"/>
                <c:pt idx="0">
                  <c:v>JP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Summary'!$J$83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D57B-42B2-97EA-F988D98A6991}"/>
            </c:ext>
          </c:extLst>
        </c:ser>
        <c:ser>
          <c:idx val="26"/>
          <c:order val="26"/>
          <c:tx>
            <c:strRef>
              <c:f>'PS Summary'!$I$84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Summary'!$J$84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D57B-42B2-97EA-F988D98A6991}"/>
            </c:ext>
          </c:extLst>
        </c:ser>
        <c:ser>
          <c:idx val="27"/>
          <c:order val="27"/>
          <c:tx>
            <c:strRef>
              <c:f>'PS Summary'!$I$85</c:f>
              <c:strCache>
                <c:ptCount val="1"/>
                <c:pt idx="0">
                  <c:v>GU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Summary'!$J$85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D57B-42B2-97EA-F988D98A6991}"/>
            </c:ext>
          </c:extLst>
        </c:ser>
        <c:ser>
          <c:idx val="28"/>
          <c:order val="28"/>
          <c:tx>
            <c:strRef>
              <c:f>'PS Summary'!$I$86</c:f>
              <c:strCache>
                <c:ptCount val="1"/>
                <c:pt idx="0">
                  <c:v>EU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Summary'!$J$86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D57B-42B2-97EA-F988D98A6991}"/>
            </c:ext>
          </c:extLst>
        </c:ser>
        <c:ser>
          <c:idx val="29"/>
          <c:order val="29"/>
          <c:tx>
            <c:strRef>
              <c:f>'PS Summary'!$I$87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Summary'!$J$87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D57B-42B2-97EA-F988D98A6991}"/>
            </c:ext>
          </c:extLst>
        </c:ser>
        <c:ser>
          <c:idx val="30"/>
          <c:order val="30"/>
          <c:tx>
            <c:strRef>
              <c:f>'PS Summary'!$I$88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Summary'!$J$88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D57B-42B2-97EA-F988D98A6991}"/>
            </c:ext>
          </c:extLst>
        </c:ser>
        <c:ser>
          <c:idx val="31"/>
          <c:order val="31"/>
          <c:tx>
            <c:strRef>
              <c:f>'PS Summary'!$I$89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 Summary'!$J$89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D57B-42B2-97EA-F988D98A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2569648"/>
        <c:axId val="752568336"/>
      </c:barChart>
      <c:catAx>
        <c:axId val="75256964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752568336"/>
        <c:crosses val="autoZero"/>
        <c:auto val="1"/>
        <c:lblAlgn val="ctr"/>
        <c:lblOffset val="100"/>
        <c:noMultiLvlLbl val="0"/>
      </c:catAx>
      <c:valAx>
        <c:axId val="752568336"/>
        <c:scaling>
          <c:orientation val="maxMin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256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979407609083695E-2"/>
          <c:y val="7.1777702325357018E-2"/>
          <c:w val="0.88700507819612773"/>
          <c:h val="0.7686998001747775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58-4CC3-99A3-464EF27375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58-4CC3-99A3-464EF27375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58-4CC3-99A3-464EF27375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58-4CC3-99A3-464EF27375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58-4CC3-99A3-464EF27375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58-4CC3-99A3-464EF27375C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E58-4CC3-99A3-464EF27375C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E58-4CC3-99A3-464EF27375C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E58-4CC3-99A3-464EF27375C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E58-4CC3-99A3-464EF27375C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E58-4CC3-99A3-464EF27375C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E58-4CC3-99A3-464EF27375C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E58-4CC3-99A3-464EF27375C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E58-4CC3-99A3-464EF27375C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E58-4CC3-99A3-464EF27375C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E58-4CC3-99A3-464EF27375C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E58-4CC3-99A3-464EF27375C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E58-4CC3-99A3-464EF27375C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E58-4CC3-99A3-464EF27375C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E58-4CC3-99A3-464EF27375C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E58-4CC3-99A3-464EF27375C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E58-4CC3-99A3-464EF27375C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E58-4CC3-99A3-464EF27375C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E58-4CC3-99A3-464EF27375C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E58-4CC3-99A3-464EF27375C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E58-4CC3-99A3-464EF27375CD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E58-4CC3-99A3-464EF27375CD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E58-4CC3-99A3-464EF27375CD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E58-4CC3-99A3-464EF27375CD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E58-4CC3-99A3-464EF27375CD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E58-4CC3-99A3-464EF27375CD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E58-4CC3-99A3-464EF27375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'PS Summary'!$I$58:$I$89</c:f>
              <c:strCache>
                <c:ptCount val="32"/>
                <c:pt idx="0">
                  <c:v>VU</c:v>
                </c:pt>
                <c:pt idx="1">
                  <c:v>TV</c:v>
                </c:pt>
                <c:pt idx="2">
                  <c:v>TO</c:v>
                </c:pt>
                <c:pt idx="3">
                  <c:v>TK</c:v>
                </c:pt>
                <c:pt idx="4">
                  <c:v>SB</c:v>
                </c:pt>
                <c:pt idx="5">
                  <c:v>WS</c:v>
                </c:pt>
                <c:pt idx="6">
                  <c:v>NR</c:v>
                </c:pt>
                <c:pt idx="7">
                  <c:v>MH</c:v>
                </c:pt>
                <c:pt idx="8">
                  <c:v>KI</c:v>
                </c:pt>
                <c:pt idx="9">
                  <c:v>PF</c:v>
                </c:pt>
                <c:pt idx="10">
                  <c:v>FJ</c:v>
                </c:pt>
                <c:pt idx="11">
                  <c:v>FM</c:v>
                </c:pt>
                <c:pt idx="12">
                  <c:v>CK</c:v>
                </c:pt>
                <c:pt idx="13">
                  <c:v>AS</c:v>
                </c:pt>
                <c:pt idx="14">
                  <c:v>WF</c:v>
                </c:pt>
                <c:pt idx="15">
                  <c:v>US</c:v>
                </c:pt>
                <c:pt idx="16">
                  <c:v>TW</c:v>
                </c:pt>
                <c:pt idx="17">
                  <c:v>PH</c:v>
                </c:pt>
                <c:pt idx="18">
                  <c:v>PG</c:v>
                </c:pt>
                <c:pt idx="19">
                  <c:v>PW</c:v>
                </c:pt>
                <c:pt idx="20">
                  <c:v>MP</c:v>
                </c:pt>
                <c:pt idx="21">
                  <c:v>NU</c:v>
                </c:pt>
                <c:pt idx="22">
                  <c:v>NZ</c:v>
                </c:pt>
                <c:pt idx="23">
                  <c:v>NC</c:v>
                </c:pt>
                <c:pt idx="24">
                  <c:v>KR</c:v>
                </c:pt>
                <c:pt idx="25">
                  <c:v>JP</c:v>
                </c:pt>
                <c:pt idx="26">
                  <c:v>ID</c:v>
                </c:pt>
                <c:pt idx="27">
                  <c:v>GU</c:v>
                </c:pt>
                <c:pt idx="28">
                  <c:v>EU</c:v>
                </c:pt>
                <c:pt idx="29">
                  <c:v>CA</c:v>
                </c:pt>
                <c:pt idx="30">
                  <c:v>CN</c:v>
                </c:pt>
                <c:pt idx="31">
                  <c:v>AU</c:v>
                </c:pt>
              </c:strCache>
            </c:strRef>
          </c:cat>
          <c:val>
            <c:numRef>
              <c:f>'PS Summary'!$K$58:$K$89</c:f>
              <c:numCache>
                <c:formatCode>0%</c:formatCode>
                <c:ptCount val="32"/>
                <c:pt idx="0">
                  <c:v>7.1428571428571452E-2</c:v>
                </c:pt>
                <c:pt idx="1">
                  <c:v>7.1428571428571452E-2</c:v>
                </c:pt>
                <c:pt idx="2">
                  <c:v>7.1428571428571452E-2</c:v>
                </c:pt>
                <c:pt idx="3">
                  <c:v>7.1428571428571452E-2</c:v>
                </c:pt>
                <c:pt idx="4">
                  <c:v>7.1428571428571452E-2</c:v>
                </c:pt>
                <c:pt idx="5">
                  <c:v>7.1428571428571452E-2</c:v>
                </c:pt>
                <c:pt idx="6">
                  <c:v>7.1428571428571452E-2</c:v>
                </c:pt>
                <c:pt idx="7">
                  <c:v>7.1428571428571452E-2</c:v>
                </c:pt>
                <c:pt idx="8">
                  <c:v>7.1428571428571452E-2</c:v>
                </c:pt>
                <c:pt idx="9">
                  <c:v>7.1428571428571452E-2</c:v>
                </c:pt>
                <c:pt idx="10">
                  <c:v>7.1428571428571452E-2</c:v>
                </c:pt>
                <c:pt idx="11">
                  <c:v>7.1428571428571452E-2</c:v>
                </c:pt>
                <c:pt idx="12">
                  <c:v>7.1428571428571452E-2</c:v>
                </c:pt>
                <c:pt idx="13">
                  <c:v>7.1428571428571452E-2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5C7-4C79-ADA6-A7CE0CD1C31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369305446742483E-2"/>
          <c:y val="7.6523867738069448E-2"/>
          <c:w val="0.81435802911885702"/>
          <c:h val="0.879084612621778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7D-4B6B-B842-0FC1C35342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7D-4B6B-B842-0FC1C35342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7D-4B6B-B842-0FC1C35342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7D-4B6B-B842-0FC1C35342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7D-4B6B-B842-0FC1C35342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'LL Summary'!$E$55:$I$55</c:f>
              <c:strCache>
                <c:ptCount val="5"/>
                <c:pt idx="0">
                  <c:v>FFA (PNA)</c:v>
                </c:pt>
                <c:pt idx="1">
                  <c:v>FFA (other)</c:v>
                </c:pt>
                <c:pt idx="2">
                  <c:v>DWFN</c:v>
                </c:pt>
                <c:pt idx="3">
                  <c:v>ID-PH</c:v>
                </c:pt>
                <c:pt idx="4">
                  <c:v>Others</c:v>
                </c:pt>
              </c:strCache>
            </c:strRef>
          </c:cat>
          <c:val>
            <c:numRef>
              <c:f>'LL Summary'!$E$56:$I$56</c:f>
              <c:numCache>
                <c:formatCode>General</c:formatCode>
                <c:ptCount val="5"/>
                <c:pt idx="0">
                  <c:v>340.42026553550494</c:v>
                </c:pt>
                <c:pt idx="1">
                  <c:v>591.412750011193</c:v>
                </c:pt>
                <c:pt idx="2">
                  <c:v>9067.2009465216597</c:v>
                </c:pt>
                <c:pt idx="3">
                  <c:v>0</c:v>
                </c:pt>
                <c:pt idx="4">
                  <c:v>0.96603793164220131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7D-4B6B-B842-0FC1C353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477976924635684E-2"/>
          <c:y val="1.6110135482433865E-2"/>
          <c:w val="0.95807757419873663"/>
          <c:h val="0.973307840183855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'LL Summary'!$I$58</c:f>
              <c:strCache>
                <c:ptCount val="1"/>
                <c:pt idx="0">
                  <c:v>KR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Summary'!$J$58</c:f>
              <c:numCache>
                <c:formatCode>General</c:formatCode>
                <c:ptCount val="1"/>
                <c:pt idx="0">
                  <c:v>2654.9296395181827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D-46C4-82E3-C8979E8E0AD1}"/>
            </c:ext>
          </c:extLst>
        </c:ser>
        <c:ser>
          <c:idx val="1"/>
          <c:order val="1"/>
          <c:tx>
            <c:strRef>
              <c:f>'LL Summary'!$I$59</c:f>
              <c:strCache>
                <c:ptCount val="1"/>
                <c:pt idx="0">
                  <c:v>TW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Summary'!$J$59</c:f>
              <c:numCache>
                <c:formatCode>General</c:formatCode>
                <c:ptCount val="1"/>
                <c:pt idx="0">
                  <c:v>2154.7691466995507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D-46C4-82E3-C8979E8E0AD1}"/>
            </c:ext>
          </c:extLst>
        </c:ser>
        <c:ser>
          <c:idx val="2"/>
          <c:order val="2"/>
          <c:tx>
            <c:strRef>
              <c:f>'LL Summary'!$I$60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Summary'!$J$60</c:f>
              <c:numCache>
                <c:formatCode>General</c:formatCode>
                <c:ptCount val="1"/>
                <c:pt idx="0">
                  <c:v>1968.4527972488227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2D-46C4-82E3-C8979E8E0AD1}"/>
            </c:ext>
          </c:extLst>
        </c:ser>
        <c:ser>
          <c:idx val="3"/>
          <c:order val="3"/>
          <c:tx>
            <c:strRef>
              <c:f>'LL Summary'!$I$61</c:f>
              <c:strCache>
                <c:ptCount val="1"/>
                <c:pt idx="0">
                  <c:v>JP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Summary'!$J$61</c:f>
              <c:numCache>
                <c:formatCode>General</c:formatCode>
                <c:ptCount val="1"/>
                <c:pt idx="0">
                  <c:v>1654.4710529723791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2D-46C4-82E3-C8979E8E0AD1}"/>
            </c:ext>
          </c:extLst>
        </c:ser>
        <c:ser>
          <c:idx val="4"/>
          <c:order val="4"/>
          <c:tx>
            <c:strRef>
              <c:f>'LL Summary'!$I$62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Summary'!$J$62</c:f>
              <c:numCache>
                <c:formatCode>General</c:formatCode>
                <c:ptCount val="1"/>
                <c:pt idx="0">
                  <c:v>620.82496106639269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2D-46C4-82E3-C8979E8E0AD1}"/>
            </c:ext>
          </c:extLst>
        </c:ser>
        <c:ser>
          <c:idx val="5"/>
          <c:order val="5"/>
          <c:tx>
            <c:strRef>
              <c:f>'LL Summary'!$I$63</c:f>
              <c:strCache>
                <c:ptCount val="1"/>
                <c:pt idx="0">
                  <c:v>VU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Summary'!$J$63</c:f>
              <c:numCache>
                <c:formatCode>General</c:formatCode>
                <c:ptCount val="1"/>
                <c:pt idx="0">
                  <c:v>469.54365019370738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2D-46C4-82E3-C8979E8E0AD1}"/>
            </c:ext>
          </c:extLst>
        </c:ser>
        <c:ser>
          <c:idx val="6"/>
          <c:order val="6"/>
          <c:tx>
            <c:strRef>
              <c:f>'LL Summary'!$I$64</c:f>
              <c:strCache>
                <c:ptCount val="1"/>
                <c:pt idx="0">
                  <c:v>KI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Summary'!$J$64</c:f>
              <c:numCache>
                <c:formatCode>General</c:formatCode>
                <c:ptCount val="1"/>
                <c:pt idx="0">
                  <c:v>171.64894207183107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2D-46C4-82E3-C8979E8E0AD1}"/>
            </c:ext>
          </c:extLst>
        </c:ser>
        <c:ser>
          <c:idx val="7"/>
          <c:order val="7"/>
          <c:tx>
            <c:strRef>
              <c:f>'LL Summary'!$I$65</c:f>
              <c:strCache>
                <c:ptCount val="1"/>
                <c:pt idx="0">
                  <c:v>FJ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Summary'!$J$65</c:f>
              <c:numCache>
                <c:formatCode>General</c:formatCode>
                <c:ptCount val="1"/>
                <c:pt idx="0">
                  <c:v>104.25011587027997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2D-46C4-82E3-C8979E8E0AD1}"/>
            </c:ext>
          </c:extLst>
        </c:ser>
        <c:ser>
          <c:idx val="8"/>
          <c:order val="8"/>
          <c:tx>
            <c:strRef>
              <c:f>'LL Summary'!$I$66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Summary'!$J$66</c:f>
              <c:numCache>
                <c:formatCode>General</c:formatCode>
                <c:ptCount val="1"/>
                <c:pt idx="0">
                  <c:v>100.51560968370336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2D-46C4-82E3-C8979E8E0AD1}"/>
            </c:ext>
          </c:extLst>
        </c:ser>
        <c:ser>
          <c:idx val="9"/>
          <c:order val="9"/>
          <c:tx>
            <c:strRef>
              <c:f>'LL Summary'!$I$67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Summary'!$J$67</c:f>
              <c:numCache>
                <c:formatCode>General</c:formatCode>
                <c:ptCount val="1"/>
                <c:pt idx="0">
                  <c:v>33.140986679685966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2D-46C4-82E3-C8979E8E0AD1}"/>
            </c:ext>
          </c:extLst>
        </c:ser>
        <c:ser>
          <c:idx val="10"/>
          <c:order val="10"/>
          <c:tx>
            <c:strRef>
              <c:f>'LL Summary'!$I$68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Summary'!$J$68</c:f>
              <c:numCache>
                <c:formatCode>General</c:formatCode>
                <c:ptCount val="1"/>
                <c:pt idx="0">
                  <c:v>33.132829056004709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2D-46C4-82E3-C8979E8E0AD1}"/>
            </c:ext>
          </c:extLst>
        </c:ser>
        <c:ser>
          <c:idx val="11"/>
          <c:order val="11"/>
          <c:tx>
            <c:strRef>
              <c:f>'LL Summary'!$I$69</c:f>
              <c:strCache>
                <c:ptCount val="1"/>
                <c:pt idx="0">
                  <c:v>EU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Summary'!$J$69</c:f>
              <c:numCache>
                <c:formatCode>General</c:formatCode>
                <c:ptCount val="1"/>
                <c:pt idx="0">
                  <c:v>13.75334901633115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2D-46C4-82E3-C8979E8E0AD1}"/>
            </c:ext>
          </c:extLst>
        </c:ser>
        <c:ser>
          <c:idx val="12"/>
          <c:order val="12"/>
          <c:tx>
            <c:strRef>
              <c:f>'LL Summary'!$I$70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Summary'!$J$70</c:f>
              <c:numCache>
                <c:formatCode>General</c:formatCode>
                <c:ptCount val="1"/>
                <c:pt idx="0">
                  <c:v>11.415279683554855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2D-46C4-82E3-C8979E8E0AD1}"/>
            </c:ext>
          </c:extLst>
        </c:ser>
        <c:ser>
          <c:idx val="13"/>
          <c:order val="13"/>
          <c:tx>
            <c:strRef>
              <c:f>'LL Summary'!$I$71</c:f>
              <c:strCache>
                <c:ptCount val="1"/>
                <c:pt idx="0">
                  <c:v>CK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Summary'!$J$71</c:f>
              <c:numCache>
                <c:formatCode>General</c:formatCode>
                <c:ptCount val="1"/>
                <c:pt idx="0">
                  <c:v>5.7093253012157037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2D-46C4-82E3-C8979E8E0AD1}"/>
            </c:ext>
          </c:extLst>
        </c:ser>
        <c:ser>
          <c:idx val="14"/>
          <c:order val="14"/>
          <c:tx>
            <c:strRef>
              <c:f>'LL Summary'!$I$72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Summary'!$J$72</c:f>
              <c:numCache>
                <c:formatCode>General</c:formatCode>
                <c:ptCount val="1"/>
                <c:pt idx="0">
                  <c:v>1.9818980442798375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62D-46C4-82E3-C8979E8E0AD1}"/>
            </c:ext>
          </c:extLst>
        </c:ser>
        <c:ser>
          <c:idx val="15"/>
          <c:order val="15"/>
          <c:tx>
            <c:strRef>
              <c:f>'LL Summary'!$I$73</c:f>
              <c:strCache>
                <c:ptCount val="1"/>
                <c:pt idx="0">
                  <c:v>PF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Summary'!$J$73</c:f>
              <c:numCache>
                <c:formatCode>General</c:formatCode>
                <c:ptCount val="1"/>
                <c:pt idx="0">
                  <c:v>0.84259488238287616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62D-46C4-82E3-C8979E8E0AD1}"/>
            </c:ext>
          </c:extLst>
        </c:ser>
        <c:ser>
          <c:idx val="16"/>
          <c:order val="16"/>
          <c:tx>
            <c:strRef>
              <c:f>'LL Summary'!$I$74</c:f>
              <c:strCache>
                <c:ptCount val="1"/>
                <c:pt idx="0">
                  <c:v>TO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Summary'!$J$74</c:f>
              <c:numCache>
                <c:formatCode>General</c:formatCode>
                <c:ptCount val="1"/>
                <c:pt idx="0">
                  <c:v>0.32569818185243032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62D-46C4-82E3-C8979E8E0AD1}"/>
            </c:ext>
          </c:extLst>
        </c:ser>
        <c:ser>
          <c:idx val="17"/>
          <c:order val="17"/>
          <c:tx>
            <c:strRef>
              <c:f>'LL Summary'!$I$75</c:f>
              <c:strCache>
                <c:ptCount val="1"/>
                <c:pt idx="0">
                  <c:v>NC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Summary'!$J$75</c:f>
              <c:numCache>
                <c:formatCode>General</c:formatCode>
                <c:ptCount val="1"/>
                <c:pt idx="0">
                  <c:v>0.12344304925932517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62D-46C4-82E3-C8979E8E0AD1}"/>
            </c:ext>
          </c:extLst>
        </c:ser>
        <c:ser>
          <c:idx val="18"/>
          <c:order val="18"/>
          <c:tx>
            <c:strRef>
              <c:f>'LL Summary'!$I$76</c:f>
              <c:strCache>
                <c:ptCount val="1"/>
                <c:pt idx="0">
                  <c:v>NZ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Summary'!$J$76</c:f>
              <c:numCache>
                <c:formatCode>General</c:formatCode>
                <c:ptCount val="1"/>
                <c:pt idx="0">
                  <c:v>0.11568993584325614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62D-46C4-82E3-C8979E8E0AD1}"/>
            </c:ext>
          </c:extLst>
        </c:ser>
        <c:ser>
          <c:idx val="19"/>
          <c:order val="19"/>
          <c:tx>
            <c:strRef>
              <c:f>'LL Summary'!$I$77</c:f>
              <c:strCache>
                <c:ptCount val="1"/>
                <c:pt idx="0">
                  <c:v>WS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Summary'!$J$77</c:f>
              <c:numCache>
                <c:formatCode>General</c:formatCode>
                <c:ptCount val="1"/>
                <c:pt idx="0">
                  <c:v>5.2990844739393549E-2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62D-46C4-82E3-C8979E8E0AD1}"/>
            </c:ext>
          </c:extLst>
        </c:ser>
        <c:ser>
          <c:idx val="20"/>
          <c:order val="20"/>
          <c:tx>
            <c:strRef>
              <c:f>'LL Summary'!$I$78</c:f>
              <c:strCache>
                <c:ptCount val="1"/>
                <c:pt idx="0">
                  <c:v>WF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62D-46C4-82E3-C8979E8E0AD1}"/>
            </c:ext>
          </c:extLst>
        </c:ser>
        <c:ser>
          <c:idx val="21"/>
          <c:order val="21"/>
          <c:tx>
            <c:strRef>
              <c:f>'LL Summary'!$I$79</c:f>
              <c:strCache>
                <c:ptCount val="1"/>
                <c:pt idx="0">
                  <c:v>TK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Summary'!$J$79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62D-46C4-82E3-C8979E8E0AD1}"/>
            </c:ext>
          </c:extLst>
        </c:ser>
        <c:ser>
          <c:idx val="22"/>
          <c:order val="22"/>
          <c:tx>
            <c:strRef>
              <c:f>'LL Summary'!$I$80</c:f>
              <c:strCache>
                <c:ptCount val="1"/>
                <c:pt idx="0">
                  <c:v>PH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Summary'!$J$80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62D-46C4-82E3-C8979E8E0AD1}"/>
            </c:ext>
          </c:extLst>
        </c:ser>
        <c:ser>
          <c:idx val="23"/>
          <c:order val="23"/>
          <c:tx>
            <c:strRef>
              <c:f>'LL Summary'!$I$81</c:f>
              <c:strCache>
                <c:ptCount val="1"/>
                <c:pt idx="0">
                  <c:v>PW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Summary'!$J$81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62D-46C4-82E3-C8979E8E0AD1}"/>
            </c:ext>
          </c:extLst>
        </c:ser>
        <c:ser>
          <c:idx val="24"/>
          <c:order val="24"/>
          <c:tx>
            <c:strRef>
              <c:f>'LL Summary'!$I$82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Summary'!$J$82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62D-46C4-82E3-C8979E8E0AD1}"/>
            </c:ext>
          </c:extLst>
        </c:ser>
        <c:ser>
          <c:idx val="25"/>
          <c:order val="25"/>
          <c:tx>
            <c:strRef>
              <c:f>'LL Summary'!$I$83</c:f>
              <c:strCache>
                <c:ptCount val="1"/>
                <c:pt idx="0">
                  <c:v>NU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Summary'!$J$83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62D-46C4-82E3-C8979E8E0AD1}"/>
            </c:ext>
          </c:extLst>
        </c:ser>
        <c:ser>
          <c:idx val="26"/>
          <c:order val="26"/>
          <c:tx>
            <c:strRef>
              <c:f>'LL Summary'!$I$84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Summary'!$J$84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62D-46C4-82E3-C8979E8E0AD1}"/>
            </c:ext>
          </c:extLst>
        </c:ser>
        <c:ser>
          <c:idx val="27"/>
          <c:order val="27"/>
          <c:tx>
            <c:strRef>
              <c:f>'LL Summary'!$I$85</c:f>
              <c:strCache>
                <c:ptCount val="1"/>
                <c:pt idx="0">
                  <c:v>MH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Summary'!$J$85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62D-46C4-82E3-C8979E8E0AD1}"/>
            </c:ext>
          </c:extLst>
        </c:ser>
        <c:ser>
          <c:idx val="28"/>
          <c:order val="28"/>
          <c:tx>
            <c:strRef>
              <c:f>'LL Summary'!$I$86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Summary'!$J$86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62D-46C4-82E3-C8979E8E0AD1}"/>
            </c:ext>
          </c:extLst>
        </c:ser>
        <c:ser>
          <c:idx val="29"/>
          <c:order val="29"/>
          <c:tx>
            <c:strRef>
              <c:f>'LL Summary'!$I$87</c:f>
              <c:strCache>
                <c:ptCount val="1"/>
                <c:pt idx="0">
                  <c:v>GU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Summary'!$J$87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62D-46C4-82E3-C8979E8E0AD1}"/>
            </c:ext>
          </c:extLst>
        </c:ser>
        <c:ser>
          <c:idx val="30"/>
          <c:order val="30"/>
          <c:tx>
            <c:strRef>
              <c:f>'LL Summary'!$I$88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Summary'!$J$88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62D-46C4-82E3-C8979E8E0AD1}"/>
            </c:ext>
          </c:extLst>
        </c:ser>
        <c:ser>
          <c:idx val="31"/>
          <c:order val="31"/>
          <c:tx>
            <c:strRef>
              <c:f>'LL Summary'!$I$89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'LL Summary'!$J$89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62D-46C4-82E3-C8979E8E0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2569648"/>
        <c:axId val="752568336"/>
      </c:barChart>
      <c:catAx>
        <c:axId val="75256964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752568336"/>
        <c:crosses val="autoZero"/>
        <c:auto val="1"/>
        <c:lblAlgn val="ctr"/>
        <c:lblOffset val="100"/>
        <c:noMultiLvlLbl val="0"/>
      </c:catAx>
      <c:valAx>
        <c:axId val="752568336"/>
        <c:scaling>
          <c:orientation val="maxMin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256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979407609083695E-2"/>
          <c:y val="7.1777702325357018E-2"/>
          <c:w val="0.88700507819612773"/>
          <c:h val="0.7686998001747775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10-4756-A76F-04B0EF8CF5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10-4756-A76F-04B0EF8CF5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10-4756-A76F-04B0EF8CF5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10-4756-A76F-04B0EF8CF5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10-4756-A76F-04B0EF8CF5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10-4756-A76F-04B0EF8CF5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F10-4756-A76F-04B0EF8CF5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F10-4756-A76F-04B0EF8CF52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F10-4756-A76F-04B0EF8CF5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F10-4756-A76F-04B0EF8CF52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F10-4756-A76F-04B0EF8CF5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F10-4756-A76F-04B0EF8CF52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F10-4756-A76F-04B0EF8CF52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F10-4756-A76F-04B0EF8CF5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F10-4756-A76F-04B0EF8CF52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F10-4756-A76F-04B0EF8CF52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F10-4756-A76F-04B0EF8CF52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F10-4756-A76F-04B0EF8CF52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F10-4756-A76F-04B0EF8CF52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F10-4756-A76F-04B0EF8CF52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F10-4756-A76F-04B0EF8CF52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F10-4756-A76F-04B0EF8CF52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F10-4756-A76F-04B0EF8CF52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F10-4756-A76F-04B0EF8CF52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F10-4756-A76F-04B0EF8CF52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F10-4756-A76F-04B0EF8CF52D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F10-4756-A76F-04B0EF8CF52D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F10-4756-A76F-04B0EF8CF52D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F10-4756-A76F-04B0EF8CF52D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F10-4756-A76F-04B0EF8CF52D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F10-4756-A76F-04B0EF8CF52D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F10-4756-A76F-04B0EF8CF5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'LL Summary'!$I$58:$I$89</c:f>
              <c:strCache>
                <c:ptCount val="32"/>
                <c:pt idx="0">
                  <c:v>KR</c:v>
                </c:pt>
                <c:pt idx="1">
                  <c:v>TW</c:v>
                </c:pt>
                <c:pt idx="2">
                  <c:v>CN</c:v>
                </c:pt>
                <c:pt idx="3">
                  <c:v>JP</c:v>
                </c:pt>
                <c:pt idx="4">
                  <c:v>US</c:v>
                </c:pt>
                <c:pt idx="5">
                  <c:v>VU</c:v>
                </c:pt>
                <c:pt idx="6">
                  <c:v>KI</c:v>
                </c:pt>
                <c:pt idx="7">
                  <c:v>FJ</c:v>
                </c:pt>
                <c:pt idx="8">
                  <c:v>SB</c:v>
                </c:pt>
                <c:pt idx="9">
                  <c:v>FM</c:v>
                </c:pt>
                <c:pt idx="10">
                  <c:v>TV</c:v>
                </c:pt>
                <c:pt idx="11">
                  <c:v>EU</c:v>
                </c:pt>
                <c:pt idx="12">
                  <c:v>AU</c:v>
                </c:pt>
                <c:pt idx="13">
                  <c:v>CK</c:v>
                </c:pt>
                <c:pt idx="14">
                  <c:v>PG</c:v>
                </c:pt>
                <c:pt idx="15">
                  <c:v>PF</c:v>
                </c:pt>
                <c:pt idx="16">
                  <c:v>TO</c:v>
                </c:pt>
                <c:pt idx="17">
                  <c:v>NC</c:v>
                </c:pt>
                <c:pt idx="18">
                  <c:v>NZ</c:v>
                </c:pt>
                <c:pt idx="19">
                  <c:v>WS</c:v>
                </c:pt>
                <c:pt idx="20">
                  <c:v>WF</c:v>
                </c:pt>
                <c:pt idx="21">
                  <c:v>TK</c:v>
                </c:pt>
                <c:pt idx="22">
                  <c:v>PH</c:v>
                </c:pt>
                <c:pt idx="23">
                  <c:v>PW</c:v>
                </c:pt>
                <c:pt idx="24">
                  <c:v>MP</c:v>
                </c:pt>
                <c:pt idx="25">
                  <c:v>NU</c:v>
                </c:pt>
                <c:pt idx="26">
                  <c:v>NR</c:v>
                </c:pt>
                <c:pt idx="27">
                  <c:v>MH</c:v>
                </c:pt>
                <c:pt idx="28">
                  <c:v>ID</c:v>
                </c:pt>
                <c:pt idx="29">
                  <c:v>GU</c:v>
                </c:pt>
                <c:pt idx="30">
                  <c:v>CA</c:v>
                </c:pt>
                <c:pt idx="31">
                  <c:v>AS</c:v>
                </c:pt>
              </c:strCache>
            </c:strRef>
          </c:cat>
          <c:val>
            <c:numRef>
              <c:f>'LL Summary'!$K$58:$K$89</c:f>
              <c:numCache>
                <c:formatCode>0%</c:formatCode>
                <c:ptCount val="32"/>
                <c:pt idx="0">
                  <c:v>0.26549296395181826</c:v>
                </c:pt>
                <c:pt idx="1">
                  <c:v>0.21547691466995506</c:v>
                </c:pt>
                <c:pt idx="2">
                  <c:v>0.19684527972488228</c:v>
                </c:pt>
                <c:pt idx="3">
                  <c:v>0.16544710529723791</c:v>
                </c:pt>
                <c:pt idx="4">
                  <c:v>6.2082496106639268E-2</c:v>
                </c:pt>
                <c:pt idx="5">
                  <c:v>4.6954365019370739E-2</c:v>
                </c:pt>
                <c:pt idx="6">
                  <c:v>1.7164894207183107E-2</c:v>
                </c:pt>
                <c:pt idx="7">
                  <c:v>1.0425011587027997E-2</c:v>
                </c:pt>
                <c:pt idx="8">
                  <c:v>1.0051560968370336E-2</c:v>
                </c:pt>
                <c:pt idx="9">
                  <c:v>3.3140986679685968E-3</c:v>
                </c:pt>
                <c:pt idx="10">
                  <c:v>3.3132829056004708E-3</c:v>
                </c:pt>
                <c:pt idx="11">
                  <c:v>1.3753349016331149E-3</c:v>
                </c:pt>
                <c:pt idx="12">
                  <c:v>1.1415279683554855E-3</c:v>
                </c:pt>
                <c:pt idx="13">
                  <c:v>5.7093253012157035E-4</c:v>
                </c:pt>
                <c:pt idx="14">
                  <c:v>1.9818980442798376E-4</c:v>
                </c:pt>
                <c:pt idx="15">
                  <c:v>8.4259488238287616E-5</c:v>
                </c:pt>
                <c:pt idx="16">
                  <c:v>3.2569818185243033E-5</c:v>
                </c:pt>
                <c:pt idx="17">
                  <c:v>1.2344304925932517E-5</c:v>
                </c:pt>
                <c:pt idx="18">
                  <c:v>1.1568993584325614E-5</c:v>
                </c:pt>
                <c:pt idx="19">
                  <c:v>5.299084473939355E-6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F10-4756-A76F-04B0EF8CF52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F$5" horiz="1" max="10" page="10" val="0"/>
</file>

<file path=xl/ctrlProps/ctrlProp10.xml><?xml version="1.0" encoding="utf-8"?>
<formControlPr xmlns="http://schemas.microsoft.com/office/spreadsheetml/2009/9/main" objectType="Scroll" dx="22" fmlaLink="$F$32" horiz="1" max="10" page="10" val="0"/>
</file>

<file path=xl/ctrlProps/ctrlProp11.xml><?xml version="1.0" encoding="utf-8"?>
<formControlPr xmlns="http://schemas.microsoft.com/office/spreadsheetml/2009/9/main" objectType="Scroll" dx="22" fmlaLink="$F$5" horiz="1" max="10" page="10" val="0"/>
</file>

<file path=xl/ctrlProps/ctrlProp12.xml><?xml version="1.0" encoding="utf-8"?>
<formControlPr xmlns="http://schemas.microsoft.com/office/spreadsheetml/2009/9/main" objectType="Scroll" dx="22" fmlaLink="$F$8" horiz="1" max="10" page="10" val="0"/>
</file>

<file path=xl/ctrlProps/ctrlProp13.xml><?xml version="1.0" encoding="utf-8"?>
<formControlPr xmlns="http://schemas.microsoft.com/office/spreadsheetml/2009/9/main" objectType="Scroll" dx="22" fmlaLink="$F$11" horiz="1" max="10" page="10"/>
</file>

<file path=xl/ctrlProps/ctrlProp14.xml><?xml version="1.0" encoding="utf-8"?>
<formControlPr xmlns="http://schemas.microsoft.com/office/spreadsheetml/2009/9/main" objectType="Scroll" dx="22" fmlaLink="$F$14" horiz="1" max="10" page="10" val="0"/>
</file>

<file path=xl/ctrlProps/ctrlProp15.xml><?xml version="1.0" encoding="utf-8"?>
<formControlPr xmlns="http://schemas.microsoft.com/office/spreadsheetml/2009/9/main" objectType="Scroll" dx="22" fmlaLink="$F$17" horiz="1" max="10" page="10" val="0"/>
</file>

<file path=xl/ctrlProps/ctrlProp16.xml><?xml version="1.0" encoding="utf-8"?>
<formControlPr xmlns="http://schemas.microsoft.com/office/spreadsheetml/2009/9/main" objectType="Scroll" dx="22" fmlaLink="$F$20" horiz="1" max="10" page="10" val="0"/>
</file>

<file path=xl/ctrlProps/ctrlProp17.xml><?xml version="1.0" encoding="utf-8"?>
<formControlPr xmlns="http://schemas.microsoft.com/office/spreadsheetml/2009/9/main" objectType="Scroll" dx="22" fmlaLink="$F$23" horiz="1" max="10" page="10" val="0"/>
</file>

<file path=xl/ctrlProps/ctrlProp18.xml><?xml version="1.0" encoding="utf-8"?>
<formControlPr xmlns="http://schemas.microsoft.com/office/spreadsheetml/2009/9/main" objectType="Scroll" dx="22" fmlaLink="$F$26" horiz="1" max="10" page="10" val="0"/>
</file>

<file path=xl/ctrlProps/ctrlProp19.xml><?xml version="1.0" encoding="utf-8"?>
<formControlPr xmlns="http://schemas.microsoft.com/office/spreadsheetml/2009/9/main" objectType="Scroll" dx="22" fmlaLink="$F$29" horiz="1" max="10" page="10" val="0"/>
</file>

<file path=xl/ctrlProps/ctrlProp2.xml><?xml version="1.0" encoding="utf-8"?>
<formControlPr xmlns="http://schemas.microsoft.com/office/spreadsheetml/2009/9/main" objectType="Scroll" dx="22" fmlaLink="$F$8" horiz="1" max="10" page="10" val="0"/>
</file>

<file path=xl/ctrlProps/ctrlProp3.xml><?xml version="1.0" encoding="utf-8"?>
<formControlPr xmlns="http://schemas.microsoft.com/office/spreadsheetml/2009/9/main" objectType="Scroll" dx="22" fmlaLink="$F$11" horiz="1" max="10" page="10" val="0"/>
</file>

<file path=xl/ctrlProps/ctrlProp4.xml><?xml version="1.0" encoding="utf-8"?>
<formControlPr xmlns="http://schemas.microsoft.com/office/spreadsheetml/2009/9/main" objectType="Scroll" dx="22" fmlaLink="$F$14" horiz="1" max="10" page="10" val="0"/>
</file>

<file path=xl/ctrlProps/ctrlProp5.xml><?xml version="1.0" encoding="utf-8"?>
<formControlPr xmlns="http://schemas.microsoft.com/office/spreadsheetml/2009/9/main" objectType="Scroll" dx="22" fmlaLink="$F$17" horiz="1" max="10" page="10" val="0"/>
</file>

<file path=xl/ctrlProps/ctrlProp6.xml><?xml version="1.0" encoding="utf-8"?>
<formControlPr xmlns="http://schemas.microsoft.com/office/spreadsheetml/2009/9/main" objectType="Scroll" dx="22" fmlaLink="$F$20" horiz="1" max="10" page="10" val="0"/>
</file>

<file path=xl/ctrlProps/ctrlProp7.xml><?xml version="1.0" encoding="utf-8"?>
<formControlPr xmlns="http://schemas.microsoft.com/office/spreadsheetml/2009/9/main" objectType="Scroll" dx="22" fmlaLink="$F$23" horiz="1" max="10" page="10" val="0"/>
</file>

<file path=xl/ctrlProps/ctrlProp8.xml><?xml version="1.0" encoding="utf-8"?>
<formControlPr xmlns="http://schemas.microsoft.com/office/spreadsheetml/2009/9/main" objectType="Scroll" dx="22" fmlaLink="$F$26" horiz="1" max="10" page="10" val="0"/>
</file>

<file path=xl/ctrlProps/ctrlProp9.xml><?xml version="1.0" encoding="utf-8"?>
<formControlPr xmlns="http://schemas.microsoft.com/office/spreadsheetml/2009/9/main" objectType="Scroll" dx="22" fmlaLink="$F$29" horiz="1" max="10" page="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576446</xdr:colOff>
      <xdr:row>5</xdr:row>
      <xdr:rowOff>190500</xdr:rowOff>
    </xdr:from>
    <xdr:to>
      <xdr:col>42</xdr:col>
      <xdr:colOff>259773</xdr:colOff>
      <xdr:row>23</xdr:row>
      <xdr:rowOff>197922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4</xdr:row>
          <xdr:rowOff>28575</xdr:rowOff>
        </xdr:from>
        <xdr:to>
          <xdr:col>4</xdr:col>
          <xdr:colOff>552450</xdr:colOff>
          <xdr:row>4</xdr:row>
          <xdr:rowOff>314325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7</xdr:row>
          <xdr:rowOff>28575</xdr:rowOff>
        </xdr:from>
        <xdr:to>
          <xdr:col>4</xdr:col>
          <xdr:colOff>542925</xdr:colOff>
          <xdr:row>7</xdr:row>
          <xdr:rowOff>323850</xdr:rowOff>
        </xdr:to>
        <xdr:sp macro="" textlink="">
          <xdr:nvSpPr>
            <xdr:cNvPr id="2051" name="Scroll Bar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10</xdr:row>
          <xdr:rowOff>9525</xdr:rowOff>
        </xdr:from>
        <xdr:to>
          <xdr:col>4</xdr:col>
          <xdr:colOff>533400</xdr:colOff>
          <xdr:row>10</xdr:row>
          <xdr:rowOff>295275</xdr:rowOff>
        </xdr:to>
        <xdr:sp macro="" textlink="">
          <xdr:nvSpPr>
            <xdr:cNvPr id="2052" name="Scroll Bar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285750</xdr:colOff>
          <xdr:row>12</xdr:row>
          <xdr:rowOff>238125</xdr:rowOff>
        </xdr:from>
        <xdr:to>
          <xdr:col>4</xdr:col>
          <xdr:colOff>552450</xdr:colOff>
          <xdr:row>13</xdr:row>
          <xdr:rowOff>276225</xdr:rowOff>
        </xdr:to>
        <xdr:sp macro="" textlink="">
          <xdr:nvSpPr>
            <xdr:cNvPr id="2053" name="Scroll Bar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16</xdr:row>
          <xdr:rowOff>19050</xdr:rowOff>
        </xdr:from>
        <xdr:to>
          <xdr:col>4</xdr:col>
          <xdr:colOff>552450</xdr:colOff>
          <xdr:row>16</xdr:row>
          <xdr:rowOff>304800</xdr:rowOff>
        </xdr:to>
        <xdr:sp macro="" textlink="">
          <xdr:nvSpPr>
            <xdr:cNvPr id="2054" name="Scroll Bar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19</xdr:row>
          <xdr:rowOff>19050</xdr:rowOff>
        </xdr:from>
        <xdr:to>
          <xdr:col>4</xdr:col>
          <xdr:colOff>552450</xdr:colOff>
          <xdr:row>19</xdr:row>
          <xdr:rowOff>304800</xdr:rowOff>
        </xdr:to>
        <xdr:sp macro="" textlink="">
          <xdr:nvSpPr>
            <xdr:cNvPr id="2055" name="Scroll Bar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21</xdr:row>
          <xdr:rowOff>247650</xdr:rowOff>
        </xdr:from>
        <xdr:to>
          <xdr:col>4</xdr:col>
          <xdr:colOff>523875</xdr:colOff>
          <xdr:row>22</xdr:row>
          <xdr:rowOff>285750</xdr:rowOff>
        </xdr:to>
        <xdr:sp macro="" textlink="">
          <xdr:nvSpPr>
            <xdr:cNvPr id="2056" name="Scroll Bar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285750</xdr:colOff>
          <xdr:row>24</xdr:row>
          <xdr:rowOff>238125</xdr:rowOff>
        </xdr:from>
        <xdr:to>
          <xdr:col>4</xdr:col>
          <xdr:colOff>552450</xdr:colOff>
          <xdr:row>25</xdr:row>
          <xdr:rowOff>285750</xdr:rowOff>
        </xdr:to>
        <xdr:sp macro="" textlink="">
          <xdr:nvSpPr>
            <xdr:cNvPr id="2057" name="Scroll Bar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28</xdr:row>
          <xdr:rowOff>0</xdr:rowOff>
        </xdr:from>
        <xdr:to>
          <xdr:col>4</xdr:col>
          <xdr:colOff>542925</xdr:colOff>
          <xdr:row>28</xdr:row>
          <xdr:rowOff>285750</xdr:rowOff>
        </xdr:to>
        <xdr:sp macro="" textlink="">
          <xdr:nvSpPr>
            <xdr:cNvPr id="2058" name="Scroll Bar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24</xdr:col>
      <xdr:colOff>472247</xdr:colOff>
      <xdr:row>2</xdr:row>
      <xdr:rowOff>152085</xdr:rowOff>
    </xdr:from>
    <xdr:to>
      <xdr:col>29</xdr:col>
      <xdr:colOff>544285</xdr:colOff>
      <xdr:row>44</xdr:row>
      <xdr:rowOff>122465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27068</xdr:colOff>
      <xdr:row>0</xdr:row>
      <xdr:rowOff>30925</xdr:rowOff>
    </xdr:from>
    <xdr:to>
      <xdr:col>25</xdr:col>
      <xdr:colOff>443723</xdr:colOff>
      <xdr:row>41</xdr:row>
      <xdr:rowOff>101524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31</xdr:row>
          <xdr:rowOff>104775</xdr:rowOff>
        </xdr:from>
        <xdr:to>
          <xdr:col>4</xdr:col>
          <xdr:colOff>504825</xdr:colOff>
          <xdr:row>32</xdr:row>
          <xdr:rowOff>57150</xdr:rowOff>
        </xdr:to>
        <xdr:sp macro="" textlink="">
          <xdr:nvSpPr>
            <xdr:cNvPr id="2059" name="Scroll Bar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576446</xdr:colOff>
      <xdr:row>5</xdr:row>
      <xdr:rowOff>190500</xdr:rowOff>
    </xdr:from>
    <xdr:to>
      <xdr:col>42</xdr:col>
      <xdr:colOff>259773</xdr:colOff>
      <xdr:row>23</xdr:row>
      <xdr:rowOff>197922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4</xdr:row>
          <xdr:rowOff>28575</xdr:rowOff>
        </xdr:from>
        <xdr:to>
          <xdr:col>4</xdr:col>
          <xdr:colOff>552450</xdr:colOff>
          <xdr:row>4</xdr:row>
          <xdr:rowOff>314325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7</xdr:row>
          <xdr:rowOff>28575</xdr:rowOff>
        </xdr:from>
        <xdr:to>
          <xdr:col>4</xdr:col>
          <xdr:colOff>542925</xdr:colOff>
          <xdr:row>7</xdr:row>
          <xdr:rowOff>323850</xdr:rowOff>
        </xdr:to>
        <xdr:sp macro="" textlink="">
          <xdr:nvSpPr>
            <xdr:cNvPr id="7170" name="Scroll Bar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10</xdr:row>
          <xdr:rowOff>9525</xdr:rowOff>
        </xdr:from>
        <xdr:to>
          <xdr:col>4</xdr:col>
          <xdr:colOff>533400</xdr:colOff>
          <xdr:row>10</xdr:row>
          <xdr:rowOff>295275</xdr:rowOff>
        </xdr:to>
        <xdr:sp macro="" textlink="">
          <xdr:nvSpPr>
            <xdr:cNvPr id="7171" name="Scroll Bar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285750</xdr:colOff>
          <xdr:row>12</xdr:row>
          <xdr:rowOff>238125</xdr:rowOff>
        </xdr:from>
        <xdr:to>
          <xdr:col>4</xdr:col>
          <xdr:colOff>552450</xdr:colOff>
          <xdr:row>13</xdr:row>
          <xdr:rowOff>276225</xdr:rowOff>
        </xdr:to>
        <xdr:sp macro="" textlink="">
          <xdr:nvSpPr>
            <xdr:cNvPr id="7172" name="Scroll Bar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16</xdr:row>
          <xdr:rowOff>19050</xdr:rowOff>
        </xdr:from>
        <xdr:to>
          <xdr:col>4</xdr:col>
          <xdr:colOff>552450</xdr:colOff>
          <xdr:row>16</xdr:row>
          <xdr:rowOff>314325</xdr:rowOff>
        </xdr:to>
        <xdr:sp macro="" textlink="">
          <xdr:nvSpPr>
            <xdr:cNvPr id="7174" name="Scroll Bar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18</xdr:row>
          <xdr:rowOff>247650</xdr:rowOff>
        </xdr:from>
        <xdr:to>
          <xdr:col>4</xdr:col>
          <xdr:colOff>523875</xdr:colOff>
          <xdr:row>19</xdr:row>
          <xdr:rowOff>295275</xdr:rowOff>
        </xdr:to>
        <xdr:sp macro="" textlink="">
          <xdr:nvSpPr>
            <xdr:cNvPr id="7175" name="Scroll Bar 7" hidden="1">
              <a:extLst>
                <a:ext uri="{63B3BB69-23CF-44E3-9099-C40C66FF867C}">
                  <a14:compatExt spid="_x0000_s7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285750</xdr:colOff>
          <xdr:row>21</xdr:row>
          <xdr:rowOff>238125</xdr:rowOff>
        </xdr:from>
        <xdr:to>
          <xdr:col>4</xdr:col>
          <xdr:colOff>552450</xdr:colOff>
          <xdr:row>22</xdr:row>
          <xdr:rowOff>295275</xdr:rowOff>
        </xdr:to>
        <xdr:sp macro="" textlink="">
          <xdr:nvSpPr>
            <xdr:cNvPr id="7176" name="Scroll Bar 8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25</xdr:row>
          <xdr:rowOff>0</xdr:rowOff>
        </xdr:from>
        <xdr:to>
          <xdr:col>4</xdr:col>
          <xdr:colOff>533400</xdr:colOff>
          <xdr:row>25</xdr:row>
          <xdr:rowOff>295275</xdr:rowOff>
        </xdr:to>
        <xdr:sp macro="" textlink="">
          <xdr:nvSpPr>
            <xdr:cNvPr id="7177" name="Scroll Bar 9" hidden="1">
              <a:extLst>
                <a:ext uri="{63B3BB69-23CF-44E3-9099-C40C66FF867C}">
                  <a14:compatExt spid="_x0000_s7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24</xdr:col>
      <xdr:colOff>472247</xdr:colOff>
      <xdr:row>2</xdr:row>
      <xdr:rowOff>152085</xdr:rowOff>
    </xdr:from>
    <xdr:to>
      <xdr:col>29</xdr:col>
      <xdr:colOff>544285</xdr:colOff>
      <xdr:row>44</xdr:row>
      <xdr:rowOff>122465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27068</xdr:colOff>
      <xdr:row>0</xdr:row>
      <xdr:rowOff>30925</xdr:rowOff>
    </xdr:from>
    <xdr:to>
      <xdr:col>25</xdr:col>
      <xdr:colOff>443723</xdr:colOff>
      <xdr:row>41</xdr:row>
      <xdr:rowOff>101524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28</xdr:row>
          <xdr:rowOff>104775</xdr:rowOff>
        </xdr:from>
        <xdr:to>
          <xdr:col>4</xdr:col>
          <xdr:colOff>504825</xdr:colOff>
          <xdr:row>29</xdr:row>
          <xdr:rowOff>66675</xdr:rowOff>
        </xdr:to>
        <xdr:sp macro="" textlink="">
          <xdr:nvSpPr>
            <xdr:cNvPr id="7178" name="Scroll Bar 10" hidden="1">
              <a:extLst>
                <a:ext uri="{63B3BB69-23CF-44E3-9099-C40C66FF867C}">
                  <a14:compatExt spid="_x0000_s7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4.xml"/><Relationship Id="rId12" Type="http://schemas.openxmlformats.org/officeDocument/2006/relationships/ctrlProp" Target="../ctrlProps/ctrlProp1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3.xml"/><Relationship Id="rId11" Type="http://schemas.openxmlformats.org/officeDocument/2006/relationships/ctrlProp" Target="../ctrlProps/ctrlProp18.xml"/><Relationship Id="rId5" Type="http://schemas.openxmlformats.org/officeDocument/2006/relationships/ctrlProp" Target="../ctrlProps/ctrlProp12.xml"/><Relationship Id="rId10" Type="http://schemas.openxmlformats.org/officeDocument/2006/relationships/ctrlProp" Target="../ctrlProps/ctrlProp17.xml"/><Relationship Id="rId4" Type="http://schemas.openxmlformats.org/officeDocument/2006/relationships/ctrlProp" Target="../ctrlProps/ctrlProp11.xml"/><Relationship Id="rId9" Type="http://schemas.openxmlformats.org/officeDocument/2006/relationships/ctrlProp" Target="../ctrlProps/ctrlProp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AG46"/>
  <sheetViews>
    <sheetView zoomScale="55" zoomScaleNormal="55" workbookViewId="0">
      <selection activeCell="K43" sqref="K43"/>
    </sheetView>
  </sheetViews>
  <sheetFormatPr defaultColWidth="9.140625" defaultRowHeight="15" x14ac:dyDescent="0.25"/>
  <cols>
    <col min="1" max="1" width="6.85546875" style="4" customWidth="1"/>
    <col min="2" max="2" width="17.7109375" style="4" customWidth="1"/>
    <col min="3" max="3" width="19" style="4" customWidth="1"/>
    <col min="4" max="4" width="14.85546875" style="4" bestFit="1" customWidth="1"/>
    <col min="5" max="5" width="13.28515625" style="4" customWidth="1"/>
    <col min="6" max="6" width="11" style="4" customWidth="1"/>
    <col min="7" max="7" width="10.7109375" style="4" bestFit="1" customWidth="1"/>
    <col min="8" max="8" width="9.140625" style="4"/>
    <col min="9" max="11" width="5.28515625" style="4" customWidth="1"/>
    <col min="12" max="29" width="9.140625" style="4"/>
    <col min="30" max="30" width="7" style="4" customWidth="1"/>
    <col min="31" max="31" width="12.85546875" style="4" customWidth="1"/>
    <col min="32" max="32" width="16.85546875" style="4" customWidth="1"/>
    <col min="33" max="33" width="19.140625" style="4" customWidth="1"/>
    <col min="34" max="16384" width="9.140625" style="4"/>
  </cols>
  <sheetData>
    <row r="2" spans="1:33" ht="33.75" x14ac:dyDescent="0.5">
      <c r="C2" s="9" t="s">
        <v>105</v>
      </c>
      <c r="D2" s="17">
        <v>15000</v>
      </c>
      <c r="E2" s="43" t="s">
        <v>135</v>
      </c>
    </row>
    <row r="3" spans="1:33" ht="18.75" x14ac:dyDescent="0.3">
      <c r="F3" s="35" t="s">
        <v>118</v>
      </c>
      <c r="G3" s="35" t="s">
        <v>117</v>
      </c>
      <c r="AE3" s="40" t="s">
        <v>210</v>
      </c>
      <c r="AF3" s="41" t="s">
        <v>111</v>
      </c>
      <c r="AG3" s="42" t="s">
        <v>119</v>
      </c>
    </row>
    <row r="4" spans="1:33" ht="18.75" x14ac:dyDescent="0.3">
      <c r="B4" s="29"/>
      <c r="C4" s="19"/>
      <c r="D4" s="19"/>
      <c r="E4" s="33" t="s">
        <v>112</v>
      </c>
      <c r="F4" s="10"/>
      <c r="G4" s="11"/>
      <c r="AE4" s="13" t="str">
        <f>'PS Summary'!I58</f>
        <v>VU</v>
      </c>
      <c r="AF4" s="15">
        <f>ROUND('PS Summary'!J58,0)</f>
        <v>1071</v>
      </c>
      <c r="AG4" s="37">
        <f>AF4/SUM(AF$4:AF$35)</f>
        <v>7.1428571428571425E-2</v>
      </c>
    </row>
    <row r="5" spans="1:33" ht="26.25" x14ac:dyDescent="0.4">
      <c r="B5" s="36">
        <v>1</v>
      </c>
      <c r="C5" s="21"/>
      <c r="D5" s="21"/>
      <c r="E5" s="21"/>
      <c r="F5" s="26">
        <v>0</v>
      </c>
      <c r="G5" s="30">
        <f>F5/SUM(F$5,F$8,F$11,F$14,F$17,F$20,F$23,F$26,F$29,F$32)</f>
        <v>0</v>
      </c>
      <c r="AE5" s="13" t="str">
        <f>'PS Summary'!I59</f>
        <v>TV</v>
      </c>
      <c r="AF5" s="15">
        <f>ROUND('PS Summary'!J59,0)</f>
        <v>1071</v>
      </c>
      <c r="AG5" s="37">
        <f>AF5/SUM(AF$4:AF$35)</f>
        <v>7.1428571428571425E-2</v>
      </c>
    </row>
    <row r="6" spans="1:33" ht="18.75" x14ac:dyDescent="0.3">
      <c r="A6" s="21"/>
      <c r="B6" s="22"/>
      <c r="C6" s="23"/>
      <c r="D6" s="23"/>
      <c r="E6" s="23"/>
      <c r="F6" s="12"/>
      <c r="G6" s="31"/>
      <c r="AE6" s="13" t="str">
        <f>'PS Summary'!I60</f>
        <v>TO</v>
      </c>
      <c r="AF6" s="15">
        <f>ROUND('PS Summary'!J60,0)</f>
        <v>1071</v>
      </c>
      <c r="AG6" s="37">
        <f t="shared" ref="AG6:AG35" si="0">AF6/SUM(AF$4:AF$35)</f>
        <v>7.1428571428571425E-2</v>
      </c>
    </row>
    <row r="7" spans="1:33" ht="18.75" x14ac:dyDescent="0.3">
      <c r="A7" s="21"/>
      <c r="B7" s="28"/>
      <c r="C7" s="19"/>
      <c r="D7" s="19"/>
      <c r="E7" s="33" t="s">
        <v>113</v>
      </c>
      <c r="F7" s="10"/>
      <c r="G7" s="32"/>
      <c r="AE7" s="13" t="str">
        <f>'PS Summary'!I61</f>
        <v>TK</v>
      </c>
      <c r="AF7" s="15">
        <f>ROUND('PS Summary'!J61,0)</f>
        <v>1071</v>
      </c>
      <c r="AG7" s="37">
        <f t="shared" si="0"/>
        <v>7.1428571428571425E-2</v>
      </c>
    </row>
    <row r="8" spans="1:33" ht="26.25" x14ac:dyDescent="0.4">
      <c r="A8" s="21"/>
      <c r="B8" s="36">
        <v>2</v>
      </c>
      <c r="C8" s="21"/>
      <c r="D8" s="21"/>
      <c r="E8" s="21"/>
      <c r="F8" s="26">
        <v>0</v>
      </c>
      <c r="G8" s="30">
        <f>F8/SUM(F$5,F$8,F$11,F$14,F$17,F$20,F$23,F$26,F$29,F$32)</f>
        <v>0</v>
      </c>
      <c r="AE8" s="13" t="str">
        <f>'PS Summary'!I62</f>
        <v>SB</v>
      </c>
      <c r="AF8" s="15">
        <f>ROUND('PS Summary'!J62,0)</f>
        <v>1071</v>
      </c>
      <c r="AG8" s="37">
        <f t="shared" si="0"/>
        <v>7.1428571428571425E-2</v>
      </c>
    </row>
    <row r="9" spans="1:33" ht="18.75" x14ac:dyDescent="0.3">
      <c r="A9" s="21"/>
      <c r="B9" s="22"/>
      <c r="C9" s="23"/>
      <c r="D9" s="23"/>
      <c r="E9" s="23"/>
      <c r="F9" s="12"/>
      <c r="G9" s="31"/>
      <c r="AE9" s="13" t="str">
        <f>'PS Summary'!I63</f>
        <v>WS</v>
      </c>
      <c r="AF9" s="15">
        <f>ROUND('PS Summary'!J63,0)</f>
        <v>1071</v>
      </c>
      <c r="AG9" s="37">
        <f t="shared" si="0"/>
        <v>7.1428571428571425E-2</v>
      </c>
    </row>
    <row r="10" spans="1:33" ht="18.75" x14ac:dyDescent="0.3">
      <c r="A10" s="21"/>
      <c r="B10" s="28"/>
      <c r="C10" s="19"/>
      <c r="D10" s="19"/>
      <c r="E10" s="33" t="s">
        <v>114</v>
      </c>
      <c r="F10" s="10"/>
      <c r="G10" s="32"/>
      <c r="AE10" s="13" t="str">
        <f>'PS Summary'!I64</f>
        <v>NR</v>
      </c>
      <c r="AF10" s="15">
        <f>ROUND('PS Summary'!J64,0)</f>
        <v>1071</v>
      </c>
      <c r="AG10" s="37">
        <f t="shared" si="0"/>
        <v>7.1428571428571425E-2</v>
      </c>
    </row>
    <row r="11" spans="1:33" ht="26.25" x14ac:dyDescent="0.4">
      <c r="A11" s="21"/>
      <c r="B11" s="36">
        <v>3</v>
      </c>
      <c r="C11" s="21"/>
      <c r="D11" s="21"/>
      <c r="E11" s="21"/>
      <c r="F11" s="26">
        <v>0</v>
      </c>
      <c r="G11" s="30">
        <f>F11/SUM(F$5,F$8,F$11,F$14,F$17,F$20,F$23,F$26,F$29,F$32)</f>
        <v>0</v>
      </c>
      <c r="AE11" s="13" t="str">
        <f>'PS Summary'!I65</f>
        <v>MH</v>
      </c>
      <c r="AF11" s="15">
        <f>ROUND('PS Summary'!J65,0)</f>
        <v>1071</v>
      </c>
      <c r="AG11" s="37">
        <f t="shared" si="0"/>
        <v>7.1428571428571425E-2</v>
      </c>
    </row>
    <row r="12" spans="1:33" ht="18.75" x14ac:dyDescent="0.3">
      <c r="A12" s="21"/>
      <c r="B12" s="22"/>
      <c r="C12" s="23"/>
      <c r="D12" s="23"/>
      <c r="E12" s="23"/>
      <c r="F12" s="12"/>
      <c r="G12" s="31"/>
      <c r="J12" s="8"/>
      <c r="AE12" s="13" t="str">
        <f>'PS Summary'!I66</f>
        <v>KI</v>
      </c>
      <c r="AF12" s="15">
        <f>ROUND('PS Summary'!J66,0)</f>
        <v>1071</v>
      </c>
      <c r="AG12" s="37">
        <f t="shared" si="0"/>
        <v>7.1428571428571425E-2</v>
      </c>
    </row>
    <row r="13" spans="1:33" ht="18.75" x14ac:dyDescent="0.3">
      <c r="A13" s="21"/>
      <c r="B13" s="28"/>
      <c r="C13" s="19"/>
      <c r="D13" s="19"/>
      <c r="E13" s="33" t="s">
        <v>115</v>
      </c>
      <c r="F13" s="10"/>
      <c r="G13" s="32"/>
      <c r="J13" s="8"/>
      <c r="AE13" s="13" t="str">
        <f>'PS Summary'!I67</f>
        <v>PF</v>
      </c>
      <c r="AF13" s="15">
        <f>ROUND('PS Summary'!J67,0)</f>
        <v>1071</v>
      </c>
      <c r="AG13" s="37">
        <f t="shared" si="0"/>
        <v>7.1428571428571425E-2</v>
      </c>
    </row>
    <row r="14" spans="1:33" ht="26.25" x14ac:dyDescent="0.4">
      <c r="A14" s="21"/>
      <c r="B14" s="36">
        <v>4</v>
      </c>
      <c r="C14" s="21"/>
      <c r="D14" s="21"/>
      <c r="E14" s="21"/>
      <c r="F14" s="26">
        <v>0</v>
      </c>
      <c r="G14" s="30">
        <f>F14/SUM(F$5,F$8,F$11,F$14,F$17,F$20,F$23,F$26,F$29,F$32)</f>
        <v>0</v>
      </c>
      <c r="J14" s="8"/>
      <c r="AE14" s="13" t="str">
        <f>'PS Summary'!I68</f>
        <v>FJ</v>
      </c>
      <c r="AF14" s="15">
        <f>ROUND('PS Summary'!J68,0)</f>
        <v>1071</v>
      </c>
      <c r="AG14" s="37">
        <f t="shared" si="0"/>
        <v>7.1428571428571425E-2</v>
      </c>
    </row>
    <row r="15" spans="1:33" ht="18.75" x14ac:dyDescent="0.3">
      <c r="A15" s="21"/>
      <c r="B15" s="22"/>
      <c r="C15" s="23"/>
      <c r="D15" s="23"/>
      <c r="E15" s="23"/>
      <c r="F15" s="12"/>
      <c r="G15" s="31"/>
      <c r="J15" s="8"/>
      <c r="AE15" s="13" t="str">
        <f>'PS Summary'!I69</f>
        <v>FM</v>
      </c>
      <c r="AF15" s="15">
        <f>ROUND('PS Summary'!J69,0)</f>
        <v>1071</v>
      </c>
      <c r="AG15" s="37">
        <f t="shared" si="0"/>
        <v>7.1428571428571425E-2</v>
      </c>
    </row>
    <row r="16" spans="1:33" ht="18.75" x14ac:dyDescent="0.3">
      <c r="A16" s="21"/>
      <c r="B16" s="18"/>
      <c r="C16" s="19"/>
      <c r="D16" s="19"/>
      <c r="E16" s="34" t="s">
        <v>121</v>
      </c>
      <c r="F16" s="10"/>
      <c r="G16" s="32"/>
      <c r="J16" s="8"/>
      <c r="AE16" s="13" t="str">
        <f>'PS Summary'!I70</f>
        <v>CK</v>
      </c>
      <c r="AF16" s="15">
        <f>ROUND('PS Summary'!J70,0)</f>
        <v>1071</v>
      </c>
      <c r="AG16" s="37">
        <f t="shared" si="0"/>
        <v>7.1428571428571425E-2</v>
      </c>
    </row>
    <row r="17" spans="1:33" ht="26.25" x14ac:dyDescent="0.4">
      <c r="A17" s="21"/>
      <c r="B17" s="36">
        <v>5</v>
      </c>
      <c r="C17" s="21"/>
      <c r="D17" s="21"/>
      <c r="E17" s="21"/>
      <c r="F17" s="26">
        <v>0</v>
      </c>
      <c r="G17" s="30">
        <f>F17/SUM(F$5,F$8,F$11,F$14,F$17,F$20,F$23,F$26,F$29,F$32)</f>
        <v>0</v>
      </c>
      <c r="J17" s="8"/>
      <c r="AE17" s="13" t="str">
        <f>'PS Summary'!I71</f>
        <v>AS</v>
      </c>
      <c r="AF17" s="15">
        <f>ROUND('PS Summary'!J71,0)</f>
        <v>1071</v>
      </c>
      <c r="AG17" s="37">
        <f t="shared" si="0"/>
        <v>7.1428571428571425E-2</v>
      </c>
    </row>
    <row r="18" spans="1:33" ht="18.75" x14ac:dyDescent="0.3">
      <c r="A18" s="21"/>
      <c r="B18" s="22"/>
      <c r="C18" s="23"/>
      <c r="D18" s="23"/>
      <c r="E18" s="23"/>
      <c r="F18" s="12"/>
      <c r="G18" s="31"/>
      <c r="J18" s="8"/>
      <c r="AE18" s="13" t="str">
        <f>'PS Summary'!I72</f>
        <v>WF</v>
      </c>
      <c r="AF18" s="15">
        <f>ROUND('PS Summary'!J72,0)</f>
        <v>0</v>
      </c>
      <c r="AG18" s="37">
        <f t="shared" si="0"/>
        <v>0</v>
      </c>
    </row>
    <row r="19" spans="1:33" ht="18.75" x14ac:dyDescent="0.3">
      <c r="A19" s="21"/>
      <c r="B19" s="25"/>
      <c r="C19" s="19"/>
      <c r="D19" s="19"/>
      <c r="E19" s="34" t="s">
        <v>122</v>
      </c>
      <c r="F19" s="10"/>
      <c r="G19" s="32"/>
      <c r="J19" s="8"/>
      <c r="AE19" s="13" t="str">
        <f>'PS Summary'!I73</f>
        <v>US</v>
      </c>
      <c r="AF19" s="15">
        <f>ROUND('PS Summary'!J73,0)</f>
        <v>0</v>
      </c>
      <c r="AG19" s="37">
        <f t="shared" si="0"/>
        <v>0</v>
      </c>
    </row>
    <row r="20" spans="1:33" ht="26.25" x14ac:dyDescent="0.4">
      <c r="A20" s="21"/>
      <c r="B20" s="36">
        <v>6</v>
      </c>
      <c r="C20" s="21"/>
      <c r="D20" s="21"/>
      <c r="E20" s="21"/>
      <c r="F20" s="26">
        <v>0</v>
      </c>
      <c r="G20" s="30">
        <f>F20/SUM(F$5,F$8,F$11,F$14,F$17,F$20,F$23,F$26,F$29,F$32)</f>
        <v>0</v>
      </c>
      <c r="J20" s="8"/>
      <c r="AE20" s="13" t="str">
        <f>'PS Summary'!I74</f>
        <v>TW</v>
      </c>
      <c r="AF20" s="15">
        <f>ROUND('PS Summary'!J74,0)</f>
        <v>0</v>
      </c>
      <c r="AG20" s="37">
        <f t="shared" si="0"/>
        <v>0</v>
      </c>
    </row>
    <row r="21" spans="1:33" ht="18.75" x14ac:dyDescent="0.3">
      <c r="A21" s="21"/>
      <c r="B21" s="22"/>
      <c r="C21" s="23"/>
      <c r="D21" s="23"/>
      <c r="E21" s="23"/>
      <c r="F21" s="12"/>
      <c r="G21" s="31"/>
      <c r="AE21" s="13" t="str">
        <f>'PS Summary'!I75</f>
        <v>PH</v>
      </c>
      <c r="AF21" s="15">
        <f>ROUND('PS Summary'!J75,0)</f>
        <v>0</v>
      </c>
      <c r="AG21" s="37">
        <f t="shared" si="0"/>
        <v>0</v>
      </c>
    </row>
    <row r="22" spans="1:33" ht="18.75" x14ac:dyDescent="0.3">
      <c r="A22" s="21"/>
      <c r="B22" s="28"/>
      <c r="C22" s="19"/>
      <c r="D22" s="19"/>
      <c r="E22" s="34" t="s">
        <v>98</v>
      </c>
      <c r="F22" s="10"/>
      <c r="G22" s="32"/>
      <c r="AE22" s="13" t="str">
        <f>'PS Summary'!I76</f>
        <v>PG</v>
      </c>
      <c r="AF22" s="15">
        <f>ROUND('PS Summary'!J76,0)</f>
        <v>0</v>
      </c>
      <c r="AG22" s="37">
        <f t="shared" si="0"/>
        <v>0</v>
      </c>
    </row>
    <row r="23" spans="1:33" ht="26.25" x14ac:dyDescent="0.4">
      <c r="A23" s="21"/>
      <c r="B23" s="36">
        <v>7</v>
      </c>
      <c r="C23" s="21"/>
      <c r="D23" s="21"/>
      <c r="E23" s="21"/>
      <c r="F23" s="26">
        <v>0</v>
      </c>
      <c r="G23" s="30">
        <f>F23/SUM(F$5,F$8,F$11,F$14,F$17,F$20,F$23,F$26,F$29,F$32)</f>
        <v>0</v>
      </c>
      <c r="AE23" s="13" t="str">
        <f>'PS Summary'!I77</f>
        <v>PW</v>
      </c>
      <c r="AF23" s="15">
        <f>ROUND('PS Summary'!J77,0)</f>
        <v>0</v>
      </c>
      <c r="AG23" s="37">
        <f t="shared" si="0"/>
        <v>0</v>
      </c>
    </row>
    <row r="24" spans="1:33" ht="18.75" x14ac:dyDescent="0.3">
      <c r="A24" s="21"/>
      <c r="B24" s="22"/>
      <c r="C24" s="23"/>
      <c r="D24" s="23"/>
      <c r="E24" s="23"/>
      <c r="F24" s="12"/>
      <c r="G24" s="31"/>
      <c r="AE24" s="13" t="str">
        <f>'PS Summary'!I78</f>
        <v>MP</v>
      </c>
      <c r="AF24" s="15">
        <f>ROUND('PS Summary'!J78,0)</f>
        <v>0</v>
      </c>
      <c r="AG24" s="37">
        <f t="shared" si="0"/>
        <v>0</v>
      </c>
    </row>
    <row r="25" spans="1:33" ht="18.75" x14ac:dyDescent="0.3">
      <c r="A25" s="21"/>
      <c r="B25" s="28"/>
      <c r="C25" s="19"/>
      <c r="D25" s="19"/>
      <c r="E25" s="34" t="s">
        <v>99</v>
      </c>
      <c r="F25" s="10"/>
      <c r="G25" s="32"/>
      <c r="AE25" s="13" t="str">
        <f>'PS Summary'!I79</f>
        <v>NU</v>
      </c>
      <c r="AF25" s="15">
        <f>ROUND('PS Summary'!J79,0)</f>
        <v>0</v>
      </c>
      <c r="AG25" s="37">
        <f t="shared" si="0"/>
        <v>0</v>
      </c>
    </row>
    <row r="26" spans="1:33" ht="26.25" x14ac:dyDescent="0.4">
      <c r="A26" s="21"/>
      <c r="B26" s="36">
        <v>8</v>
      </c>
      <c r="C26" s="21"/>
      <c r="D26" s="21"/>
      <c r="E26" s="21"/>
      <c r="F26" s="26">
        <v>0</v>
      </c>
      <c r="G26" s="30">
        <f>F26/SUM(F$5,F$8,F$11,F$14,F$17,F$20,F$23,F$26,F$29,F$32)</f>
        <v>0</v>
      </c>
      <c r="AE26" s="13" t="str">
        <f>'PS Summary'!I80</f>
        <v>NZ</v>
      </c>
      <c r="AF26" s="15">
        <f>ROUND('PS Summary'!J80,0)</f>
        <v>0</v>
      </c>
      <c r="AG26" s="37">
        <f t="shared" si="0"/>
        <v>0</v>
      </c>
    </row>
    <row r="27" spans="1:33" ht="18.75" x14ac:dyDescent="0.3">
      <c r="A27" s="21"/>
      <c r="B27" s="22"/>
      <c r="C27" s="23"/>
      <c r="D27" s="23"/>
      <c r="E27" s="23"/>
      <c r="F27" s="12"/>
      <c r="G27" s="31"/>
      <c r="AE27" s="13" t="str">
        <f>'PS Summary'!I81</f>
        <v>NC</v>
      </c>
      <c r="AF27" s="15">
        <f>ROUND('PS Summary'!J81,0)</f>
        <v>0</v>
      </c>
      <c r="AG27" s="37">
        <f t="shared" si="0"/>
        <v>0</v>
      </c>
    </row>
    <row r="28" spans="1:33" ht="18.75" x14ac:dyDescent="0.3">
      <c r="A28" s="21"/>
      <c r="B28" s="28"/>
      <c r="C28" s="19"/>
      <c r="D28" s="19"/>
      <c r="E28" s="34" t="s">
        <v>100</v>
      </c>
      <c r="F28" s="10"/>
      <c r="G28" s="32"/>
      <c r="AE28" s="13" t="str">
        <f>'PS Summary'!I82</f>
        <v>KR</v>
      </c>
      <c r="AF28" s="15">
        <f>ROUND('PS Summary'!J82,0)</f>
        <v>0</v>
      </c>
      <c r="AG28" s="37">
        <f t="shared" si="0"/>
        <v>0</v>
      </c>
    </row>
    <row r="29" spans="1:33" ht="26.25" x14ac:dyDescent="0.4">
      <c r="A29" s="21"/>
      <c r="B29" s="36">
        <v>9</v>
      </c>
      <c r="C29" s="21"/>
      <c r="D29" s="21"/>
      <c r="E29" s="21"/>
      <c r="F29" s="26">
        <v>1</v>
      </c>
      <c r="G29" s="30">
        <f>F29/SUM(F$5,F$8,F$11,F$14,F$17,F$20,F$23,F$26,F$29,F$32)</f>
        <v>1</v>
      </c>
      <c r="AE29" s="13" t="str">
        <f>'PS Summary'!I83</f>
        <v>JP</v>
      </c>
      <c r="AF29" s="15">
        <f>ROUND('PS Summary'!J83,0)</f>
        <v>0</v>
      </c>
      <c r="AG29" s="37">
        <f t="shared" si="0"/>
        <v>0</v>
      </c>
    </row>
    <row r="30" spans="1:33" ht="18.75" x14ac:dyDescent="0.3">
      <c r="A30" s="21"/>
      <c r="B30" s="22"/>
      <c r="C30" s="23"/>
      <c r="D30" s="23"/>
      <c r="E30" s="23"/>
      <c r="F30" s="22"/>
      <c r="G30" s="24"/>
      <c r="AE30" s="13" t="str">
        <f>'PS Summary'!I84</f>
        <v>ID</v>
      </c>
      <c r="AF30" s="15">
        <f>ROUND('PS Summary'!J84,0)</f>
        <v>0</v>
      </c>
      <c r="AG30" s="37">
        <f t="shared" si="0"/>
        <v>0</v>
      </c>
    </row>
    <row r="31" spans="1:33" ht="18.75" x14ac:dyDescent="0.3">
      <c r="A31" s="21"/>
      <c r="B31" s="18"/>
      <c r="C31" s="19"/>
      <c r="D31" s="19"/>
      <c r="E31" s="33" t="s">
        <v>120</v>
      </c>
      <c r="F31" s="18"/>
      <c r="G31" s="20"/>
      <c r="AE31" s="13" t="str">
        <f>'PS Summary'!I85</f>
        <v>GU</v>
      </c>
      <c r="AF31" s="15">
        <f>ROUND('PS Summary'!J85,0)</f>
        <v>0</v>
      </c>
      <c r="AG31" s="37">
        <f t="shared" si="0"/>
        <v>0</v>
      </c>
    </row>
    <row r="32" spans="1:33" ht="26.25" x14ac:dyDescent="0.4">
      <c r="A32" s="21"/>
      <c r="B32" s="36">
        <v>10</v>
      </c>
      <c r="C32" s="21"/>
      <c r="D32" s="21"/>
      <c r="E32" s="21"/>
      <c r="F32" s="26">
        <v>0</v>
      </c>
      <c r="G32" s="30">
        <f>F32/SUM(F$5,F$8,F$11,F$14,F$17,F$20,F$23,F$26,F$29,F$32)</f>
        <v>0</v>
      </c>
      <c r="AE32" s="13" t="str">
        <f>'PS Summary'!I86</f>
        <v>EU</v>
      </c>
      <c r="AF32" s="15">
        <f>ROUND('PS Summary'!J86,0)</f>
        <v>0</v>
      </c>
      <c r="AG32" s="37">
        <f t="shared" si="0"/>
        <v>0</v>
      </c>
    </row>
    <row r="33" spans="1:33" ht="18.75" x14ac:dyDescent="0.3">
      <c r="A33" s="21"/>
      <c r="B33" s="22"/>
      <c r="C33" s="23"/>
      <c r="D33" s="23"/>
      <c r="E33" s="23"/>
      <c r="F33" s="22"/>
      <c r="G33" s="24"/>
      <c r="AE33" s="13" t="str">
        <f>'PS Summary'!I87</f>
        <v>CA</v>
      </c>
      <c r="AF33" s="15">
        <f>ROUND('PS Summary'!J87,0)</f>
        <v>0</v>
      </c>
      <c r="AG33" s="37">
        <f t="shared" si="0"/>
        <v>0</v>
      </c>
    </row>
    <row r="34" spans="1:33" ht="18.75" x14ac:dyDescent="0.3">
      <c r="G34" s="4" t="s">
        <v>215</v>
      </c>
      <c r="AE34" s="13" t="str">
        <f>'PS Summary'!I88</f>
        <v>CN</v>
      </c>
      <c r="AF34" s="15">
        <f>ROUND('PS Summary'!J88,0)</f>
        <v>0</v>
      </c>
      <c r="AG34" s="37">
        <f t="shared" si="0"/>
        <v>0</v>
      </c>
    </row>
    <row r="35" spans="1:33" ht="18.75" x14ac:dyDescent="0.3">
      <c r="G35" s="4" t="s">
        <v>216</v>
      </c>
      <c r="AE35" s="14" t="str">
        <f>'PS Summary'!I89</f>
        <v>AU</v>
      </c>
      <c r="AF35" s="38">
        <f>ROUND('PS Summary'!J89,0)</f>
        <v>0</v>
      </c>
      <c r="AG35" s="39">
        <f t="shared" si="0"/>
        <v>0</v>
      </c>
    </row>
    <row r="46" spans="1:33" x14ac:dyDescent="0.25">
      <c r="AF46" s="4" t="s">
        <v>209</v>
      </c>
    </row>
  </sheetData>
  <sheetProtection selectLockedCells="1"/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autoPict="0">
                <anchor moveWithCells="1">
                  <from>
                    <xdr:col>3</xdr:col>
                    <xdr:colOff>276225</xdr:colOff>
                    <xdr:row>4</xdr:row>
                    <xdr:rowOff>28575</xdr:rowOff>
                  </from>
                  <to>
                    <xdr:col>4</xdr:col>
                    <xdr:colOff>552450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Scroll Bar 3">
              <controlPr defaultSize="0" autoPict="0">
                <anchor moveWithCells="1">
                  <from>
                    <xdr:col>3</xdr:col>
                    <xdr:colOff>276225</xdr:colOff>
                    <xdr:row>7</xdr:row>
                    <xdr:rowOff>28575</xdr:rowOff>
                  </from>
                  <to>
                    <xdr:col>4</xdr:col>
                    <xdr:colOff>542925</xdr:colOff>
                    <xdr:row>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Scroll Bar 4">
              <controlPr defaultSize="0" autoPict="0">
                <anchor moveWithCells="1">
                  <from>
                    <xdr:col>3</xdr:col>
                    <xdr:colOff>257175</xdr:colOff>
                    <xdr:row>10</xdr:row>
                    <xdr:rowOff>9525</xdr:rowOff>
                  </from>
                  <to>
                    <xdr:col>4</xdr:col>
                    <xdr:colOff>533400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Scroll Bar 5">
              <controlPr defaultSize="0" autoPict="0">
                <anchor moveWithCells="1">
                  <from>
                    <xdr:col>3</xdr:col>
                    <xdr:colOff>285750</xdr:colOff>
                    <xdr:row>12</xdr:row>
                    <xdr:rowOff>238125</xdr:rowOff>
                  </from>
                  <to>
                    <xdr:col>4</xdr:col>
                    <xdr:colOff>552450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Scroll Bar 6">
              <controlPr defaultSize="0" autoPict="0">
                <anchor moveWithCells="1">
                  <from>
                    <xdr:col>3</xdr:col>
                    <xdr:colOff>276225</xdr:colOff>
                    <xdr:row>16</xdr:row>
                    <xdr:rowOff>19050</xdr:rowOff>
                  </from>
                  <to>
                    <xdr:col>4</xdr:col>
                    <xdr:colOff>552450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Scroll Bar 7">
              <controlPr defaultSize="0" autoPict="0">
                <anchor moveWithCells="1">
                  <from>
                    <xdr:col>3</xdr:col>
                    <xdr:colOff>266700</xdr:colOff>
                    <xdr:row>19</xdr:row>
                    <xdr:rowOff>19050</xdr:rowOff>
                  </from>
                  <to>
                    <xdr:col>4</xdr:col>
                    <xdr:colOff>552450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Scroll Bar 8">
              <controlPr defaultSize="0" autoPict="0">
                <anchor moveWithCells="1">
                  <from>
                    <xdr:col>3</xdr:col>
                    <xdr:colOff>247650</xdr:colOff>
                    <xdr:row>21</xdr:row>
                    <xdr:rowOff>247650</xdr:rowOff>
                  </from>
                  <to>
                    <xdr:col>4</xdr:col>
                    <xdr:colOff>523875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Scroll Bar 9">
              <controlPr defaultSize="0" autoPict="0">
                <anchor moveWithCells="1">
                  <from>
                    <xdr:col>3</xdr:col>
                    <xdr:colOff>285750</xdr:colOff>
                    <xdr:row>24</xdr:row>
                    <xdr:rowOff>238125</xdr:rowOff>
                  </from>
                  <to>
                    <xdr:col>4</xdr:col>
                    <xdr:colOff>552450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Scroll Bar 10">
              <controlPr defaultSize="0" autoPict="0">
                <anchor moveWithCells="1">
                  <from>
                    <xdr:col>3</xdr:col>
                    <xdr:colOff>266700</xdr:colOff>
                    <xdr:row>28</xdr:row>
                    <xdr:rowOff>0</xdr:rowOff>
                  </from>
                  <to>
                    <xdr:col>4</xdr:col>
                    <xdr:colOff>542925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Scroll Bar 11">
              <controlPr defaultSize="0" autoPict="0">
                <anchor moveWithCells="1">
                  <from>
                    <xdr:col>3</xdr:col>
                    <xdr:colOff>228600</xdr:colOff>
                    <xdr:row>31</xdr:row>
                    <xdr:rowOff>104775</xdr:rowOff>
                  </from>
                  <to>
                    <xdr:col>4</xdr:col>
                    <xdr:colOff>504825</xdr:colOff>
                    <xdr:row>32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4:AL89"/>
  <sheetViews>
    <sheetView tabSelected="1" zoomScale="70" zoomScaleNormal="70" workbookViewId="0">
      <selection activeCell="L35" sqref="K35:L35"/>
    </sheetView>
  </sheetViews>
  <sheetFormatPr defaultRowHeight="15" x14ac:dyDescent="0.25"/>
  <cols>
    <col min="3" max="3" width="58" bestFit="1" customWidth="1"/>
  </cols>
  <sheetData>
    <row r="4" spans="3:36" x14ac:dyDescent="0.25">
      <c r="C4" s="5" t="s">
        <v>92</v>
      </c>
    </row>
    <row r="6" spans="3:36" x14ac:dyDescent="0.25">
      <c r="E6" s="5" t="s">
        <v>43</v>
      </c>
      <c r="F6" s="5" t="s">
        <v>0</v>
      </c>
      <c r="G6" s="5" t="s">
        <v>2</v>
      </c>
      <c r="H6" s="5" t="s">
        <v>48</v>
      </c>
      <c r="I6" s="5" t="s">
        <v>53</v>
      </c>
      <c r="J6" s="5" t="s">
        <v>44</v>
      </c>
      <c r="K6" s="5" t="s">
        <v>54</v>
      </c>
      <c r="L6" s="5" t="s">
        <v>1</v>
      </c>
      <c r="M6" s="5" t="s">
        <v>55</v>
      </c>
      <c r="N6" s="5" t="s">
        <v>49</v>
      </c>
      <c r="O6" s="5" t="s">
        <v>8</v>
      </c>
      <c r="P6" s="5" t="s">
        <v>9</v>
      </c>
      <c r="Q6" s="5" t="s">
        <v>50</v>
      </c>
      <c r="R6" s="5" t="s">
        <v>3</v>
      </c>
      <c r="S6" s="5" t="s">
        <v>4</v>
      </c>
      <c r="T6" s="5" t="s">
        <v>56</v>
      </c>
      <c r="U6" s="5" t="s">
        <v>45</v>
      </c>
      <c r="V6" s="5" t="s">
        <v>46</v>
      </c>
      <c r="W6" s="5" t="s">
        <v>57</v>
      </c>
      <c r="X6" s="5" t="s">
        <v>58</v>
      </c>
      <c r="Y6" s="5" t="s">
        <v>59</v>
      </c>
      <c r="Z6" s="5" t="s">
        <v>60</v>
      </c>
      <c r="AA6" s="5" t="s">
        <v>51</v>
      </c>
      <c r="AB6" s="5" t="s">
        <v>61</v>
      </c>
      <c r="AC6" s="5" t="s">
        <v>5</v>
      </c>
      <c r="AD6" s="5" t="s">
        <v>6</v>
      </c>
      <c r="AE6" s="5" t="s">
        <v>62</v>
      </c>
      <c r="AF6" s="5" t="s">
        <v>52</v>
      </c>
      <c r="AG6" s="5" t="s">
        <v>63</v>
      </c>
      <c r="AH6" s="5" t="s">
        <v>10</v>
      </c>
      <c r="AI6" s="5" t="s">
        <v>64</v>
      </c>
      <c r="AJ6" s="5" t="s">
        <v>47</v>
      </c>
    </row>
    <row r="7" spans="3:36" x14ac:dyDescent="0.25">
      <c r="C7" s="6" t="s">
        <v>93</v>
      </c>
      <c r="D7">
        <v>1</v>
      </c>
      <c r="E7">
        <f>MAX('PS Calcs'!D31:D41)</f>
        <v>0</v>
      </c>
      <c r="F7">
        <f>MAX('PS Calcs'!E31:E41)</f>
        <v>0</v>
      </c>
      <c r="G7">
        <f>MAX('PS Calcs'!F31:F41)</f>
        <v>918.16600000000005</v>
      </c>
      <c r="H7">
        <f>MAX('PS Calcs'!G31:G41)</f>
        <v>0</v>
      </c>
      <c r="I7">
        <f>MAX('PS Calcs'!H31:H41)</f>
        <v>0</v>
      </c>
      <c r="J7">
        <f>MAX('PS Calcs'!I31:I41)</f>
        <v>433.55</v>
      </c>
      <c r="K7">
        <f>MAX('PS Calcs'!J31:J41)</f>
        <v>463.36099999999999</v>
      </c>
      <c r="L7">
        <f>MAX('PS Calcs'!K31:K41)</f>
        <v>0</v>
      </c>
      <c r="M7">
        <f>MAX('PS Calcs'!L31:L41)</f>
        <v>0</v>
      </c>
      <c r="N7">
        <f>MAX('PS Calcs'!M31:M41)</f>
        <v>0</v>
      </c>
      <c r="O7">
        <f>MAX('PS Calcs'!N31:N41)</f>
        <v>0</v>
      </c>
      <c r="P7">
        <f>MAX('PS Calcs'!O31:O41)</f>
        <v>1580.0930000000001</v>
      </c>
      <c r="Q7">
        <f>MAX('PS Calcs'!P31:P41)</f>
        <v>881.03399999999999</v>
      </c>
      <c r="R7">
        <f>MAX('PS Calcs'!Q31:Q41)</f>
        <v>1702.519</v>
      </c>
      <c r="S7">
        <f>MAX('PS Calcs'!R31:R41)</f>
        <v>837.18299999999999</v>
      </c>
      <c r="T7">
        <f>MAX('PS Calcs'!S31:S41)</f>
        <v>0</v>
      </c>
      <c r="U7">
        <f>MAX('PS Calcs'!T31:T41)</f>
        <v>0</v>
      </c>
      <c r="V7">
        <f>MAX('PS Calcs'!U31:U41)</f>
        <v>287.255</v>
      </c>
      <c r="W7">
        <f>MAX('PS Calcs'!V31:V41)</f>
        <v>0</v>
      </c>
      <c r="X7">
        <f>MAX('PS Calcs'!W31:W41)</f>
        <v>0</v>
      </c>
      <c r="Y7">
        <f>MAX('PS Calcs'!X31:X41)</f>
        <v>0</v>
      </c>
      <c r="Z7">
        <f>MAX('PS Calcs'!Y31:Y41)</f>
        <v>1126.875</v>
      </c>
      <c r="AA7">
        <f>MAX('PS Calcs'!Z31:Z41)</f>
        <v>4096</v>
      </c>
      <c r="AB7">
        <f>MAX('PS Calcs'!AA31:AA41)</f>
        <v>0</v>
      </c>
      <c r="AC7">
        <f>MAX('PS Calcs'!AB31:AB41)</f>
        <v>24.844000000000001</v>
      </c>
      <c r="AD7">
        <f>MAX('PS Calcs'!AC31:AC41)</f>
        <v>1483.2570000000001</v>
      </c>
      <c r="AE7">
        <f>MAX('PS Calcs'!AD31:AD41)</f>
        <v>0</v>
      </c>
      <c r="AF7">
        <f>MAX('PS Calcs'!AE31:AE41)</f>
        <v>0</v>
      </c>
      <c r="AG7">
        <f>MAX('PS Calcs'!AF31:AF41)</f>
        <v>146</v>
      </c>
      <c r="AH7">
        <f>MAX('PS Calcs'!AG31:AG41)</f>
        <v>1733.2429999999999</v>
      </c>
      <c r="AI7">
        <f>MAX('PS Calcs'!AH31:AH41)</f>
        <v>401.029</v>
      </c>
      <c r="AJ7">
        <f>MAX('PS Calcs'!AI31:AI41)</f>
        <v>0</v>
      </c>
    </row>
    <row r="8" spans="3:36" x14ac:dyDescent="0.25">
      <c r="C8" s="6" t="s">
        <v>94</v>
      </c>
      <c r="D8">
        <v>2</v>
      </c>
      <c r="E8">
        <f>AVERAGE(LARGE('PS Calcs'!D39:D41,{1,2}))</f>
        <v>0</v>
      </c>
      <c r="F8">
        <f>AVERAGE(LARGE('PS Calcs'!E39:E41,{1,2}))</f>
        <v>0</v>
      </c>
      <c r="G8">
        <f>AVERAGE(LARGE('PS Calcs'!F39:F41,{1,2}))</f>
        <v>22.348500000000001</v>
      </c>
      <c r="H8">
        <f>AVERAGE(LARGE('PS Calcs'!G39:G41,{1,2}))</f>
        <v>0</v>
      </c>
      <c r="I8">
        <f>AVERAGE(LARGE('PS Calcs'!H39:H41,{1,2}))</f>
        <v>0</v>
      </c>
      <c r="J8">
        <f>AVERAGE(LARGE('PS Calcs'!I39:I41,{1,2}))</f>
        <v>353.089</v>
      </c>
      <c r="K8">
        <f>AVERAGE(LARGE('PS Calcs'!J39:J41,{1,2}))</f>
        <v>425.85050000000001</v>
      </c>
      <c r="L8">
        <f>AVERAGE(LARGE('PS Calcs'!K39:K41,{1,2}))</f>
        <v>0</v>
      </c>
      <c r="M8">
        <f>AVERAGE(LARGE('PS Calcs'!L39:L41,{1,2}))</f>
        <v>0</v>
      </c>
      <c r="N8">
        <f>AVERAGE(LARGE('PS Calcs'!M39:M41,{1,2}))</f>
        <v>0</v>
      </c>
      <c r="O8">
        <f>AVERAGE(LARGE('PS Calcs'!N39:N41,{1,2}))</f>
        <v>0</v>
      </c>
      <c r="P8">
        <f>AVERAGE(LARGE('PS Calcs'!O39:O41,{1,2}))</f>
        <v>62.146000000000001</v>
      </c>
      <c r="Q8">
        <f>AVERAGE(LARGE('PS Calcs'!P39:P41,{1,2}))</f>
        <v>869.31449999999995</v>
      </c>
      <c r="R8">
        <f>AVERAGE(LARGE('PS Calcs'!Q39:Q41,{1,2}))</f>
        <v>212.05599999999998</v>
      </c>
      <c r="S8">
        <f>AVERAGE(LARGE('PS Calcs'!R39:R41,{1,2}))</f>
        <v>614.52499999999998</v>
      </c>
      <c r="T8">
        <f>AVERAGE(LARGE('PS Calcs'!S39:S41,{1,2}))</f>
        <v>0</v>
      </c>
      <c r="U8">
        <f>AVERAGE(LARGE('PS Calcs'!T39:T41,{1,2}))</f>
        <v>0</v>
      </c>
      <c r="V8">
        <f>AVERAGE(LARGE('PS Calcs'!U39:U41,{1,2}))</f>
        <v>120.328</v>
      </c>
      <c r="W8">
        <f>AVERAGE(LARGE('PS Calcs'!V39:V41,{1,2}))</f>
        <v>0</v>
      </c>
      <c r="X8">
        <f>AVERAGE(LARGE('PS Calcs'!W39:W41,{1,2}))</f>
        <v>0</v>
      </c>
      <c r="Y8">
        <f>AVERAGE(LARGE('PS Calcs'!X39:X41,{1,2}))</f>
        <v>0</v>
      </c>
      <c r="Z8">
        <f>AVERAGE(LARGE('PS Calcs'!Y39:Y41,{1,2}))</f>
        <v>615.24549999999999</v>
      </c>
      <c r="AA8">
        <f>AVERAGE(LARGE('PS Calcs'!Z39:Z41,{1,2}))</f>
        <v>2655.9650000000001</v>
      </c>
      <c r="AB8">
        <f>AVERAGE(LARGE('PS Calcs'!AA39:AA41,{1,2}))</f>
        <v>0</v>
      </c>
      <c r="AC8">
        <f>AVERAGE(LARGE('PS Calcs'!AB39:AB41,{1,2}))</f>
        <v>12.422000000000001</v>
      </c>
      <c r="AD8">
        <f>AVERAGE(LARGE('PS Calcs'!AC39:AC41,{1,2}))</f>
        <v>89.134999999999991</v>
      </c>
      <c r="AE8">
        <f>AVERAGE(LARGE('PS Calcs'!AD39:AD41,{1,2}))</f>
        <v>0</v>
      </c>
      <c r="AF8">
        <f>AVERAGE(LARGE('PS Calcs'!AE39:AE41,{1,2}))</f>
        <v>0</v>
      </c>
      <c r="AG8">
        <f>AVERAGE(LARGE('PS Calcs'!AF39:AF41,{1,2}))</f>
        <v>115.58</v>
      </c>
      <c r="AH8">
        <f>AVERAGE(LARGE('PS Calcs'!AG39:AG41,{1,2}))</f>
        <v>1557.171</v>
      </c>
      <c r="AI8">
        <f>AVERAGE(LARGE('PS Calcs'!AH39:AH41,{1,2}))</f>
        <v>82.704499999999996</v>
      </c>
      <c r="AJ8">
        <f>AVERAGE(LARGE('PS Calcs'!AI39:AI41,{1,2}))</f>
        <v>0</v>
      </c>
    </row>
    <row r="9" spans="3:36" x14ac:dyDescent="0.25">
      <c r="C9" s="6" t="s">
        <v>95</v>
      </c>
      <c r="D9">
        <v>3</v>
      </c>
      <c r="E9">
        <f>AVERAGE(LARGE('PS Calcs'!D32:D41,{1,2,3}))</f>
        <v>0</v>
      </c>
      <c r="F9">
        <f>AVERAGE(LARGE('PS Calcs'!E32:E41,{1,2,3}))</f>
        <v>0</v>
      </c>
      <c r="G9">
        <f>AVERAGE(LARGE('PS Calcs'!F32:F41,{1,2,3}))</f>
        <v>500.99099999999999</v>
      </c>
      <c r="H9">
        <f>AVERAGE(LARGE('PS Calcs'!G32:G41,{1,2,3}))</f>
        <v>0</v>
      </c>
      <c r="I9">
        <f>AVERAGE(LARGE('PS Calcs'!H32:H41,{1,2,3}))</f>
        <v>0</v>
      </c>
      <c r="J9">
        <f>AVERAGE(LARGE('PS Calcs'!I32:I41,{1,2,3}))</f>
        <v>410.12933333333331</v>
      </c>
      <c r="K9">
        <f>AVERAGE(LARGE('PS Calcs'!J32:J41,{1,2,3}))</f>
        <v>395.96333333333337</v>
      </c>
      <c r="L9">
        <f>AVERAGE(LARGE('PS Calcs'!K32:K41,{1,2,3}))</f>
        <v>0</v>
      </c>
      <c r="M9">
        <f>AVERAGE(LARGE('PS Calcs'!L32:L41,{1,2,3}))</f>
        <v>0</v>
      </c>
      <c r="N9">
        <f>AVERAGE(LARGE('PS Calcs'!M32:M41,{1,2,3}))</f>
        <v>0</v>
      </c>
      <c r="O9">
        <f>AVERAGE(LARGE('PS Calcs'!N32:N41,{1,2,3}))</f>
        <v>0</v>
      </c>
      <c r="P9">
        <f>AVERAGE(LARGE('PS Calcs'!O32:O41,{1,2,3}))</f>
        <v>1321.7823333333333</v>
      </c>
      <c r="Q9">
        <f>AVERAGE(LARGE('PS Calcs'!P32:P41,{1,2,3}))</f>
        <v>815.40899999999999</v>
      </c>
      <c r="R9">
        <f>AVERAGE(LARGE('PS Calcs'!Q32:Q41,{1,2,3}))</f>
        <v>1536.5166666666664</v>
      </c>
      <c r="S9">
        <f>AVERAGE(LARGE('PS Calcs'!R32:R41,{1,2,3}))</f>
        <v>503.89000000000004</v>
      </c>
      <c r="T9">
        <f>AVERAGE(LARGE('PS Calcs'!S32:S41,{1,2,3}))</f>
        <v>0</v>
      </c>
      <c r="U9">
        <f>AVERAGE(LARGE('PS Calcs'!T32:T41,{1,2,3}))</f>
        <v>0</v>
      </c>
      <c r="V9">
        <f>AVERAGE(LARGE('PS Calcs'!U32:U41,{1,2,3}))</f>
        <v>200.65966666666668</v>
      </c>
      <c r="W9">
        <f>AVERAGE(LARGE('PS Calcs'!V32:V41,{1,2,3}))</f>
        <v>0</v>
      </c>
      <c r="X9">
        <f>AVERAGE(LARGE('PS Calcs'!W32:W41,{1,2,3}))</f>
        <v>0</v>
      </c>
      <c r="Y9">
        <f>AVERAGE(LARGE('PS Calcs'!X32:X41,{1,2,3}))</f>
        <v>0</v>
      </c>
      <c r="Z9">
        <f>AVERAGE(LARGE('PS Calcs'!Y32:Y41,{1,2,3}))</f>
        <v>936.49366666666674</v>
      </c>
      <c r="AA9">
        <f>AVERAGE(LARGE('PS Calcs'!Z32:Z41,{1,2,3}))</f>
        <v>3135.9766666666669</v>
      </c>
      <c r="AB9">
        <f>AVERAGE(LARGE('PS Calcs'!AA32:AA41,{1,2,3}))</f>
        <v>0</v>
      </c>
      <c r="AC9">
        <f>AVERAGE(LARGE('PS Calcs'!AB32:AB41,{1,2,3}))</f>
        <v>10.451333333333334</v>
      </c>
      <c r="AD9">
        <f>AVERAGE(LARGE('PS Calcs'!AC32:AC41,{1,2,3}))</f>
        <v>1410.9933333333331</v>
      </c>
      <c r="AE9">
        <f>AVERAGE(LARGE('PS Calcs'!AD32:AD41,{1,2,3}))</f>
        <v>0</v>
      </c>
      <c r="AF9">
        <f>AVERAGE(LARGE('PS Calcs'!AE32:AE41,{1,2,3}))</f>
        <v>0</v>
      </c>
      <c r="AG9">
        <f>AVERAGE(LARGE('PS Calcs'!AF32:AF41,{1,2,3}))</f>
        <v>90.386666666666656</v>
      </c>
      <c r="AH9">
        <f>AVERAGE(LARGE('PS Calcs'!AG32:AG41,{1,2,3}))</f>
        <v>1645.7366666666667</v>
      </c>
      <c r="AI9">
        <f>AVERAGE(LARGE('PS Calcs'!AH32:AH41,{1,2,3}))</f>
        <v>235.79466666666667</v>
      </c>
      <c r="AJ9">
        <f>AVERAGE(LARGE('PS Calcs'!AI32:AI41,{1,2,3}))</f>
        <v>0</v>
      </c>
    </row>
    <row r="10" spans="3:36" x14ac:dyDescent="0.25">
      <c r="C10" s="6" t="s">
        <v>101</v>
      </c>
      <c r="D10">
        <v>4</v>
      </c>
      <c r="E10">
        <f>AVERAGE(LARGE('PS Calcs'!D27:D41,{1,2,3,4,5}))</f>
        <v>0</v>
      </c>
      <c r="F10">
        <f>AVERAGE(LARGE('PS Calcs'!E27:E41,{1,2,3,4,5}))</f>
        <v>0</v>
      </c>
      <c r="G10">
        <f>AVERAGE(LARGE('PS Calcs'!F27:F41,{1,2,3,4,5}))</f>
        <v>486.51000000000005</v>
      </c>
      <c r="H10">
        <f>AVERAGE(LARGE('PS Calcs'!G27:G41,{1,2,3,4,5}))</f>
        <v>0</v>
      </c>
      <c r="I10">
        <f>AVERAGE(LARGE('PS Calcs'!H27:H41,{1,2,3,4,5}))</f>
        <v>0</v>
      </c>
      <c r="J10">
        <f>AVERAGE(LARGE('PS Calcs'!I27:I41,{1,2,3,4,5}))</f>
        <v>375.19060000000002</v>
      </c>
      <c r="K10">
        <f>AVERAGE(LARGE('PS Calcs'!J27:J41,{1,2,3,4,5}))</f>
        <v>362.04880000000003</v>
      </c>
      <c r="L10">
        <f>AVERAGE(LARGE('PS Calcs'!K27:K41,{1,2,3,4,5}))</f>
        <v>0</v>
      </c>
      <c r="M10">
        <f>AVERAGE(LARGE('PS Calcs'!L27:L41,{1,2,3,4,5}))</f>
        <v>0</v>
      </c>
      <c r="N10">
        <f>AVERAGE(LARGE('PS Calcs'!M27:M41,{1,2,3,4,5}))</f>
        <v>0</v>
      </c>
      <c r="O10">
        <f>AVERAGE(LARGE('PS Calcs'!N27:N41,{1,2,3,4,5}))</f>
        <v>0</v>
      </c>
      <c r="P10">
        <f>AVERAGE(LARGE('PS Calcs'!O27:O41,{1,2,3,4,5}))</f>
        <v>1720.277</v>
      </c>
      <c r="Q10">
        <f>AVERAGE(LARGE('PS Calcs'!P27:P41,{1,2,3,4,5}))</f>
        <v>575.23739999999998</v>
      </c>
      <c r="R10">
        <f>AVERAGE(LARGE('PS Calcs'!Q27:Q41,{1,2,3,4,5}))</f>
        <v>1427.7647999999997</v>
      </c>
      <c r="S10">
        <f>AVERAGE(LARGE('PS Calcs'!R27:R41,{1,2,3,4,5}))</f>
        <v>493.23340000000007</v>
      </c>
      <c r="T10">
        <f>AVERAGE(LARGE('PS Calcs'!S27:S41,{1,2,3,4,5}))</f>
        <v>0</v>
      </c>
      <c r="U10">
        <f>AVERAGE(LARGE('PS Calcs'!T27:T41,{1,2,3,4,5}))</f>
        <v>0</v>
      </c>
      <c r="V10">
        <f>AVERAGE(LARGE('PS Calcs'!U27:U41,{1,2,3,4,5}))</f>
        <v>274.12479999999999</v>
      </c>
      <c r="W10">
        <f>AVERAGE(LARGE('PS Calcs'!V27:V41,{1,2,3,4,5}))</f>
        <v>0</v>
      </c>
      <c r="X10">
        <f>AVERAGE(LARGE('PS Calcs'!W27:W41,{1,2,3,4,5}))</f>
        <v>0</v>
      </c>
      <c r="Y10">
        <f>AVERAGE(LARGE('PS Calcs'!X27:X41,{1,2,3,4,5}))</f>
        <v>0</v>
      </c>
      <c r="Z10">
        <f>AVERAGE(LARGE('PS Calcs'!Y27:Y41,{1,2,3,4,5}))</f>
        <v>1063.6579999999999</v>
      </c>
      <c r="AA10">
        <f>AVERAGE(LARGE('PS Calcs'!Z27:Z41,{1,2,3,4,5}))</f>
        <v>2462.8510000000001</v>
      </c>
      <c r="AB10">
        <f>AVERAGE(LARGE('PS Calcs'!AA27:AA41,{1,2,3,4,5}))</f>
        <v>0</v>
      </c>
      <c r="AC10">
        <f>AVERAGE(LARGE('PS Calcs'!AB27:AB41,{1,2,3,4,5}))</f>
        <v>19.757999999999999</v>
      </c>
      <c r="AD10">
        <f>AVERAGE(LARGE('PS Calcs'!AC27:AC41,{1,2,3,4,5}))</f>
        <v>1610.0808000000002</v>
      </c>
      <c r="AE10">
        <f>AVERAGE(LARGE('PS Calcs'!AD27:AD41,{1,2,3,4,5}))</f>
        <v>0</v>
      </c>
      <c r="AF10">
        <f>AVERAGE(LARGE('PS Calcs'!AE27:AE41,{1,2,3,4,5}))</f>
        <v>0</v>
      </c>
      <c r="AG10">
        <f>AVERAGE(LARGE('PS Calcs'!AF27:AF41,{1,2,3,4,5}))</f>
        <v>56.178399999999996</v>
      </c>
      <c r="AH10">
        <f>AVERAGE(LARGE('PS Calcs'!AG27:AG41,{1,2,3,4,5}))</f>
        <v>1541.7362000000001</v>
      </c>
      <c r="AI10">
        <f>AVERAGE(LARGE('PS Calcs'!AH27:AH41,{1,2,3,4,5}))</f>
        <v>384.505</v>
      </c>
      <c r="AJ10">
        <f>AVERAGE(LARGE('PS Calcs'!AI27:AI41,{1,2,3,4,5}))</f>
        <v>0</v>
      </c>
    </row>
    <row r="11" spans="3:36" x14ac:dyDescent="0.25">
      <c r="C11" s="6" t="s">
        <v>96</v>
      </c>
      <c r="D11">
        <v>5</v>
      </c>
      <c r="E11">
        <f>'PS Calcs'!N17</f>
        <v>0</v>
      </c>
      <c r="F11">
        <f>'PS Calcs'!O17</f>
        <v>0</v>
      </c>
      <c r="G11">
        <f>'PS Calcs'!P17</f>
        <v>26</v>
      </c>
      <c r="H11">
        <f>'PS Calcs'!Q17</f>
        <v>0</v>
      </c>
      <c r="I11">
        <f>'PS Calcs'!R17</f>
        <v>0</v>
      </c>
      <c r="J11">
        <f>'PS Calcs'!S17</f>
        <v>403</v>
      </c>
      <c r="K11">
        <f>'PS Calcs'!T17</f>
        <v>0</v>
      </c>
      <c r="L11">
        <f>'PS Calcs'!U17</f>
        <v>0</v>
      </c>
      <c r="M11">
        <f>'PS Calcs'!V17</f>
        <v>0</v>
      </c>
      <c r="N11">
        <f>'PS Calcs'!W17</f>
        <v>0</v>
      </c>
      <c r="O11">
        <f>'PS Calcs'!X17</f>
        <v>0</v>
      </c>
      <c r="P11">
        <f>'PS Calcs'!Y17</f>
        <v>121</v>
      </c>
      <c r="Q11">
        <f>'PS Calcs'!Z17</f>
        <v>0</v>
      </c>
      <c r="R11">
        <f>'PS Calcs'!AA17</f>
        <v>207</v>
      </c>
      <c r="S11">
        <f>'PS Calcs'!AB17</f>
        <v>0</v>
      </c>
      <c r="T11">
        <f>'PS Calcs'!AC17</f>
        <v>0</v>
      </c>
      <c r="U11">
        <f>'PS Calcs'!AD17</f>
        <v>0</v>
      </c>
      <c r="V11">
        <f>'PS Calcs'!AE17</f>
        <v>160</v>
      </c>
      <c r="W11">
        <f>'PS Calcs'!AF17</f>
        <v>0</v>
      </c>
      <c r="X11">
        <f>'PS Calcs'!AG17</f>
        <v>0</v>
      </c>
      <c r="Y11">
        <f>'PS Calcs'!AH17</f>
        <v>0</v>
      </c>
      <c r="Z11">
        <f>'PS Calcs'!AI17</f>
        <v>0</v>
      </c>
      <c r="AA11">
        <f>'PS Calcs'!AJ17</f>
        <v>4659</v>
      </c>
      <c r="AB11">
        <f>'PS Calcs'!AK17</f>
        <v>0</v>
      </c>
      <c r="AC11">
        <f>'PS Calcs'!AL17</f>
        <v>0</v>
      </c>
      <c r="AD11">
        <f>'PS Calcs'!AM17</f>
        <v>95</v>
      </c>
      <c r="AE11">
        <f>'PS Calcs'!AN17</f>
        <v>0</v>
      </c>
      <c r="AF11">
        <f>'PS Calcs'!AO17</f>
        <v>0</v>
      </c>
      <c r="AG11">
        <f>'PS Calcs'!AP17</f>
        <v>0</v>
      </c>
      <c r="AH11">
        <f>'PS Calcs'!AQ17</f>
        <v>1270</v>
      </c>
      <c r="AI11">
        <f>'PS Calcs'!AR17</f>
        <v>0</v>
      </c>
      <c r="AJ11">
        <f>'PS Calcs'!AS17</f>
        <v>0</v>
      </c>
    </row>
    <row r="12" spans="3:36" x14ac:dyDescent="0.25">
      <c r="C12" s="6" t="s">
        <v>97</v>
      </c>
      <c r="D12">
        <v>6</v>
      </c>
      <c r="E12">
        <f>'PS Calcs'!N8</f>
        <v>0</v>
      </c>
      <c r="F12">
        <f>'PS Calcs'!O8</f>
        <v>1410</v>
      </c>
      <c r="G12">
        <f>'PS Calcs'!P8</f>
        <v>0</v>
      </c>
      <c r="H12">
        <f>'PS Calcs'!Q8</f>
        <v>0</v>
      </c>
      <c r="I12">
        <f>'PS Calcs'!R8</f>
        <v>1250</v>
      </c>
      <c r="J12">
        <f>'PS Calcs'!S8</f>
        <v>0</v>
      </c>
      <c r="K12">
        <f>'PS Calcs'!T8</f>
        <v>7268</v>
      </c>
      <c r="L12">
        <f>'PS Calcs'!U8</f>
        <v>300</v>
      </c>
      <c r="M12">
        <f>'PS Calcs'!V8</f>
        <v>0</v>
      </c>
      <c r="N12">
        <f>'PS Calcs'!W8</f>
        <v>0</v>
      </c>
      <c r="O12">
        <f>'PS Calcs'!X8</f>
        <v>0</v>
      </c>
      <c r="P12">
        <f>'PS Calcs'!Y8</f>
        <v>0</v>
      </c>
      <c r="Q12">
        <f>'PS Calcs'!Z8</f>
        <v>10005</v>
      </c>
      <c r="R12">
        <f>'PS Calcs'!AA8</f>
        <v>0</v>
      </c>
      <c r="S12">
        <f>'PS Calcs'!AB8</f>
        <v>3016</v>
      </c>
      <c r="T12">
        <f>'PS Calcs'!AC8</f>
        <v>3307</v>
      </c>
      <c r="U12">
        <f>'PS Calcs'!AD8</f>
        <v>940</v>
      </c>
      <c r="V12">
        <f>'PS Calcs'!AE8</f>
        <v>1880</v>
      </c>
      <c r="W12">
        <f>'PS Calcs'!AF8</f>
        <v>200</v>
      </c>
      <c r="X12">
        <f>'PS Calcs'!AG8</f>
        <v>0</v>
      </c>
      <c r="Y12">
        <f>'PS Calcs'!AH8</f>
        <v>720</v>
      </c>
      <c r="Z12">
        <f>'PS Calcs'!AI8</f>
        <v>14054</v>
      </c>
      <c r="AA12">
        <f>'PS Calcs'!AJ8</f>
        <v>0</v>
      </c>
      <c r="AB12">
        <f>'PS Calcs'!AK8</f>
        <v>150</v>
      </c>
      <c r="AC12">
        <f>'PS Calcs'!AL8</f>
        <v>3553</v>
      </c>
      <c r="AD12">
        <f>'PS Calcs'!AM8</f>
        <v>0</v>
      </c>
      <c r="AE12">
        <f>'PS Calcs'!AN8</f>
        <v>1000</v>
      </c>
      <c r="AF12">
        <f>'PS Calcs'!AO8</f>
        <v>250</v>
      </c>
      <c r="AG12">
        <f>'PS Calcs'!AP8</f>
        <v>2110</v>
      </c>
      <c r="AH12">
        <f>'PS Calcs'!AQ8</f>
        <v>558</v>
      </c>
      <c r="AI12">
        <f>'PS Calcs'!AR8</f>
        <v>200</v>
      </c>
      <c r="AJ12">
        <f>'PS Calcs'!AS8</f>
        <v>0</v>
      </c>
    </row>
    <row r="13" spans="3:36" x14ac:dyDescent="0.25">
      <c r="C13" s="6" t="s">
        <v>98</v>
      </c>
      <c r="D13">
        <v>7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10</v>
      </c>
      <c r="AB13">
        <v>10</v>
      </c>
      <c r="AC13">
        <v>10</v>
      </c>
      <c r="AD13">
        <v>10</v>
      </c>
      <c r="AE13">
        <v>10</v>
      </c>
      <c r="AF13">
        <v>10</v>
      </c>
      <c r="AG13">
        <v>10</v>
      </c>
      <c r="AH13">
        <v>10</v>
      </c>
      <c r="AI13">
        <v>10</v>
      </c>
      <c r="AJ13">
        <v>10</v>
      </c>
    </row>
    <row r="14" spans="3:36" x14ac:dyDescent="0.25">
      <c r="C14" s="6" t="s">
        <v>99</v>
      </c>
      <c r="D14">
        <v>8</v>
      </c>
      <c r="E14">
        <f>'Zone Areas'!C31</f>
        <v>393559.93839895999</v>
      </c>
      <c r="F14">
        <f>'Zone Areas'!D31</f>
        <v>2309866.4081785036</v>
      </c>
      <c r="G14">
        <f>'Zone Areas'!E31</f>
        <v>86258.074578969216</v>
      </c>
      <c r="H14">
        <f>'Zone Areas'!F31</f>
        <v>0</v>
      </c>
      <c r="I14">
        <f>'Zone Areas'!G31</f>
        <v>1575301.4057564482</v>
      </c>
      <c r="J14">
        <f>'Zone Areas'!H31</f>
        <v>0</v>
      </c>
      <c r="K14">
        <f>'Zone Areas'!I31</f>
        <v>2998704.9817252001</v>
      </c>
      <c r="L14">
        <f>'Zone Areas'!J31</f>
        <v>767301.38144521799</v>
      </c>
      <c r="M14">
        <f>'Zone Areas'!K31</f>
        <v>2365260.8350466848</v>
      </c>
      <c r="N14">
        <f>'Zone Areas'!L31</f>
        <v>217281.553110943</v>
      </c>
      <c r="O14">
        <f>'Zone Areas'!M31</f>
        <v>3617349</v>
      </c>
      <c r="P14">
        <f>'Zone Areas'!N31</f>
        <v>0</v>
      </c>
      <c r="Q14">
        <f>'Zone Areas'!O31</f>
        <v>3439468.9000140186</v>
      </c>
      <c r="R14">
        <f>'Zone Areas'!P31</f>
        <v>0</v>
      </c>
      <c r="S14">
        <f>'Zone Areas'!Q31</f>
        <v>1987310.3279283801</v>
      </c>
      <c r="T14">
        <f>'Zone Areas'!R31</f>
        <v>308248.97328917601</v>
      </c>
      <c r="U14">
        <f>'Zone Areas'!S31</f>
        <v>384746.83414215746</v>
      </c>
      <c r="V14">
        <f>'Zone Areas'!T31</f>
        <v>0</v>
      </c>
      <c r="W14">
        <f>'Zone Areas'!U31</f>
        <v>183201.30985666261</v>
      </c>
      <c r="X14">
        <f>'Zone Areas'!V31</f>
        <v>520916.42673515267</v>
      </c>
      <c r="Y14">
        <f>'Zone Areas'!W31</f>
        <v>589849.60992719501</v>
      </c>
      <c r="Z14">
        <f>'Zone Areas'!X31</f>
        <v>2399206.3622302702</v>
      </c>
      <c r="AA14">
        <f>'Zone Areas'!Y31</f>
        <v>1642779.9030996992</v>
      </c>
      <c r="AB14">
        <f>'Zone Areas'!Z31</f>
        <v>127170.715697192</v>
      </c>
      <c r="AC14">
        <f>'Zone Areas'!AA31</f>
        <v>1603180.8543315299</v>
      </c>
      <c r="AD14">
        <f>'Zone Areas'!AB31</f>
        <v>68262.137469500405</v>
      </c>
      <c r="AE14">
        <f>'Zone Areas'!AC31</f>
        <v>342485.03466083802</v>
      </c>
      <c r="AF14">
        <f>'Zone Areas'!AD31</f>
        <v>324671.32946476003</v>
      </c>
      <c r="AG14">
        <f>'Zone Areas'!AE31</f>
        <v>745746.94884220604</v>
      </c>
      <c r="AH14">
        <f>'Zone Areas'!AF31</f>
        <v>1898378.8448484873</v>
      </c>
      <c r="AI14">
        <f>'Zone Areas'!AG31</f>
        <v>553432.1015741243</v>
      </c>
      <c r="AJ14">
        <f>'Zone Areas'!AH31</f>
        <v>252442.743979266</v>
      </c>
    </row>
    <row r="15" spans="3:36" x14ac:dyDescent="0.25">
      <c r="C15" s="6" t="s">
        <v>100</v>
      </c>
      <c r="D15">
        <v>9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1</v>
      </c>
      <c r="AF15">
        <v>1</v>
      </c>
      <c r="AG15">
        <v>1</v>
      </c>
      <c r="AH15">
        <v>0</v>
      </c>
      <c r="AI15">
        <v>1</v>
      </c>
      <c r="AJ15">
        <v>0</v>
      </c>
    </row>
    <row r="16" spans="3:36" x14ac:dyDescent="0.25">
      <c r="C16" s="6" t="s">
        <v>120</v>
      </c>
      <c r="D16">
        <v>10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</row>
    <row r="18" spans="3:38" x14ac:dyDescent="0.25">
      <c r="E18" s="5" t="s">
        <v>43</v>
      </c>
      <c r="F18" s="5" t="s">
        <v>0</v>
      </c>
      <c r="G18" s="5" t="s">
        <v>2</v>
      </c>
      <c r="H18" s="5" t="s">
        <v>48</v>
      </c>
      <c r="I18" s="5" t="s">
        <v>53</v>
      </c>
      <c r="J18" s="5" t="s">
        <v>44</v>
      </c>
      <c r="K18" s="5" t="s">
        <v>54</v>
      </c>
      <c r="L18" s="5" t="s">
        <v>1</v>
      </c>
      <c r="M18" s="5" t="s">
        <v>55</v>
      </c>
      <c r="N18" s="5" t="s">
        <v>49</v>
      </c>
      <c r="O18" s="5" t="s">
        <v>8</v>
      </c>
      <c r="P18" s="5" t="s">
        <v>9</v>
      </c>
      <c r="Q18" s="5" t="s">
        <v>50</v>
      </c>
      <c r="R18" s="5" t="s">
        <v>3</v>
      </c>
      <c r="S18" s="5" t="s">
        <v>4</v>
      </c>
      <c r="T18" s="5" t="s">
        <v>56</v>
      </c>
      <c r="U18" s="5" t="s">
        <v>45</v>
      </c>
      <c r="V18" s="5" t="s">
        <v>46</v>
      </c>
      <c r="W18" s="5" t="s">
        <v>57</v>
      </c>
      <c r="X18" s="5" t="s">
        <v>58</v>
      </c>
      <c r="Y18" s="5" t="s">
        <v>59</v>
      </c>
      <c r="Z18" s="5" t="s">
        <v>60</v>
      </c>
      <c r="AA18" s="5" t="s">
        <v>51</v>
      </c>
      <c r="AB18" s="5" t="s">
        <v>61</v>
      </c>
      <c r="AC18" s="5" t="s">
        <v>5</v>
      </c>
      <c r="AD18" s="5" t="s">
        <v>6</v>
      </c>
      <c r="AE18" s="5" t="s">
        <v>62</v>
      </c>
      <c r="AF18" s="5" t="s">
        <v>52</v>
      </c>
      <c r="AG18" s="5" t="s">
        <v>63</v>
      </c>
      <c r="AH18" s="5" t="s">
        <v>10</v>
      </c>
      <c r="AI18" s="5" t="s">
        <v>64</v>
      </c>
      <c r="AJ18" s="5" t="s">
        <v>47</v>
      </c>
      <c r="AL18" s="5" t="s">
        <v>102</v>
      </c>
    </row>
    <row r="19" spans="3:38" x14ac:dyDescent="0.25">
      <c r="C19" s="6" t="s">
        <v>93</v>
      </c>
      <c r="D19">
        <v>1</v>
      </c>
      <c r="E19">
        <f>E7/SUM($E7:$AJ7)</f>
        <v>0</v>
      </c>
      <c r="F19">
        <f>F7/SUM($E7:$AJ7)</f>
        <v>0</v>
      </c>
      <c r="G19">
        <f t="shared" ref="G19:AJ19" si="0">G7/SUM($E7:$AJ7)</f>
        <v>5.6977950603090695E-2</v>
      </c>
      <c r="H19">
        <f t="shared" si="0"/>
        <v>0</v>
      </c>
      <c r="I19">
        <f t="shared" si="0"/>
        <v>0</v>
      </c>
      <c r="J19">
        <f t="shared" si="0"/>
        <v>2.69044927431096E-2</v>
      </c>
      <c r="K19">
        <f t="shared" si="0"/>
        <v>2.8754451993864623E-2</v>
      </c>
      <c r="L19">
        <f t="shared" si="0"/>
        <v>0</v>
      </c>
      <c r="M19">
        <f t="shared" si="0"/>
        <v>0</v>
      </c>
      <c r="N19">
        <f t="shared" si="0"/>
        <v>0</v>
      </c>
      <c r="O19">
        <f t="shared" si="0"/>
        <v>0</v>
      </c>
      <c r="P19">
        <f t="shared" si="0"/>
        <v>9.8054666478925787E-2</v>
      </c>
      <c r="Q19">
        <f t="shared" si="0"/>
        <v>5.4673677452272681E-2</v>
      </c>
      <c r="R19">
        <f t="shared" si="0"/>
        <v>0.10565196651022077</v>
      </c>
      <c r="S19">
        <f t="shared" si="0"/>
        <v>5.1952448271605868E-2</v>
      </c>
      <c r="T19">
        <f t="shared" si="0"/>
        <v>0</v>
      </c>
      <c r="U19">
        <f t="shared" si="0"/>
        <v>0</v>
      </c>
      <c r="V19">
        <f t="shared" si="0"/>
        <v>1.7825971774701761E-2</v>
      </c>
      <c r="W19">
        <f t="shared" si="0"/>
        <v>0</v>
      </c>
      <c r="X19">
        <f t="shared" si="0"/>
        <v>0</v>
      </c>
      <c r="Y19">
        <f t="shared" si="0"/>
        <v>0</v>
      </c>
      <c r="Z19">
        <f t="shared" si="0"/>
        <v>6.992965115878591E-2</v>
      </c>
      <c r="AA19">
        <f t="shared" si="0"/>
        <v>0.25418245248708782</v>
      </c>
      <c r="AB19">
        <f t="shared" si="0"/>
        <v>0</v>
      </c>
      <c r="AC19">
        <f t="shared" si="0"/>
        <v>1.5417257933567406E-3</v>
      </c>
      <c r="AD19">
        <f t="shared" si="0"/>
        <v>9.2045386213046976E-2</v>
      </c>
      <c r="AE19">
        <f t="shared" si="0"/>
        <v>0</v>
      </c>
      <c r="AF19">
        <f t="shared" si="0"/>
        <v>0</v>
      </c>
      <c r="AG19">
        <f t="shared" si="0"/>
        <v>9.0602143708776416E-3</v>
      </c>
      <c r="AH19">
        <f t="shared" si="0"/>
        <v>0.10755858312892518</v>
      </c>
      <c r="AI19">
        <f t="shared" si="0"/>
        <v>2.488636102012801E-2</v>
      </c>
      <c r="AJ19">
        <f t="shared" si="0"/>
        <v>0</v>
      </c>
      <c r="AL19">
        <f>SUM(E19:AJ19)</f>
        <v>1.0000000000000002</v>
      </c>
    </row>
    <row r="20" spans="3:38" x14ac:dyDescent="0.25">
      <c r="C20" s="6" t="s">
        <v>94</v>
      </c>
      <c r="D20">
        <v>2</v>
      </c>
      <c r="E20">
        <f>E8/SUM($E8:$AJ8)</f>
        <v>0</v>
      </c>
      <c r="F20">
        <f t="shared" ref="F20:AJ26" si="1">F8/SUM($E8:$AJ8)</f>
        <v>0</v>
      </c>
      <c r="G20">
        <f t="shared" si="1"/>
        <v>2.8623004668168269E-3</v>
      </c>
      <c r="H20">
        <f t="shared" si="1"/>
        <v>0</v>
      </c>
      <c r="I20">
        <f t="shared" si="1"/>
        <v>0</v>
      </c>
      <c r="J20">
        <f t="shared" si="1"/>
        <v>4.5222131665565324E-2</v>
      </c>
      <c r="K20">
        <f t="shared" si="1"/>
        <v>5.4541113942509753E-2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7.9593943580463355E-3</v>
      </c>
      <c r="Q20">
        <f t="shared" si="1"/>
        <v>0.11133808976712693</v>
      </c>
      <c r="R20">
        <f t="shared" si="1"/>
        <v>2.7159227142372372E-2</v>
      </c>
      <c r="S20">
        <f t="shared" si="1"/>
        <v>7.870573838828604E-2</v>
      </c>
      <c r="T20">
        <f t="shared" si="1"/>
        <v>0</v>
      </c>
      <c r="U20">
        <f t="shared" si="1"/>
        <v>0</v>
      </c>
      <c r="V20">
        <f t="shared" si="1"/>
        <v>1.5411096519727729E-2</v>
      </c>
      <c r="W20">
        <f t="shared" si="1"/>
        <v>0</v>
      </c>
      <c r="X20">
        <f t="shared" si="1"/>
        <v>0</v>
      </c>
      <c r="Y20">
        <f t="shared" si="1"/>
        <v>0</v>
      </c>
      <c r="Z20">
        <f t="shared" si="1"/>
        <v>7.8798016952231778E-2</v>
      </c>
      <c r="AA20">
        <f t="shared" si="1"/>
        <v>0.34016465800161771</v>
      </c>
      <c r="AB20">
        <f t="shared" si="1"/>
        <v>0</v>
      </c>
      <c r="AC20">
        <f t="shared" si="1"/>
        <v>1.5909567263484631E-3</v>
      </c>
      <c r="AD20">
        <f t="shared" si="1"/>
        <v>1.1416030253024491E-2</v>
      </c>
      <c r="AE20">
        <f t="shared" si="1"/>
        <v>0</v>
      </c>
      <c r="AF20">
        <f t="shared" si="1"/>
        <v>0</v>
      </c>
      <c r="AG20">
        <f t="shared" si="1"/>
        <v>1.4802992950519669E-2</v>
      </c>
      <c r="AH20">
        <f t="shared" si="1"/>
        <v>0.19943581359883775</v>
      </c>
      <c r="AI20">
        <f t="shared" si="1"/>
        <v>1.0592439266968802E-2</v>
      </c>
      <c r="AJ20">
        <f t="shared" si="1"/>
        <v>0</v>
      </c>
      <c r="AL20">
        <f t="shared" ref="AL20:AL28" si="2">SUM(E20:AJ20)</f>
        <v>1</v>
      </c>
    </row>
    <row r="21" spans="3:38" x14ac:dyDescent="0.25">
      <c r="C21" s="6" t="s">
        <v>95</v>
      </c>
      <c r="D21">
        <v>3</v>
      </c>
      <c r="E21">
        <f t="shared" ref="E21:T26" si="3">E9/SUM($E9:$AJ9)</f>
        <v>0</v>
      </c>
      <c r="F21">
        <f t="shared" si="3"/>
        <v>0</v>
      </c>
      <c r="G21">
        <f t="shared" si="3"/>
        <v>3.8094772930670852E-2</v>
      </c>
      <c r="H21">
        <f t="shared" si="3"/>
        <v>0</v>
      </c>
      <c r="I21">
        <f t="shared" si="3"/>
        <v>0</v>
      </c>
      <c r="J21">
        <f t="shared" si="3"/>
        <v>3.1185757479756621E-2</v>
      </c>
      <c r="K21">
        <f t="shared" si="3"/>
        <v>3.0108591316420588E-2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0.10050679124396571</v>
      </c>
      <c r="Q21">
        <f t="shared" si="3"/>
        <v>6.2002751946892039E-2</v>
      </c>
      <c r="R21">
        <f t="shared" si="3"/>
        <v>0.11683494019025878</v>
      </c>
      <c r="S21">
        <f t="shared" si="3"/>
        <v>3.8315209518805203E-2</v>
      </c>
      <c r="T21">
        <f t="shared" si="3"/>
        <v>0</v>
      </c>
      <c r="U21">
        <f t="shared" si="1"/>
        <v>0</v>
      </c>
      <c r="V21">
        <f t="shared" si="1"/>
        <v>1.5257927663392696E-2</v>
      </c>
      <c r="W21">
        <f t="shared" si="1"/>
        <v>0</v>
      </c>
      <c r="X21">
        <f t="shared" si="1"/>
        <v>0</v>
      </c>
      <c r="Y21">
        <f t="shared" si="1"/>
        <v>0</v>
      </c>
      <c r="Z21">
        <f t="shared" si="1"/>
        <v>7.120988916503096E-2</v>
      </c>
      <c r="AA21">
        <f t="shared" si="1"/>
        <v>0.23845601823695187</v>
      </c>
      <c r="AB21">
        <f t="shared" si="1"/>
        <v>0</v>
      </c>
      <c r="AC21">
        <f t="shared" si="1"/>
        <v>7.9470723058115754E-4</v>
      </c>
      <c r="AD21">
        <f t="shared" si="1"/>
        <v>0.10729029192145906</v>
      </c>
      <c r="AE21">
        <f t="shared" si="1"/>
        <v>0</v>
      </c>
      <c r="AF21">
        <f t="shared" si="1"/>
        <v>0</v>
      </c>
      <c r="AG21">
        <f t="shared" si="1"/>
        <v>6.8728970033930794E-3</v>
      </c>
      <c r="AH21">
        <f t="shared" si="1"/>
        <v>0.12513990195501679</v>
      </c>
      <c r="AI21">
        <f t="shared" si="1"/>
        <v>1.7929552197404525E-2</v>
      </c>
      <c r="AJ21">
        <f t="shared" si="1"/>
        <v>0</v>
      </c>
      <c r="AL21">
        <f t="shared" si="2"/>
        <v>1</v>
      </c>
    </row>
    <row r="22" spans="3:38" x14ac:dyDescent="0.25">
      <c r="C22" s="6" t="s">
        <v>101</v>
      </c>
      <c r="D22">
        <v>4</v>
      </c>
      <c r="E22">
        <f t="shared" si="3"/>
        <v>0</v>
      </c>
      <c r="F22">
        <f t="shared" si="1"/>
        <v>0</v>
      </c>
      <c r="G22">
        <f t="shared" si="1"/>
        <v>3.7851409267306547E-2</v>
      </c>
      <c r="H22">
        <f t="shared" si="1"/>
        <v>0</v>
      </c>
      <c r="I22">
        <f t="shared" si="1"/>
        <v>0</v>
      </c>
      <c r="J22">
        <f t="shared" si="1"/>
        <v>2.9190546862030181E-2</v>
      </c>
      <c r="K22">
        <f t="shared" si="1"/>
        <v>2.8168089666270404E-2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0.1338408435183949</v>
      </c>
      <c r="Q22">
        <f t="shared" si="1"/>
        <v>4.4754570827447167E-2</v>
      </c>
      <c r="R22">
        <f t="shared" si="1"/>
        <v>0.11108283443763553</v>
      </c>
      <c r="S22">
        <f t="shared" si="1"/>
        <v>3.8374502657098762E-2</v>
      </c>
      <c r="T22">
        <f t="shared" si="1"/>
        <v>0</v>
      </c>
      <c r="U22">
        <f t="shared" si="1"/>
        <v>0</v>
      </c>
      <c r="V22">
        <f t="shared" si="1"/>
        <v>2.1327434163981321E-2</v>
      </c>
      <c r="W22">
        <f t="shared" si="1"/>
        <v>0</v>
      </c>
      <c r="X22">
        <f t="shared" si="1"/>
        <v>0</v>
      </c>
      <c r="Y22">
        <f t="shared" si="1"/>
        <v>0</v>
      </c>
      <c r="Z22">
        <f t="shared" si="1"/>
        <v>8.2754628431984417E-2</v>
      </c>
      <c r="AA22">
        <f t="shared" si="1"/>
        <v>0.19161452213807567</v>
      </c>
      <c r="AB22">
        <f t="shared" si="1"/>
        <v>0</v>
      </c>
      <c r="AC22">
        <f t="shared" si="1"/>
        <v>1.5372102203519819E-3</v>
      </c>
      <c r="AD22">
        <f t="shared" si="1"/>
        <v>0.12526736822312459</v>
      </c>
      <c r="AE22">
        <f t="shared" si="1"/>
        <v>0</v>
      </c>
      <c r="AF22">
        <f t="shared" si="1"/>
        <v>0</v>
      </c>
      <c r="AG22">
        <f t="shared" si="1"/>
        <v>4.3707870555229162E-3</v>
      </c>
      <c r="AH22">
        <f t="shared" si="1"/>
        <v>0.11995002751931508</v>
      </c>
      <c r="AI22">
        <f t="shared" si="1"/>
        <v>2.9915225011460614E-2</v>
      </c>
      <c r="AJ22">
        <f t="shared" si="1"/>
        <v>0</v>
      </c>
      <c r="AL22">
        <f t="shared" si="2"/>
        <v>1.0000000000000002</v>
      </c>
    </row>
    <row r="23" spans="3:38" x14ac:dyDescent="0.25">
      <c r="C23" s="6" t="s">
        <v>96</v>
      </c>
      <c r="D23">
        <v>5</v>
      </c>
      <c r="E23">
        <f t="shared" si="3"/>
        <v>0</v>
      </c>
      <c r="F23">
        <f t="shared" si="1"/>
        <v>0</v>
      </c>
      <c r="G23">
        <f t="shared" si="1"/>
        <v>3.7458579455409884E-3</v>
      </c>
      <c r="H23">
        <f t="shared" si="1"/>
        <v>0</v>
      </c>
      <c r="I23">
        <f t="shared" si="1"/>
        <v>0</v>
      </c>
      <c r="J23">
        <f t="shared" si="1"/>
        <v>5.8060798155885322E-2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1.7432646592709985E-2</v>
      </c>
      <c r="Q23">
        <f t="shared" si="1"/>
        <v>0</v>
      </c>
      <c r="R23">
        <f t="shared" si="1"/>
        <v>2.9822792104884022E-2</v>
      </c>
      <c r="S23">
        <f t="shared" si="1"/>
        <v>0</v>
      </c>
      <c r="T23">
        <f t="shared" si="1"/>
        <v>0</v>
      </c>
      <c r="U23">
        <f t="shared" si="1"/>
        <v>0</v>
      </c>
      <c r="V23">
        <f t="shared" si="1"/>
        <v>2.3051433511021468E-2</v>
      </c>
      <c r="W23">
        <f t="shared" si="1"/>
        <v>0</v>
      </c>
      <c r="X23">
        <f t="shared" si="1"/>
        <v>0</v>
      </c>
      <c r="Y23">
        <f t="shared" si="1"/>
        <v>0</v>
      </c>
      <c r="Z23">
        <f t="shared" si="1"/>
        <v>0</v>
      </c>
      <c r="AA23">
        <f t="shared" si="1"/>
        <v>0.67122892954905633</v>
      </c>
      <c r="AB23">
        <f t="shared" si="1"/>
        <v>0</v>
      </c>
      <c r="AC23">
        <f t="shared" si="1"/>
        <v>0</v>
      </c>
      <c r="AD23">
        <f t="shared" si="1"/>
        <v>1.3686788647168996E-2</v>
      </c>
      <c r="AE23">
        <f t="shared" si="1"/>
        <v>0</v>
      </c>
      <c r="AF23">
        <f t="shared" si="1"/>
        <v>0</v>
      </c>
      <c r="AG23">
        <f t="shared" si="1"/>
        <v>0</v>
      </c>
      <c r="AH23">
        <f t="shared" si="1"/>
        <v>0.1829707534937329</v>
      </c>
      <c r="AI23">
        <f t="shared" si="1"/>
        <v>0</v>
      </c>
      <c r="AJ23">
        <f t="shared" si="1"/>
        <v>0</v>
      </c>
      <c r="AL23">
        <f t="shared" si="2"/>
        <v>1</v>
      </c>
    </row>
    <row r="24" spans="3:38" x14ac:dyDescent="0.25">
      <c r="C24" s="6" t="s">
        <v>97</v>
      </c>
      <c r="D24">
        <v>6</v>
      </c>
      <c r="E24">
        <f t="shared" si="3"/>
        <v>0</v>
      </c>
      <c r="F24">
        <f t="shared" si="1"/>
        <v>2.7026508980084723E-2</v>
      </c>
      <c r="G24">
        <f t="shared" si="1"/>
        <v>0</v>
      </c>
      <c r="H24">
        <f t="shared" si="1"/>
        <v>0</v>
      </c>
      <c r="I24">
        <f t="shared" si="1"/>
        <v>2.3959671081635391E-2</v>
      </c>
      <c r="J24">
        <f t="shared" si="1"/>
        <v>0</v>
      </c>
      <c r="K24">
        <f t="shared" si="1"/>
        <v>0.13931111153706083</v>
      </c>
      <c r="L24">
        <f t="shared" si="1"/>
        <v>5.7503210595924942E-3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1"/>
        <v>0.19177320733740968</v>
      </c>
      <c r="R24">
        <f t="shared" si="1"/>
        <v>0</v>
      </c>
      <c r="S24">
        <f t="shared" si="1"/>
        <v>5.7809894385769875E-2</v>
      </c>
      <c r="T24">
        <f t="shared" si="1"/>
        <v>6.3387705813574585E-2</v>
      </c>
      <c r="U24">
        <f t="shared" si="1"/>
        <v>1.8017672653389813E-2</v>
      </c>
      <c r="V24">
        <f t="shared" si="1"/>
        <v>3.6035345306779626E-2</v>
      </c>
      <c r="W24">
        <f t="shared" si="1"/>
        <v>3.8335473730616628E-3</v>
      </c>
      <c r="X24">
        <f t="shared" si="1"/>
        <v>0</v>
      </c>
      <c r="Y24">
        <f t="shared" si="1"/>
        <v>1.3800770543021985E-2</v>
      </c>
      <c r="Z24">
        <f t="shared" si="1"/>
        <v>0.26938337390504302</v>
      </c>
      <c r="AA24">
        <f t="shared" si="1"/>
        <v>0</v>
      </c>
      <c r="AB24">
        <f t="shared" si="1"/>
        <v>2.8751605297962471E-3</v>
      </c>
      <c r="AC24">
        <f t="shared" si="1"/>
        <v>6.8102969082440443E-2</v>
      </c>
      <c r="AD24">
        <f t="shared" si="1"/>
        <v>0</v>
      </c>
      <c r="AE24">
        <f t="shared" si="1"/>
        <v>1.9167736865308312E-2</v>
      </c>
      <c r="AF24">
        <f t="shared" si="1"/>
        <v>4.7919342163270781E-3</v>
      </c>
      <c r="AG24">
        <f t="shared" si="1"/>
        <v>4.0443924785800542E-2</v>
      </c>
      <c r="AH24">
        <f t="shared" si="1"/>
        <v>1.0695597170842038E-2</v>
      </c>
      <c r="AI24">
        <f t="shared" si="1"/>
        <v>3.8335473730616628E-3</v>
      </c>
      <c r="AJ24">
        <f t="shared" si="1"/>
        <v>0</v>
      </c>
      <c r="AL24">
        <f t="shared" si="2"/>
        <v>0.99999999999999978</v>
      </c>
    </row>
    <row r="25" spans="3:38" x14ac:dyDescent="0.25">
      <c r="C25" s="6" t="s">
        <v>98</v>
      </c>
      <c r="D25">
        <v>7</v>
      </c>
      <c r="E25">
        <f t="shared" si="3"/>
        <v>3.125E-2</v>
      </c>
      <c r="F25">
        <f t="shared" si="1"/>
        <v>3.125E-2</v>
      </c>
      <c r="G25">
        <f t="shared" si="1"/>
        <v>3.125E-2</v>
      </c>
      <c r="H25">
        <f t="shared" si="1"/>
        <v>3.125E-2</v>
      </c>
      <c r="I25">
        <f t="shared" si="1"/>
        <v>3.125E-2</v>
      </c>
      <c r="J25">
        <f t="shared" si="1"/>
        <v>3.125E-2</v>
      </c>
      <c r="K25">
        <f t="shared" si="1"/>
        <v>3.125E-2</v>
      </c>
      <c r="L25">
        <f t="shared" si="1"/>
        <v>3.125E-2</v>
      </c>
      <c r="M25">
        <f t="shared" si="1"/>
        <v>3.125E-2</v>
      </c>
      <c r="N25">
        <f t="shared" si="1"/>
        <v>3.125E-2</v>
      </c>
      <c r="O25">
        <f t="shared" si="1"/>
        <v>3.125E-2</v>
      </c>
      <c r="P25">
        <f t="shared" si="1"/>
        <v>3.125E-2</v>
      </c>
      <c r="Q25">
        <f t="shared" si="1"/>
        <v>3.125E-2</v>
      </c>
      <c r="R25">
        <f t="shared" si="1"/>
        <v>3.125E-2</v>
      </c>
      <c r="S25">
        <f t="shared" si="1"/>
        <v>3.125E-2</v>
      </c>
      <c r="T25">
        <f t="shared" si="1"/>
        <v>3.125E-2</v>
      </c>
      <c r="U25">
        <f t="shared" si="1"/>
        <v>3.125E-2</v>
      </c>
      <c r="V25">
        <f t="shared" si="1"/>
        <v>3.125E-2</v>
      </c>
      <c r="W25">
        <f t="shared" si="1"/>
        <v>3.125E-2</v>
      </c>
      <c r="X25">
        <f t="shared" si="1"/>
        <v>3.125E-2</v>
      </c>
      <c r="Y25">
        <f t="shared" si="1"/>
        <v>3.125E-2</v>
      </c>
      <c r="Z25">
        <f t="shared" si="1"/>
        <v>3.125E-2</v>
      </c>
      <c r="AA25">
        <f t="shared" si="1"/>
        <v>3.125E-2</v>
      </c>
      <c r="AB25">
        <f t="shared" si="1"/>
        <v>3.125E-2</v>
      </c>
      <c r="AC25">
        <f t="shared" si="1"/>
        <v>3.125E-2</v>
      </c>
      <c r="AD25">
        <f t="shared" si="1"/>
        <v>3.125E-2</v>
      </c>
      <c r="AE25">
        <f t="shared" si="1"/>
        <v>3.125E-2</v>
      </c>
      <c r="AF25">
        <f t="shared" si="1"/>
        <v>3.125E-2</v>
      </c>
      <c r="AG25">
        <f t="shared" si="1"/>
        <v>3.125E-2</v>
      </c>
      <c r="AH25">
        <f t="shared" si="1"/>
        <v>3.125E-2</v>
      </c>
      <c r="AI25">
        <f t="shared" si="1"/>
        <v>3.125E-2</v>
      </c>
      <c r="AJ25">
        <f t="shared" si="1"/>
        <v>3.125E-2</v>
      </c>
      <c r="AL25">
        <f t="shared" si="2"/>
        <v>1</v>
      </c>
    </row>
    <row r="26" spans="3:38" x14ac:dyDescent="0.25">
      <c r="C26" s="6" t="s">
        <v>99</v>
      </c>
      <c r="D26">
        <v>8</v>
      </c>
      <c r="E26">
        <f t="shared" si="3"/>
        <v>1.241420681812321E-2</v>
      </c>
      <c r="F26">
        <f t="shared" si="1"/>
        <v>7.2860971139533867E-2</v>
      </c>
      <c r="G26">
        <f t="shared" si="1"/>
        <v>2.7208703759652019E-3</v>
      </c>
      <c r="H26">
        <f t="shared" si="1"/>
        <v>0</v>
      </c>
      <c r="I26">
        <f t="shared" si="1"/>
        <v>4.9690315359578928E-2</v>
      </c>
      <c r="J26">
        <f t="shared" si="1"/>
        <v>0</v>
      </c>
      <c r="K26">
        <f t="shared" si="1"/>
        <v>9.4589261247255529E-2</v>
      </c>
      <c r="L26">
        <f t="shared" si="1"/>
        <v>2.4203271501268626E-2</v>
      </c>
      <c r="M26">
        <f t="shared" si="1"/>
        <v>7.4608298051186878E-2</v>
      </c>
      <c r="N26">
        <f t="shared" si="1"/>
        <v>6.8537924593022985E-3</v>
      </c>
      <c r="O26">
        <f t="shared" si="1"/>
        <v>0.11410337851463045</v>
      </c>
      <c r="P26">
        <f t="shared" si="1"/>
        <v>0</v>
      </c>
      <c r="Q26">
        <f t="shared" si="1"/>
        <v>0.10849244067619664</v>
      </c>
      <c r="R26">
        <f t="shared" si="1"/>
        <v>0</v>
      </c>
      <c r="S26">
        <f t="shared" si="1"/>
        <v>6.2686465301978425E-2</v>
      </c>
      <c r="T26">
        <f t="shared" si="1"/>
        <v>9.7232114667291057E-3</v>
      </c>
      <c r="U26">
        <f t="shared" si="1"/>
        <v>1.2136211808268524E-2</v>
      </c>
      <c r="V26">
        <f t="shared" si="1"/>
        <v>0</v>
      </c>
      <c r="W26">
        <f t="shared" si="1"/>
        <v>5.7787867310980703E-3</v>
      </c>
      <c r="X26">
        <f t="shared" si="1"/>
        <v>1.6431459672331835E-2</v>
      </c>
      <c r="Y26">
        <f t="shared" si="1"/>
        <v>1.8605844586250832E-2</v>
      </c>
      <c r="Z26">
        <f t="shared" si="1"/>
        <v>7.5679054380506303E-2</v>
      </c>
      <c r="AA26">
        <f t="shared" si="1"/>
        <v>5.1818814579299072E-2</v>
      </c>
      <c r="AB26">
        <f t="shared" si="1"/>
        <v>4.0113929590905265E-3</v>
      </c>
      <c r="AC26">
        <f t="shared" si="1"/>
        <v>5.0569727125914364E-2</v>
      </c>
      <c r="AD26">
        <f t="shared" si="1"/>
        <v>2.1532178702967681E-3</v>
      </c>
      <c r="AE26">
        <f t="shared" si="1"/>
        <v>1.0803132223487956E-2</v>
      </c>
      <c r="AF26">
        <f t="shared" si="1"/>
        <v>1.0241227926519063E-2</v>
      </c>
      <c r="AG26">
        <f t="shared" si="1"/>
        <v>2.35233720550251E-2</v>
      </c>
      <c r="AH26">
        <f t="shared" si="1"/>
        <v>5.9881266612072506E-2</v>
      </c>
      <c r="AI26">
        <f t="shared" si="1"/>
        <v>1.7457113639867128E-2</v>
      </c>
      <c r="AJ26">
        <f t="shared" si="1"/>
        <v>7.9628949182227477E-3</v>
      </c>
      <c r="AL26">
        <f t="shared" si="2"/>
        <v>0.99999999999999978</v>
      </c>
    </row>
    <row r="27" spans="3:38" x14ac:dyDescent="0.25">
      <c r="C27" s="6" t="s">
        <v>100</v>
      </c>
      <c r="D27">
        <v>9</v>
      </c>
      <c r="E27">
        <f>E15/SUM($E15:$AJ15)</f>
        <v>7.1428571428571425E-2</v>
      </c>
      <c r="F27">
        <f t="shared" ref="F27:AJ27" si="4">F15/SUM($E15:$AJ15)</f>
        <v>0</v>
      </c>
      <c r="G27">
        <f t="shared" si="4"/>
        <v>0</v>
      </c>
      <c r="H27">
        <f t="shared" si="4"/>
        <v>0</v>
      </c>
      <c r="I27">
        <f t="shared" si="4"/>
        <v>7.1428571428571425E-2</v>
      </c>
      <c r="J27">
        <f t="shared" si="4"/>
        <v>0</v>
      </c>
      <c r="K27">
        <f t="shared" si="4"/>
        <v>7.1428571428571425E-2</v>
      </c>
      <c r="L27">
        <f t="shared" si="4"/>
        <v>7.1428571428571425E-2</v>
      </c>
      <c r="M27">
        <f t="shared" si="4"/>
        <v>7.1428571428571425E-2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7.1428571428571425E-2</v>
      </c>
      <c r="R27">
        <f t="shared" si="4"/>
        <v>0</v>
      </c>
      <c r="S27">
        <f t="shared" si="4"/>
        <v>7.1428571428571425E-2</v>
      </c>
      <c r="T27">
        <f t="shared" si="4"/>
        <v>7.1428571428571425E-2</v>
      </c>
      <c r="U27">
        <f t="shared" si="4"/>
        <v>0</v>
      </c>
      <c r="V27">
        <f t="shared" si="4"/>
        <v>0</v>
      </c>
      <c r="W27">
        <f t="shared" si="4"/>
        <v>0</v>
      </c>
      <c r="X27">
        <f t="shared" si="4"/>
        <v>0</v>
      </c>
      <c r="Y27">
        <f t="shared" si="4"/>
        <v>0</v>
      </c>
      <c r="Z27">
        <f t="shared" si="4"/>
        <v>0</v>
      </c>
      <c r="AA27">
        <f t="shared" si="4"/>
        <v>0</v>
      </c>
      <c r="AB27">
        <f t="shared" si="4"/>
        <v>7.1428571428571425E-2</v>
      </c>
      <c r="AC27">
        <f t="shared" si="4"/>
        <v>7.1428571428571425E-2</v>
      </c>
      <c r="AD27">
        <f t="shared" si="4"/>
        <v>0</v>
      </c>
      <c r="AE27">
        <f t="shared" si="4"/>
        <v>7.1428571428571425E-2</v>
      </c>
      <c r="AF27">
        <f t="shared" si="4"/>
        <v>7.1428571428571425E-2</v>
      </c>
      <c r="AG27">
        <f t="shared" si="4"/>
        <v>7.1428571428571425E-2</v>
      </c>
      <c r="AH27">
        <f t="shared" si="4"/>
        <v>0</v>
      </c>
      <c r="AI27">
        <f t="shared" si="4"/>
        <v>7.1428571428571425E-2</v>
      </c>
      <c r="AJ27">
        <f t="shared" si="4"/>
        <v>0</v>
      </c>
      <c r="AL27">
        <f t="shared" si="2"/>
        <v>0.99999999999999967</v>
      </c>
    </row>
    <row r="28" spans="3:38" x14ac:dyDescent="0.25">
      <c r="C28" s="6" t="s">
        <v>120</v>
      </c>
      <c r="D28">
        <v>10</v>
      </c>
      <c r="E28">
        <f>E16/SUM($E16:$AJ16)</f>
        <v>3.125E-2</v>
      </c>
      <c r="F28">
        <f t="shared" ref="F28:AJ28" si="5">F16/SUM($E16:$AJ16)</f>
        <v>3.125E-2</v>
      </c>
      <c r="G28">
        <f t="shared" si="5"/>
        <v>3.125E-2</v>
      </c>
      <c r="H28">
        <f t="shared" si="5"/>
        <v>3.125E-2</v>
      </c>
      <c r="I28">
        <f t="shared" si="5"/>
        <v>3.125E-2</v>
      </c>
      <c r="J28">
        <f t="shared" si="5"/>
        <v>3.125E-2</v>
      </c>
      <c r="K28">
        <f t="shared" si="5"/>
        <v>3.125E-2</v>
      </c>
      <c r="L28">
        <f t="shared" si="5"/>
        <v>3.125E-2</v>
      </c>
      <c r="M28">
        <f t="shared" si="5"/>
        <v>3.125E-2</v>
      </c>
      <c r="N28">
        <f t="shared" si="5"/>
        <v>3.125E-2</v>
      </c>
      <c r="O28">
        <f t="shared" si="5"/>
        <v>3.125E-2</v>
      </c>
      <c r="P28">
        <f t="shared" si="5"/>
        <v>3.125E-2</v>
      </c>
      <c r="Q28">
        <f t="shared" si="5"/>
        <v>3.125E-2</v>
      </c>
      <c r="R28">
        <f t="shared" si="5"/>
        <v>3.125E-2</v>
      </c>
      <c r="S28">
        <f t="shared" si="5"/>
        <v>3.125E-2</v>
      </c>
      <c r="T28">
        <f t="shared" si="5"/>
        <v>3.125E-2</v>
      </c>
      <c r="U28">
        <f t="shared" si="5"/>
        <v>3.125E-2</v>
      </c>
      <c r="V28">
        <f t="shared" si="5"/>
        <v>3.125E-2</v>
      </c>
      <c r="W28">
        <f t="shared" si="5"/>
        <v>3.125E-2</v>
      </c>
      <c r="X28">
        <f t="shared" si="5"/>
        <v>3.125E-2</v>
      </c>
      <c r="Y28">
        <f t="shared" si="5"/>
        <v>3.125E-2</v>
      </c>
      <c r="Z28">
        <f t="shared" si="5"/>
        <v>3.125E-2</v>
      </c>
      <c r="AA28">
        <f t="shared" si="5"/>
        <v>3.125E-2</v>
      </c>
      <c r="AB28">
        <f t="shared" si="5"/>
        <v>3.125E-2</v>
      </c>
      <c r="AC28">
        <f t="shared" si="5"/>
        <v>3.125E-2</v>
      </c>
      <c r="AD28">
        <f t="shared" si="5"/>
        <v>3.125E-2</v>
      </c>
      <c r="AE28">
        <f t="shared" si="5"/>
        <v>3.125E-2</v>
      </c>
      <c r="AF28">
        <f t="shared" si="5"/>
        <v>3.125E-2</v>
      </c>
      <c r="AG28">
        <f t="shared" si="5"/>
        <v>3.125E-2</v>
      </c>
      <c r="AH28">
        <f t="shared" si="5"/>
        <v>3.125E-2</v>
      </c>
      <c r="AI28">
        <f t="shared" si="5"/>
        <v>3.125E-2</v>
      </c>
      <c r="AJ28">
        <f t="shared" si="5"/>
        <v>3.125E-2</v>
      </c>
      <c r="AL28">
        <f t="shared" si="2"/>
        <v>1</v>
      </c>
    </row>
    <row r="32" spans="3:38" x14ac:dyDescent="0.25">
      <c r="E32" t="s">
        <v>103</v>
      </c>
    </row>
    <row r="33" spans="5:38" x14ac:dyDescent="0.25">
      <c r="E33">
        <f>'PS Dash'!F5</f>
        <v>0</v>
      </c>
    </row>
    <row r="34" spans="5:38" x14ac:dyDescent="0.25">
      <c r="E34">
        <f>'PS Dash'!F8</f>
        <v>0</v>
      </c>
    </row>
    <row r="35" spans="5:38" x14ac:dyDescent="0.25">
      <c r="E35">
        <f>'PS Dash'!F11</f>
        <v>0</v>
      </c>
    </row>
    <row r="36" spans="5:38" x14ac:dyDescent="0.25">
      <c r="E36">
        <f>'PS Dash'!F14</f>
        <v>0</v>
      </c>
    </row>
    <row r="37" spans="5:38" x14ac:dyDescent="0.25">
      <c r="E37">
        <f>'PS Dash'!F17</f>
        <v>0</v>
      </c>
    </row>
    <row r="38" spans="5:38" x14ac:dyDescent="0.25">
      <c r="E38">
        <f>'PS Dash'!F20</f>
        <v>0</v>
      </c>
    </row>
    <row r="39" spans="5:38" x14ac:dyDescent="0.25">
      <c r="E39">
        <f>'PS Dash'!F23</f>
        <v>0</v>
      </c>
    </row>
    <row r="40" spans="5:38" x14ac:dyDescent="0.25">
      <c r="E40">
        <f>'PS Dash'!F26</f>
        <v>0</v>
      </c>
    </row>
    <row r="41" spans="5:38" x14ac:dyDescent="0.25">
      <c r="E41">
        <f>'PS Dash'!F29</f>
        <v>1</v>
      </c>
    </row>
    <row r="42" spans="5:38" x14ac:dyDescent="0.25">
      <c r="E42">
        <f>'PS Dash'!F32</f>
        <v>0</v>
      </c>
    </row>
    <row r="44" spans="5:38" x14ac:dyDescent="0.25">
      <c r="E44" t="s">
        <v>104</v>
      </c>
    </row>
    <row r="45" spans="5:38" x14ac:dyDescent="0.25">
      <c r="E45" s="7" t="s">
        <v>43</v>
      </c>
      <c r="F45" s="7" t="s">
        <v>0</v>
      </c>
      <c r="G45" s="7" t="s">
        <v>2</v>
      </c>
      <c r="H45" s="7" t="s">
        <v>48</v>
      </c>
      <c r="I45" s="7" t="s">
        <v>53</v>
      </c>
      <c r="J45" s="7" t="s">
        <v>44</v>
      </c>
      <c r="K45" s="7" t="s">
        <v>54</v>
      </c>
      <c r="L45" s="7" t="s">
        <v>1</v>
      </c>
      <c r="M45" s="7" t="s">
        <v>55</v>
      </c>
      <c r="N45" s="7" t="s">
        <v>49</v>
      </c>
      <c r="O45" s="7" t="s">
        <v>8</v>
      </c>
      <c r="P45" s="7" t="s">
        <v>9</v>
      </c>
      <c r="Q45" s="7" t="s">
        <v>50</v>
      </c>
      <c r="R45" s="7" t="s">
        <v>3</v>
      </c>
      <c r="S45" s="7" t="s">
        <v>4</v>
      </c>
      <c r="T45" s="7" t="s">
        <v>56</v>
      </c>
      <c r="U45" s="7" t="s">
        <v>45</v>
      </c>
      <c r="V45" s="7" t="s">
        <v>46</v>
      </c>
      <c r="W45" s="7" t="s">
        <v>57</v>
      </c>
      <c r="X45" s="7" t="s">
        <v>58</v>
      </c>
      <c r="Y45" s="7" t="s">
        <v>59</v>
      </c>
      <c r="Z45" s="7" t="s">
        <v>60</v>
      </c>
      <c r="AA45" s="7" t="s">
        <v>51</v>
      </c>
      <c r="AB45" s="7" t="s">
        <v>61</v>
      </c>
      <c r="AC45" s="7" t="s">
        <v>5</v>
      </c>
      <c r="AD45" s="7" t="s">
        <v>6</v>
      </c>
      <c r="AE45" s="7" t="s">
        <v>62</v>
      </c>
      <c r="AF45" s="7" t="s">
        <v>52</v>
      </c>
      <c r="AG45" s="7" t="s">
        <v>63</v>
      </c>
      <c r="AH45" s="7" t="s">
        <v>10</v>
      </c>
      <c r="AI45" s="7" t="s">
        <v>64</v>
      </c>
      <c r="AJ45" s="7" t="s">
        <v>47</v>
      </c>
      <c r="AK45" s="7"/>
      <c r="AL45" s="7" t="s">
        <v>102</v>
      </c>
    </row>
    <row r="46" spans="5:38" x14ac:dyDescent="0.25">
      <c r="E46" s="7">
        <f>SUMPRODUCT($E$33:$E$42,E19:E28)/SUM($E$33:$E$42)</f>
        <v>7.1428571428571425E-2</v>
      </c>
      <c r="F46" s="7">
        <f t="shared" ref="F46:AJ46" si="6">SUMPRODUCT($E$33:$E$42,F19:F28)/SUM($E$33:$E$42)</f>
        <v>0</v>
      </c>
      <c r="G46" s="7">
        <f t="shared" si="6"/>
        <v>0</v>
      </c>
      <c r="H46" s="7">
        <f t="shared" si="6"/>
        <v>0</v>
      </c>
      <c r="I46" s="7">
        <f t="shared" si="6"/>
        <v>7.1428571428571425E-2</v>
      </c>
      <c r="J46" s="7">
        <f t="shared" si="6"/>
        <v>0</v>
      </c>
      <c r="K46" s="7">
        <f t="shared" si="6"/>
        <v>7.1428571428571425E-2</v>
      </c>
      <c r="L46" s="7">
        <f t="shared" si="6"/>
        <v>7.1428571428571425E-2</v>
      </c>
      <c r="M46" s="7">
        <f t="shared" si="6"/>
        <v>7.1428571428571425E-2</v>
      </c>
      <c r="N46" s="7">
        <f t="shared" si="6"/>
        <v>0</v>
      </c>
      <c r="O46" s="7">
        <f t="shared" si="6"/>
        <v>0</v>
      </c>
      <c r="P46" s="7">
        <f t="shared" si="6"/>
        <v>0</v>
      </c>
      <c r="Q46" s="7">
        <f t="shared" si="6"/>
        <v>7.1428571428571425E-2</v>
      </c>
      <c r="R46" s="7">
        <f t="shared" si="6"/>
        <v>0</v>
      </c>
      <c r="S46" s="7">
        <f t="shared" si="6"/>
        <v>7.1428571428571425E-2</v>
      </c>
      <c r="T46" s="7">
        <f t="shared" si="6"/>
        <v>7.1428571428571425E-2</v>
      </c>
      <c r="U46" s="7">
        <f t="shared" si="6"/>
        <v>0</v>
      </c>
      <c r="V46" s="7">
        <f t="shared" si="6"/>
        <v>0</v>
      </c>
      <c r="W46" s="7">
        <f t="shared" si="6"/>
        <v>0</v>
      </c>
      <c r="X46" s="7">
        <f t="shared" si="6"/>
        <v>0</v>
      </c>
      <c r="Y46" s="7">
        <f t="shared" si="6"/>
        <v>0</v>
      </c>
      <c r="Z46" s="7">
        <f t="shared" si="6"/>
        <v>0</v>
      </c>
      <c r="AA46" s="7">
        <f t="shared" si="6"/>
        <v>0</v>
      </c>
      <c r="AB46" s="7">
        <f t="shared" si="6"/>
        <v>7.1428571428571425E-2</v>
      </c>
      <c r="AC46" s="7">
        <f t="shared" si="6"/>
        <v>7.1428571428571425E-2</v>
      </c>
      <c r="AD46" s="7">
        <f t="shared" si="6"/>
        <v>0</v>
      </c>
      <c r="AE46" s="7">
        <f t="shared" si="6"/>
        <v>7.1428571428571425E-2</v>
      </c>
      <c r="AF46" s="7">
        <f t="shared" si="6"/>
        <v>7.1428571428571425E-2</v>
      </c>
      <c r="AG46" s="7">
        <f t="shared" si="6"/>
        <v>7.1428571428571425E-2</v>
      </c>
      <c r="AH46" s="7">
        <f t="shared" si="6"/>
        <v>0</v>
      </c>
      <c r="AI46" s="7">
        <f t="shared" si="6"/>
        <v>7.1428571428571425E-2</v>
      </c>
      <c r="AJ46" s="7">
        <f t="shared" si="6"/>
        <v>0</v>
      </c>
      <c r="AK46" s="7"/>
      <c r="AL46" s="7">
        <f>SUM(E46:AJ46)</f>
        <v>0.99999999999999967</v>
      </c>
    </row>
    <row r="49" spans="4:38" x14ac:dyDescent="0.25">
      <c r="E49" t="s">
        <v>106</v>
      </c>
    </row>
    <row r="50" spans="4:38" x14ac:dyDescent="0.25">
      <c r="E50" s="7" t="s">
        <v>43</v>
      </c>
      <c r="F50" s="7" t="s">
        <v>0</v>
      </c>
      <c r="G50" s="7" t="s">
        <v>2</v>
      </c>
      <c r="H50" s="7" t="s">
        <v>48</v>
      </c>
      <c r="I50" s="7" t="s">
        <v>53</v>
      </c>
      <c r="J50" s="7" t="s">
        <v>44</v>
      </c>
      <c r="K50" s="7" t="s">
        <v>54</v>
      </c>
      <c r="L50" s="7" t="s">
        <v>1</v>
      </c>
      <c r="M50" s="7" t="s">
        <v>55</v>
      </c>
      <c r="N50" s="7" t="s">
        <v>49</v>
      </c>
      <c r="O50" s="7" t="s">
        <v>8</v>
      </c>
      <c r="P50" s="7" t="s">
        <v>9</v>
      </c>
      <c r="Q50" s="7" t="s">
        <v>50</v>
      </c>
      <c r="R50" s="7" t="s">
        <v>3</v>
      </c>
      <c r="S50" s="7" t="s">
        <v>4</v>
      </c>
      <c r="T50" s="7" t="s">
        <v>56</v>
      </c>
      <c r="U50" s="7" t="s">
        <v>45</v>
      </c>
      <c r="V50" s="7" t="s">
        <v>46</v>
      </c>
      <c r="W50" s="7" t="s">
        <v>57</v>
      </c>
      <c r="X50" s="7" t="s">
        <v>58</v>
      </c>
      <c r="Y50" s="7" t="s">
        <v>59</v>
      </c>
      <c r="Z50" s="7" t="s">
        <v>60</v>
      </c>
      <c r="AA50" s="7" t="s">
        <v>51</v>
      </c>
      <c r="AB50" s="7" t="s">
        <v>61</v>
      </c>
      <c r="AC50" s="7" t="s">
        <v>5</v>
      </c>
      <c r="AD50" s="7" t="s">
        <v>6</v>
      </c>
      <c r="AE50" s="7" t="s">
        <v>62</v>
      </c>
      <c r="AF50" s="7" t="s">
        <v>52</v>
      </c>
      <c r="AG50" s="7" t="s">
        <v>63</v>
      </c>
      <c r="AH50" s="7" t="s">
        <v>10</v>
      </c>
      <c r="AI50" s="7" t="s">
        <v>64</v>
      </c>
      <c r="AJ50" s="7" t="s">
        <v>47</v>
      </c>
      <c r="AK50" s="7"/>
      <c r="AL50" s="7" t="s">
        <v>102</v>
      </c>
    </row>
    <row r="51" spans="4:38" x14ac:dyDescent="0.25">
      <c r="E51" s="27">
        <f>E46*'PS Dash'!$D$2</f>
        <v>1071.4285714285713</v>
      </c>
      <c r="F51" s="27">
        <f>F46*'PS Dash'!$D$2</f>
        <v>0</v>
      </c>
      <c r="G51" s="27">
        <f>G46*'PS Dash'!$D$2</f>
        <v>0</v>
      </c>
      <c r="H51" s="27">
        <f>H46*'PS Dash'!$D$2</f>
        <v>0</v>
      </c>
      <c r="I51" s="27">
        <f>I46*'PS Dash'!$D$2</f>
        <v>1071.4285714285713</v>
      </c>
      <c r="J51" s="27">
        <f>J46*'PS Dash'!$D$2</f>
        <v>0</v>
      </c>
      <c r="K51" s="27">
        <f>K46*'PS Dash'!$D$2</f>
        <v>1071.4285714285713</v>
      </c>
      <c r="L51" s="27">
        <f>L46*'PS Dash'!$D$2</f>
        <v>1071.4285714285713</v>
      </c>
      <c r="M51" s="27">
        <f>M46*'PS Dash'!$D$2</f>
        <v>1071.4285714285713</v>
      </c>
      <c r="N51" s="27">
        <f>N46*'PS Dash'!$D$2</f>
        <v>0</v>
      </c>
      <c r="O51" s="27">
        <f>O46*'PS Dash'!$D$2</f>
        <v>0</v>
      </c>
      <c r="P51" s="27">
        <f>P46*'PS Dash'!$D$2</f>
        <v>0</v>
      </c>
      <c r="Q51" s="27">
        <f>Q46*'PS Dash'!$D$2</f>
        <v>1071.4285714285713</v>
      </c>
      <c r="R51" s="27">
        <f>R46*'PS Dash'!$D$2</f>
        <v>0</v>
      </c>
      <c r="S51" s="27">
        <f>S46*'PS Dash'!$D$2</f>
        <v>1071.4285714285713</v>
      </c>
      <c r="T51" s="27">
        <f>T46*'PS Dash'!$D$2</f>
        <v>1071.4285714285713</v>
      </c>
      <c r="U51" s="27">
        <f>U46*'PS Dash'!$D$2</f>
        <v>0</v>
      </c>
      <c r="V51" s="27">
        <f>V46*'PS Dash'!$D$2</f>
        <v>0</v>
      </c>
      <c r="W51" s="27">
        <f>W46*'PS Dash'!$D$2</f>
        <v>0</v>
      </c>
      <c r="X51" s="27">
        <f>X46*'PS Dash'!$D$2</f>
        <v>0</v>
      </c>
      <c r="Y51" s="27">
        <f>Y46*'PS Dash'!$D$2</f>
        <v>0</v>
      </c>
      <c r="Z51" s="27">
        <f>Z46*'PS Dash'!$D$2</f>
        <v>0</v>
      </c>
      <c r="AA51" s="27">
        <f>AA46*'PS Dash'!$D$2</f>
        <v>0</v>
      </c>
      <c r="AB51" s="27">
        <f>AB46*'PS Dash'!$D$2</f>
        <v>1071.4285714285713</v>
      </c>
      <c r="AC51" s="27">
        <f>AC46*'PS Dash'!$D$2</f>
        <v>1071.4285714285713</v>
      </c>
      <c r="AD51" s="27">
        <f>AD46*'PS Dash'!$D$2</f>
        <v>0</v>
      </c>
      <c r="AE51" s="27">
        <f>AE46*'PS Dash'!$D$2</f>
        <v>1071.4285714285713</v>
      </c>
      <c r="AF51" s="27">
        <f>AF46*'PS Dash'!$D$2</f>
        <v>1071.4285714285713</v>
      </c>
      <c r="AG51" s="27">
        <f>AG46*'PS Dash'!$D$2</f>
        <v>1071.4285714285713</v>
      </c>
      <c r="AH51" s="27">
        <f>AH46*'PS Dash'!$D$2</f>
        <v>0</v>
      </c>
      <c r="AI51" s="27">
        <f>AI46*'PS Dash'!$D$2</f>
        <v>1071.4285714285713</v>
      </c>
      <c r="AJ51" s="27">
        <f>AJ46*'PS Dash'!$D$2</f>
        <v>0</v>
      </c>
      <c r="AK51" s="7"/>
      <c r="AL51" s="7">
        <f>SUM(E51:AJ51)</f>
        <v>14999.999999999995</v>
      </c>
    </row>
    <row r="52" spans="4:38" x14ac:dyDescent="0.25">
      <c r="D52" s="6" t="s">
        <v>110</v>
      </c>
      <c r="E52" s="7">
        <f t="shared" ref="E52:AJ52" si="7">RANK(E51,$E$51:$AJ$51)</f>
        <v>1</v>
      </c>
      <c r="F52" s="7">
        <f t="shared" si="7"/>
        <v>15</v>
      </c>
      <c r="G52" s="7">
        <f t="shared" si="7"/>
        <v>15</v>
      </c>
      <c r="H52" s="7">
        <f t="shared" si="7"/>
        <v>15</v>
      </c>
      <c r="I52" s="7">
        <f t="shared" si="7"/>
        <v>1</v>
      </c>
      <c r="J52" s="7">
        <f t="shared" si="7"/>
        <v>15</v>
      </c>
      <c r="K52" s="7">
        <f t="shared" si="7"/>
        <v>1</v>
      </c>
      <c r="L52" s="7">
        <f t="shared" si="7"/>
        <v>1</v>
      </c>
      <c r="M52" s="7">
        <f t="shared" si="7"/>
        <v>1</v>
      </c>
      <c r="N52" s="7">
        <f t="shared" si="7"/>
        <v>15</v>
      </c>
      <c r="O52" s="7">
        <f t="shared" si="7"/>
        <v>15</v>
      </c>
      <c r="P52" s="7">
        <f t="shared" si="7"/>
        <v>15</v>
      </c>
      <c r="Q52" s="7">
        <f t="shared" si="7"/>
        <v>1</v>
      </c>
      <c r="R52" s="7">
        <f t="shared" si="7"/>
        <v>15</v>
      </c>
      <c r="S52" s="7">
        <f t="shared" si="7"/>
        <v>1</v>
      </c>
      <c r="T52" s="7">
        <f t="shared" si="7"/>
        <v>1</v>
      </c>
      <c r="U52" s="7">
        <f t="shared" si="7"/>
        <v>15</v>
      </c>
      <c r="V52" s="7">
        <f t="shared" si="7"/>
        <v>15</v>
      </c>
      <c r="W52" s="7">
        <f t="shared" si="7"/>
        <v>15</v>
      </c>
      <c r="X52" s="7">
        <f t="shared" si="7"/>
        <v>15</v>
      </c>
      <c r="Y52" s="7">
        <f t="shared" si="7"/>
        <v>15</v>
      </c>
      <c r="Z52" s="7">
        <f t="shared" si="7"/>
        <v>15</v>
      </c>
      <c r="AA52" s="7">
        <f t="shared" si="7"/>
        <v>15</v>
      </c>
      <c r="AB52" s="7">
        <f t="shared" si="7"/>
        <v>1</v>
      </c>
      <c r="AC52" s="7">
        <f t="shared" si="7"/>
        <v>1</v>
      </c>
      <c r="AD52" s="7">
        <f t="shared" si="7"/>
        <v>15</v>
      </c>
      <c r="AE52" s="7">
        <f t="shared" si="7"/>
        <v>1</v>
      </c>
      <c r="AF52" s="7">
        <f t="shared" si="7"/>
        <v>1</v>
      </c>
      <c r="AG52" s="7">
        <f t="shared" si="7"/>
        <v>1</v>
      </c>
      <c r="AH52" s="7">
        <f t="shared" si="7"/>
        <v>15</v>
      </c>
      <c r="AI52" s="7">
        <f t="shared" si="7"/>
        <v>1</v>
      </c>
      <c r="AJ52" s="7">
        <f t="shared" si="7"/>
        <v>15</v>
      </c>
    </row>
    <row r="54" spans="4:38" x14ac:dyDescent="0.25">
      <c r="E54" t="s">
        <v>107</v>
      </c>
    </row>
    <row r="55" spans="4:38" x14ac:dyDescent="0.25">
      <c r="E55" t="s">
        <v>124</v>
      </c>
      <c r="F55" t="s">
        <v>123</v>
      </c>
      <c r="G55" t="s">
        <v>108</v>
      </c>
      <c r="H55" t="s">
        <v>109</v>
      </c>
      <c r="I55" t="s">
        <v>116</v>
      </c>
    </row>
    <row r="56" spans="4:38" x14ac:dyDescent="0.25">
      <c r="E56" s="7">
        <f>K51+Q51+S51+T51+Y51+Z51+AC51+AG51</f>
        <v>6428.5714285714284</v>
      </c>
      <c r="F56">
        <f>F51+I51+L51+V51+W51+AB51+AE51+AF51+AI51</f>
        <v>6428.5714285714284</v>
      </c>
      <c r="G56">
        <f>G51+J51+P51+R51+AD51+AH51</f>
        <v>0</v>
      </c>
      <c r="H56">
        <f>O51+AA51</f>
        <v>0</v>
      </c>
      <c r="I56">
        <f>E51+H51+M51+N51+U51+X51+AJ51</f>
        <v>2142.8571428571427</v>
      </c>
    </row>
    <row r="57" spans="4:38" x14ac:dyDescent="0.25">
      <c r="E57" s="7"/>
    </row>
    <row r="58" spans="4:38" x14ac:dyDescent="0.25">
      <c r="D58" s="7">
        <f>RANK(F58,$F$58:$F$89)+COUNTIF($F58:$F89,F58)-1</f>
        <v>14</v>
      </c>
      <c r="E58" s="7" t="s">
        <v>43</v>
      </c>
      <c r="F58" s="7">
        <f>E46*'PS Dash'!$D$2</f>
        <v>1071.4285714285713</v>
      </c>
      <c r="H58">
        <v>1</v>
      </c>
      <c r="I58" t="str">
        <f t="shared" ref="I58:I89" si="8">IFERROR(VLOOKUP(H58,D$58:F$89,2,FALSE),VLOOKUP(H58,D$58:F$89,2,TRUE))</f>
        <v>VU</v>
      </c>
      <c r="J58">
        <f t="shared" ref="J58:J89" si="9">IFERROR(VLOOKUP(H58,D$58:F$89,3,FALSE),VLOOKUP(H58,D$58:F$89,3,TRUE))</f>
        <v>1071.4285714285713</v>
      </c>
      <c r="K58" s="16">
        <f>J58/SUM(J$58:J$89)</f>
        <v>7.1428571428571452E-2</v>
      </c>
      <c r="L58" s="7"/>
    </row>
    <row r="59" spans="4:38" x14ac:dyDescent="0.25">
      <c r="D59" s="7">
        <f t="shared" ref="D59:D89" si="10">RANK(F59,$F$58:$F$89)+COUNTIF($F59:$F90,F59)-1</f>
        <v>32</v>
      </c>
      <c r="E59" s="7" t="s">
        <v>0</v>
      </c>
      <c r="F59" s="7">
        <f>F46*'PS Dash'!$D$2</f>
        <v>0</v>
      </c>
      <c r="H59">
        <v>2</v>
      </c>
      <c r="I59" t="str">
        <f t="shared" si="8"/>
        <v>TV</v>
      </c>
      <c r="J59">
        <f t="shared" si="9"/>
        <v>1071.4285714285713</v>
      </c>
      <c r="K59" s="16">
        <f t="shared" ref="K59:K89" si="11">J59/SUM(J$58:J$89)</f>
        <v>7.1428571428571452E-2</v>
      </c>
      <c r="L59" s="7"/>
    </row>
    <row r="60" spans="4:38" x14ac:dyDescent="0.25">
      <c r="D60" s="7">
        <f t="shared" si="10"/>
        <v>31</v>
      </c>
      <c r="E60" s="7" t="s">
        <v>2</v>
      </c>
      <c r="F60" s="7">
        <f>G46*'PS Dash'!$D$2</f>
        <v>0</v>
      </c>
      <c r="H60">
        <v>3</v>
      </c>
      <c r="I60" t="str">
        <f t="shared" si="8"/>
        <v>TO</v>
      </c>
      <c r="J60">
        <f t="shared" si="9"/>
        <v>1071.4285714285713</v>
      </c>
      <c r="K60" s="16">
        <f t="shared" si="11"/>
        <v>7.1428571428571452E-2</v>
      </c>
      <c r="L60" s="7"/>
    </row>
    <row r="61" spans="4:38" x14ac:dyDescent="0.25">
      <c r="D61" s="7">
        <f t="shared" si="10"/>
        <v>30</v>
      </c>
      <c r="E61" s="7" t="s">
        <v>48</v>
      </c>
      <c r="F61" s="7">
        <f>H46*'PS Dash'!$D$2</f>
        <v>0</v>
      </c>
      <c r="H61">
        <v>4</v>
      </c>
      <c r="I61" t="str">
        <f t="shared" si="8"/>
        <v>TK</v>
      </c>
      <c r="J61">
        <f t="shared" si="9"/>
        <v>1071.4285714285713</v>
      </c>
      <c r="K61" s="16">
        <f t="shared" si="11"/>
        <v>7.1428571428571452E-2</v>
      </c>
      <c r="L61" s="7"/>
      <c r="M61" s="7"/>
      <c r="O61" s="7"/>
      <c r="S61" s="7"/>
      <c r="U61" s="7"/>
      <c r="W61" s="7"/>
      <c r="Y61" s="7"/>
      <c r="AA61" s="7"/>
      <c r="AC61" s="7"/>
      <c r="AE61" s="7"/>
      <c r="AG61" s="7"/>
      <c r="AI61" s="7"/>
    </row>
    <row r="62" spans="4:38" x14ac:dyDescent="0.25">
      <c r="D62" s="7">
        <f t="shared" si="10"/>
        <v>13</v>
      </c>
      <c r="E62" s="7" t="s">
        <v>53</v>
      </c>
      <c r="F62" s="7">
        <f>I46*'PS Dash'!$D$2</f>
        <v>1071.4285714285713</v>
      </c>
      <c r="H62">
        <v>5</v>
      </c>
      <c r="I62" t="str">
        <f t="shared" si="8"/>
        <v>SB</v>
      </c>
      <c r="J62">
        <f t="shared" si="9"/>
        <v>1071.4285714285713</v>
      </c>
      <c r="K62" s="16">
        <f t="shared" si="11"/>
        <v>7.1428571428571452E-2</v>
      </c>
      <c r="L62" s="7"/>
    </row>
    <row r="63" spans="4:38" x14ac:dyDescent="0.25">
      <c r="D63" s="7">
        <f t="shared" si="10"/>
        <v>29</v>
      </c>
      <c r="E63" s="7" t="s">
        <v>44</v>
      </c>
      <c r="F63" s="7">
        <f>J46*'PS Dash'!$D$2</f>
        <v>0</v>
      </c>
      <c r="H63">
        <v>6</v>
      </c>
      <c r="I63" t="str">
        <f t="shared" si="8"/>
        <v>WS</v>
      </c>
      <c r="J63">
        <f t="shared" si="9"/>
        <v>1071.4285714285713</v>
      </c>
      <c r="K63" s="16">
        <f t="shared" si="11"/>
        <v>7.1428571428571452E-2</v>
      </c>
      <c r="L63" s="7"/>
    </row>
    <row r="64" spans="4:38" x14ac:dyDescent="0.25">
      <c r="D64" s="7">
        <f t="shared" si="10"/>
        <v>12</v>
      </c>
      <c r="E64" s="7" t="s">
        <v>54</v>
      </c>
      <c r="F64" s="7">
        <f>K46*'PS Dash'!$D$2</f>
        <v>1071.4285714285713</v>
      </c>
      <c r="H64">
        <v>7</v>
      </c>
      <c r="I64" t="str">
        <f t="shared" si="8"/>
        <v>NR</v>
      </c>
      <c r="J64">
        <f t="shared" si="9"/>
        <v>1071.4285714285713</v>
      </c>
      <c r="K64" s="16">
        <f t="shared" si="11"/>
        <v>7.1428571428571452E-2</v>
      </c>
      <c r="L64" s="7"/>
    </row>
    <row r="65" spans="4:12" x14ac:dyDescent="0.25">
      <c r="D65" s="7">
        <f t="shared" si="10"/>
        <v>11</v>
      </c>
      <c r="E65" s="7" t="s">
        <v>1</v>
      </c>
      <c r="F65" s="7">
        <f>L46*'PS Dash'!$D$2</f>
        <v>1071.4285714285713</v>
      </c>
      <c r="H65">
        <v>8</v>
      </c>
      <c r="I65" t="str">
        <f t="shared" si="8"/>
        <v>MH</v>
      </c>
      <c r="J65">
        <f t="shared" si="9"/>
        <v>1071.4285714285713</v>
      </c>
      <c r="K65" s="16">
        <f t="shared" si="11"/>
        <v>7.1428571428571452E-2</v>
      </c>
      <c r="L65" s="7"/>
    </row>
    <row r="66" spans="4:12" x14ac:dyDescent="0.25">
      <c r="D66" s="7">
        <f t="shared" si="10"/>
        <v>10</v>
      </c>
      <c r="E66" s="7" t="s">
        <v>55</v>
      </c>
      <c r="F66" s="7">
        <f>M46*'PS Dash'!$D$2</f>
        <v>1071.4285714285713</v>
      </c>
      <c r="H66">
        <v>9</v>
      </c>
      <c r="I66" t="str">
        <f t="shared" si="8"/>
        <v>KI</v>
      </c>
      <c r="J66">
        <f t="shared" si="9"/>
        <v>1071.4285714285713</v>
      </c>
      <c r="K66" s="16">
        <f t="shared" si="11"/>
        <v>7.1428571428571452E-2</v>
      </c>
      <c r="L66" s="7"/>
    </row>
    <row r="67" spans="4:12" x14ac:dyDescent="0.25">
      <c r="D67" s="7">
        <f t="shared" si="10"/>
        <v>28</v>
      </c>
      <c r="E67" s="7" t="s">
        <v>49</v>
      </c>
      <c r="F67" s="7">
        <f>N46*'PS Dash'!$D$2</f>
        <v>0</v>
      </c>
      <c r="H67">
        <v>10</v>
      </c>
      <c r="I67" t="str">
        <f t="shared" si="8"/>
        <v>PF</v>
      </c>
      <c r="J67">
        <f t="shared" si="9"/>
        <v>1071.4285714285713</v>
      </c>
      <c r="K67" s="16">
        <f t="shared" si="11"/>
        <v>7.1428571428571452E-2</v>
      </c>
      <c r="L67" s="7"/>
    </row>
    <row r="68" spans="4:12" x14ac:dyDescent="0.25">
      <c r="D68" s="7">
        <f t="shared" si="10"/>
        <v>27</v>
      </c>
      <c r="E68" s="7" t="s">
        <v>8</v>
      </c>
      <c r="F68" s="7">
        <f>O46*'PS Dash'!$D$2</f>
        <v>0</v>
      </c>
      <c r="H68">
        <v>11</v>
      </c>
      <c r="I68" t="str">
        <f t="shared" si="8"/>
        <v>FJ</v>
      </c>
      <c r="J68">
        <f t="shared" si="9"/>
        <v>1071.4285714285713</v>
      </c>
      <c r="K68" s="16">
        <f t="shared" si="11"/>
        <v>7.1428571428571452E-2</v>
      </c>
      <c r="L68" s="7"/>
    </row>
    <row r="69" spans="4:12" x14ac:dyDescent="0.25">
      <c r="D69" s="7">
        <f t="shared" si="10"/>
        <v>26</v>
      </c>
      <c r="E69" s="7" t="s">
        <v>9</v>
      </c>
      <c r="F69" s="7">
        <f>P46*'PS Dash'!$D$2</f>
        <v>0</v>
      </c>
      <c r="H69">
        <v>12</v>
      </c>
      <c r="I69" t="str">
        <f t="shared" si="8"/>
        <v>FM</v>
      </c>
      <c r="J69">
        <f t="shared" si="9"/>
        <v>1071.4285714285713</v>
      </c>
      <c r="K69" s="16">
        <f t="shared" si="11"/>
        <v>7.1428571428571452E-2</v>
      </c>
      <c r="L69" s="7"/>
    </row>
    <row r="70" spans="4:12" x14ac:dyDescent="0.25">
      <c r="D70" s="7">
        <f t="shared" si="10"/>
        <v>9</v>
      </c>
      <c r="E70" s="7" t="s">
        <v>50</v>
      </c>
      <c r="F70" s="7">
        <f>Q46*'PS Dash'!$D$2</f>
        <v>1071.4285714285713</v>
      </c>
      <c r="H70">
        <v>13</v>
      </c>
      <c r="I70" t="str">
        <f t="shared" si="8"/>
        <v>CK</v>
      </c>
      <c r="J70">
        <f t="shared" si="9"/>
        <v>1071.4285714285713</v>
      </c>
      <c r="K70" s="16">
        <f t="shared" si="11"/>
        <v>7.1428571428571452E-2</v>
      </c>
      <c r="L70" s="7"/>
    </row>
    <row r="71" spans="4:12" x14ac:dyDescent="0.25">
      <c r="D71" s="7">
        <f t="shared" si="10"/>
        <v>25</v>
      </c>
      <c r="E71" s="7" t="s">
        <v>3</v>
      </c>
      <c r="F71" s="7">
        <f>R46*'PS Dash'!$D$2</f>
        <v>0</v>
      </c>
      <c r="H71">
        <v>14</v>
      </c>
      <c r="I71" t="str">
        <f t="shared" si="8"/>
        <v>AS</v>
      </c>
      <c r="J71">
        <f t="shared" si="9"/>
        <v>1071.4285714285713</v>
      </c>
      <c r="K71" s="16">
        <f t="shared" si="11"/>
        <v>7.1428571428571452E-2</v>
      </c>
      <c r="L71" s="7"/>
    </row>
    <row r="72" spans="4:12" x14ac:dyDescent="0.25">
      <c r="D72" s="7">
        <f t="shared" si="10"/>
        <v>8</v>
      </c>
      <c r="E72" s="7" t="s">
        <v>4</v>
      </c>
      <c r="F72" s="7">
        <f>S46*'PS Dash'!$D$2</f>
        <v>1071.4285714285713</v>
      </c>
      <c r="H72">
        <v>15</v>
      </c>
      <c r="I72" t="str">
        <f t="shared" si="8"/>
        <v>WF</v>
      </c>
      <c r="J72">
        <f t="shared" si="9"/>
        <v>0</v>
      </c>
      <c r="K72" s="16">
        <f t="shared" si="11"/>
        <v>0</v>
      </c>
      <c r="L72" s="7"/>
    </row>
    <row r="73" spans="4:12" x14ac:dyDescent="0.25">
      <c r="D73" s="7">
        <f t="shared" si="10"/>
        <v>7</v>
      </c>
      <c r="E73" s="7" t="s">
        <v>56</v>
      </c>
      <c r="F73" s="7">
        <f>T46*'PS Dash'!$D$2</f>
        <v>1071.4285714285713</v>
      </c>
      <c r="H73">
        <v>16</v>
      </c>
      <c r="I73" t="str">
        <f t="shared" si="8"/>
        <v>US</v>
      </c>
      <c r="J73">
        <f t="shared" si="9"/>
        <v>0</v>
      </c>
      <c r="K73" s="16">
        <f t="shared" si="11"/>
        <v>0</v>
      </c>
      <c r="L73" s="7"/>
    </row>
    <row r="74" spans="4:12" x14ac:dyDescent="0.25">
      <c r="D74" s="7">
        <f t="shared" si="10"/>
        <v>24</v>
      </c>
      <c r="E74" s="7" t="s">
        <v>45</v>
      </c>
      <c r="F74" s="7">
        <f>U46*'PS Dash'!$D$2</f>
        <v>0</v>
      </c>
      <c r="H74">
        <v>17</v>
      </c>
      <c r="I74" t="str">
        <f t="shared" si="8"/>
        <v>TW</v>
      </c>
      <c r="J74">
        <f t="shared" si="9"/>
        <v>0</v>
      </c>
      <c r="K74" s="16">
        <f t="shared" si="11"/>
        <v>0</v>
      </c>
      <c r="L74" s="7"/>
    </row>
    <row r="75" spans="4:12" x14ac:dyDescent="0.25">
      <c r="D75" s="7">
        <f t="shared" si="10"/>
        <v>23</v>
      </c>
      <c r="E75" s="7" t="s">
        <v>46</v>
      </c>
      <c r="F75" s="7">
        <f>V46*'PS Dash'!$D$2</f>
        <v>0</v>
      </c>
      <c r="H75">
        <v>18</v>
      </c>
      <c r="I75" t="str">
        <f t="shared" si="8"/>
        <v>PH</v>
      </c>
      <c r="J75">
        <f t="shared" si="9"/>
        <v>0</v>
      </c>
      <c r="K75" s="16">
        <f t="shared" si="11"/>
        <v>0</v>
      </c>
      <c r="L75" s="7"/>
    </row>
    <row r="76" spans="4:12" x14ac:dyDescent="0.25">
      <c r="D76" s="7">
        <f t="shared" si="10"/>
        <v>22</v>
      </c>
      <c r="E76" s="7" t="s">
        <v>57</v>
      </c>
      <c r="F76" s="7">
        <f>W46*'PS Dash'!$D$2</f>
        <v>0</v>
      </c>
      <c r="H76">
        <v>19</v>
      </c>
      <c r="I76" t="str">
        <f t="shared" si="8"/>
        <v>PG</v>
      </c>
      <c r="J76">
        <f t="shared" si="9"/>
        <v>0</v>
      </c>
      <c r="K76" s="16">
        <f t="shared" si="11"/>
        <v>0</v>
      </c>
      <c r="L76" s="7"/>
    </row>
    <row r="77" spans="4:12" x14ac:dyDescent="0.25">
      <c r="D77" s="7">
        <f t="shared" si="10"/>
        <v>21</v>
      </c>
      <c r="E77" s="7" t="s">
        <v>58</v>
      </c>
      <c r="F77" s="7">
        <f>X46*'PS Dash'!$D$2</f>
        <v>0</v>
      </c>
      <c r="H77">
        <v>20</v>
      </c>
      <c r="I77" t="str">
        <f t="shared" si="8"/>
        <v>PW</v>
      </c>
      <c r="J77">
        <f t="shared" si="9"/>
        <v>0</v>
      </c>
      <c r="K77" s="16">
        <f t="shared" si="11"/>
        <v>0</v>
      </c>
      <c r="L77" s="7"/>
    </row>
    <row r="78" spans="4:12" x14ac:dyDescent="0.25">
      <c r="D78" s="7">
        <f t="shared" si="10"/>
        <v>20</v>
      </c>
      <c r="E78" s="7" t="s">
        <v>59</v>
      </c>
      <c r="F78" s="7">
        <f>Y46*'PS Dash'!$D$2</f>
        <v>0</v>
      </c>
      <c r="H78">
        <v>21</v>
      </c>
      <c r="I78" t="str">
        <f t="shared" si="8"/>
        <v>MP</v>
      </c>
      <c r="J78">
        <f t="shared" si="9"/>
        <v>0</v>
      </c>
      <c r="K78" s="16">
        <f t="shared" si="11"/>
        <v>0</v>
      </c>
      <c r="L78" s="7"/>
    </row>
    <row r="79" spans="4:12" x14ac:dyDescent="0.25">
      <c r="D79" s="7">
        <f t="shared" si="10"/>
        <v>19</v>
      </c>
      <c r="E79" s="7" t="s">
        <v>60</v>
      </c>
      <c r="F79" s="7">
        <f>Z46*'PS Dash'!$D$2</f>
        <v>0</v>
      </c>
      <c r="H79">
        <v>22</v>
      </c>
      <c r="I79" t="str">
        <f t="shared" si="8"/>
        <v>NU</v>
      </c>
      <c r="J79">
        <f t="shared" si="9"/>
        <v>0</v>
      </c>
      <c r="K79" s="16">
        <f t="shared" si="11"/>
        <v>0</v>
      </c>
      <c r="L79" s="7"/>
    </row>
    <row r="80" spans="4:12" x14ac:dyDescent="0.25">
      <c r="D80" s="7">
        <f t="shared" si="10"/>
        <v>18</v>
      </c>
      <c r="E80" s="7" t="s">
        <v>51</v>
      </c>
      <c r="F80" s="7">
        <f>AA46*'PS Dash'!$D$2</f>
        <v>0</v>
      </c>
      <c r="H80">
        <v>23</v>
      </c>
      <c r="I80" t="str">
        <f t="shared" si="8"/>
        <v>NZ</v>
      </c>
      <c r="J80">
        <f t="shared" si="9"/>
        <v>0</v>
      </c>
      <c r="K80" s="16">
        <f t="shared" si="11"/>
        <v>0</v>
      </c>
      <c r="L80" s="7"/>
    </row>
    <row r="81" spans="4:12" x14ac:dyDescent="0.25">
      <c r="D81" s="7">
        <f t="shared" si="10"/>
        <v>6</v>
      </c>
      <c r="E81" s="7" t="s">
        <v>61</v>
      </c>
      <c r="F81" s="7">
        <f>AB46*'PS Dash'!$D$2</f>
        <v>1071.4285714285713</v>
      </c>
      <c r="H81">
        <v>24</v>
      </c>
      <c r="I81" t="str">
        <f t="shared" si="8"/>
        <v>NC</v>
      </c>
      <c r="J81">
        <f t="shared" si="9"/>
        <v>0</v>
      </c>
      <c r="K81" s="16">
        <f t="shared" si="11"/>
        <v>0</v>
      </c>
      <c r="L81" s="7"/>
    </row>
    <row r="82" spans="4:12" x14ac:dyDescent="0.25">
      <c r="D82" s="7">
        <f t="shared" si="10"/>
        <v>5</v>
      </c>
      <c r="E82" s="7" t="s">
        <v>5</v>
      </c>
      <c r="F82" s="7">
        <f>AC46*'PS Dash'!$D$2</f>
        <v>1071.4285714285713</v>
      </c>
      <c r="H82">
        <v>25</v>
      </c>
      <c r="I82" t="str">
        <f t="shared" si="8"/>
        <v>KR</v>
      </c>
      <c r="J82">
        <f t="shared" si="9"/>
        <v>0</v>
      </c>
      <c r="K82" s="16">
        <f t="shared" si="11"/>
        <v>0</v>
      </c>
      <c r="L82" s="7"/>
    </row>
    <row r="83" spans="4:12" x14ac:dyDescent="0.25">
      <c r="D83" s="7">
        <f t="shared" si="10"/>
        <v>17</v>
      </c>
      <c r="E83" s="7" t="s">
        <v>6</v>
      </c>
      <c r="F83" s="7">
        <f>AD46*'PS Dash'!$D$2</f>
        <v>0</v>
      </c>
      <c r="H83">
        <v>26</v>
      </c>
      <c r="I83" t="str">
        <f t="shared" si="8"/>
        <v>JP</v>
      </c>
      <c r="J83">
        <f t="shared" si="9"/>
        <v>0</v>
      </c>
      <c r="K83" s="16">
        <f t="shared" si="11"/>
        <v>0</v>
      </c>
      <c r="L83" s="7"/>
    </row>
    <row r="84" spans="4:12" x14ac:dyDescent="0.25">
      <c r="D84" s="7">
        <f t="shared" si="10"/>
        <v>4</v>
      </c>
      <c r="E84" s="7" t="s">
        <v>62</v>
      </c>
      <c r="F84" s="7">
        <f>AE46*'PS Dash'!$D$2</f>
        <v>1071.4285714285713</v>
      </c>
      <c r="H84">
        <v>27</v>
      </c>
      <c r="I84" t="str">
        <f t="shared" si="8"/>
        <v>ID</v>
      </c>
      <c r="J84">
        <f t="shared" si="9"/>
        <v>0</v>
      </c>
      <c r="K84" s="16">
        <f t="shared" si="11"/>
        <v>0</v>
      </c>
      <c r="L84" s="7"/>
    </row>
    <row r="85" spans="4:12" x14ac:dyDescent="0.25">
      <c r="D85" s="7">
        <f t="shared" si="10"/>
        <v>3</v>
      </c>
      <c r="E85" s="7" t="s">
        <v>52</v>
      </c>
      <c r="F85" s="7">
        <f>AF46*'PS Dash'!$D$2</f>
        <v>1071.4285714285713</v>
      </c>
      <c r="H85">
        <v>28</v>
      </c>
      <c r="I85" t="str">
        <f t="shared" si="8"/>
        <v>GU</v>
      </c>
      <c r="J85">
        <f t="shared" si="9"/>
        <v>0</v>
      </c>
      <c r="K85" s="16">
        <f t="shared" si="11"/>
        <v>0</v>
      </c>
      <c r="L85" s="7"/>
    </row>
    <row r="86" spans="4:12" x14ac:dyDescent="0.25">
      <c r="D86" s="7">
        <f t="shared" si="10"/>
        <v>2</v>
      </c>
      <c r="E86" s="7" t="s">
        <v>63</v>
      </c>
      <c r="F86" s="7">
        <f>AG46*'PS Dash'!$D$2</f>
        <v>1071.4285714285713</v>
      </c>
      <c r="H86">
        <v>29</v>
      </c>
      <c r="I86" t="str">
        <f t="shared" si="8"/>
        <v>EU</v>
      </c>
      <c r="J86">
        <f t="shared" si="9"/>
        <v>0</v>
      </c>
      <c r="K86" s="16">
        <f t="shared" si="11"/>
        <v>0</v>
      </c>
      <c r="L86" s="7"/>
    </row>
    <row r="87" spans="4:12" x14ac:dyDescent="0.25">
      <c r="D87" s="7">
        <f t="shared" si="10"/>
        <v>16</v>
      </c>
      <c r="E87" s="7" t="s">
        <v>10</v>
      </c>
      <c r="F87" s="7">
        <f>AH46*'PS Dash'!$D$2</f>
        <v>0</v>
      </c>
      <c r="H87">
        <v>30</v>
      </c>
      <c r="I87" t="str">
        <f t="shared" si="8"/>
        <v>CA</v>
      </c>
      <c r="J87">
        <f t="shared" si="9"/>
        <v>0</v>
      </c>
      <c r="K87" s="16">
        <f t="shared" si="11"/>
        <v>0</v>
      </c>
      <c r="L87" s="7"/>
    </row>
    <row r="88" spans="4:12" x14ac:dyDescent="0.25">
      <c r="D88" s="7">
        <f t="shared" si="10"/>
        <v>1</v>
      </c>
      <c r="E88" s="7" t="s">
        <v>64</v>
      </c>
      <c r="F88" s="7">
        <f>AI46*'PS Dash'!$D$2</f>
        <v>1071.4285714285713</v>
      </c>
      <c r="H88">
        <v>31</v>
      </c>
      <c r="I88" t="str">
        <f t="shared" si="8"/>
        <v>CN</v>
      </c>
      <c r="J88">
        <f t="shared" si="9"/>
        <v>0</v>
      </c>
      <c r="K88" s="16">
        <f t="shared" si="11"/>
        <v>0</v>
      </c>
      <c r="L88" s="7"/>
    </row>
    <row r="89" spans="4:12" x14ac:dyDescent="0.25">
      <c r="D89" s="7">
        <f t="shared" si="10"/>
        <v>15</v>
      </c>
      <c r="E89" s="7" t="s">
        <v>47</v>
      </c>
      <c r="F89" s="7">
        <f>AJ46*'PS Dash'!$D$2</f>
        <v>0</v>
      </c>
      <c r="H89">
        <v>32</v>
      </c>
      <c r="I89" t="str">
        <f t="shared" si="8"/>
        <v>AU</v>
      </c>
      <c r="J89">
        <f t="shared" si="9"/>
        <v>0</v>
      </c>
      <c r="K89" s="16">
        <f t="shared" si="11"/>
        <v>0</v>
      </c>
      <c r="L89" s="7"/>
    </row>
  </sheetData>
  <pageMargins left="0.7" right="0.7" top="0.75" bottom="0.75" header="0.3" footer="0.3"/>
  <ignoredErrors>
    <ignoredError sqref="E8:AJ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4:AS60"/>
  <sheetViews>
    <sheetView zoomScale="55" zoomScaleNormal="55" workbookViewId="0">
      <selection activeCell="AR17" sqref="AR17"/>
    </sheetView>
  </sheetViews>
  <sheetFormatPr defaultColWidth="9.140625" defaultRowHeight="15" x14ac:dyDescent="0.25"/>
  <cols>
    <col min="1" max="26" width="9.140625" style="5"/>
    <col min="27" max="27" width="9.140625" style="5" customWidth="1"/>
    <col min="28" max="16384" width="9.140625" style="5"/>
  </cols>
  <sheetData>
    <row r="4" spans="13:45" x14ac:dyDescent="0.25">
      <c r="M4" s="5" t="s">
        <v>82</v>
      </c>
    </row>
    <row r="5" spans="13:45" x14ac:dyDescent="0.25">
      <c r="M5" s="5">
        <v>44033</v>
      </c>
    </row>
    <row r="6" spans="13:45" x14ac:dyDescent="0.25">
      <c r="M6" s="5" t="s">
        <v>80</v>
      </c>
    </row>
    <row r="7" spans="13:45" x14ac:dyDescent="0.25">
      <c r="M7" s="5" t="s">
        <v>66</v>
      </c>
      <c r="N7" s="5" t="s">
        <v>43</v>
      </c>
      <c r="O7" s="5" t="s">
        <v>0</v>
      </c>
      <c r="P7" s="5" t="s">
        <v>2</v>
      </c>
      <c r="Q7" s="5" t="s">
        <v>48</v>
      </c>
      <c r="R7" s="5" t="s">
        <v>53</v>
      </c>
      <c r="S7" s="5" t="s">
        <v>44</v>
      </c>
      <c r="T7" s="5" t="s">
        <v>54</v>
      </c>
      <c r="U7" s="5" t="s">
        <v>1</v>
      </c>
      <c r="V7" s="5" t="s">
        <v>55</v>
      </c>
      <c r="W7" s="5" t="s">
        <v>49</v>
      </c>
      <c r="X7" s="5" t="s">
        <v>8</v>
      </c>
      <c r="Y7" s="5" t="s">
        <v>9</v>
      </c>
      <c r="Z7" s="5" t="s">
        <v>50</v>
      </c>
      <c r="AA7" s="5" t="s">
        <v>3</v>
      </c>
      <c r="AB7" s="5" t="s">
        <v>4</v>
      </c>
      <c r="AC7" s="5" t="s">
        <v>56</v>
      </c>
      <c r="AD7" s="5" t="s">
        <v>45</v>
      </c>
      <c r="AE7" s="5" t="s">
        <v>46</v>
      </c>
      <c r="AF7" s="5" t="s">
        <v>57</v>
      </c>
      <c r="AG7" s="5" t="s">
        <v>58</v>
      </c>
      <c r="AH7" s="5" t="s">
        <v>59</v>
      </c>
      <c r="AI7" s="5" t="s">
        <v>60</v>
      </c>
      <c r="AJ7" s="5" t="s">
        <v>51</v>
      </c>
      <c r="AK7" s="5" t="s">
        <v>61</v>
      </c>
      <c r="AL7" s="5" t="s">
        <v>5</v>
      </c>
      <c r="AM7" s="5" t="s">
        <v>6</v>
      </c>
      <c r="AN7" s="5" t="s">
        <v>62</v>
      </c>
      <c r="AO7" s="5" t="s">
        <v>52</v>
      </c>
      <c r="AP7" s="5" t="s">
        <v>63</v>
      </c>
      <c r="AQ7" s="5" t="s">
        <v>10</v>
      </c>
      <c r="AR7" s="5" t="s">
        <v>64</v>
      </c>
      <c r="AS7" s="5" t="s">
        <v>47</v>
      </c>
    </row>
    <row r="8" spans="13:45" x14ac:dyDescent="0.25">
      <c r="N8" s="5">
        <v>0</v>
      </c>
      <c r="O8" s="44">
        <v>1410</v>
      </c>
      <c r="P8" s="45">
        <v>0</v>
      </c>
      <c r="Q8" s="5">
        <v>0</v>
      </c>
      <c r="R8" s="5">
        <v>1250</v>
      </c>
      <c r="S8" s="5">
        <v>0</v>
      </c>
      <c r="T8" s="46">
        <v>7268</v>
      </c>
      <c r="U8" s="5">
        <v>300</v>
      </c>
      <c r="V8" s="5">
        <v>0</v>
      </c>
      <c r="W8" s="5">
        <v>0</v>
      </c>
      <c r="X8" s="47">
        <v>0</v>
      </c>
      <c r="Y8" s="5">
        <v>0</v>
      </c>
      <c r="Z8" s="46">
        <v>10005</v>
      </c>
      <c r="AA8" s="45">
        <v>0</v>
      </c>
      <c r="AB8" s="46">
        <v>3016</v>
      </c>
      <c r="AC8" s="46">
        <v>3307</v>
      </c>
      <c r="AD8" s="5">
        <v>940</v>
      </c>
      <c r="AE8" s="5">
        <v>1880</v>
      </c>
      <c r="AF8" s="5">
        <v>200</v>
      </c>
      <c r="AG8" s="5">
        <v>0</v>
      </c>
      <c r="AH8" s="46">
        <v>720</v>
      </c>
      <c r="AI8" s="46">
        <v>14054</v>
      </c>
      <c r="AJ8" s="45">
        <v>0</v>
      </c>
      <c r="AK8" s="5">
        <v>150</v>
      </c>
      <c r="AL8" s="46">
        <v>3553</v>
      </c>
      <c r="AM8" s="45">
        <v>0</v>
      </c>
      <c r="AN8" s="45">
        <v>1000</v>
      </c>
      <c r="AO8" s="5">
        <v>250</v>
      </c>
      <c r="AP8" s="46">
        <v>2110</v>
      </c>
      <c r="AQ8" s="5">
        <v>558</v>
      </c>
      <c r="AR8" s="5">
        <v>200</v>
      </c>
      <c r="AS8" s="5">
        <v>0</v>
      </c>
    </row>
    <row r="9" spans="13:45" x14ac:dyDescent="0.25">
      <c r="O9" s="5" t="s">
        <v>75</v>
      </c>
      <c r="Y9" s="5">
        <v>1500</v>
      </c>
      <c r="AD9" s="5" t="s">
        <v>79</v>
      </c>
      <c r="AE9" s="5" t="s">
        <v>78</v>
      </c>
    </row>
    <row r="10" spans="13:45" x14ac:dyDescent="0.25">
      <c r="O10" s="5" t="s">
        <v>76</v>
      </c>
      <c r="Y10" s="5" t="s">
        <v>136</v>
      </c>
    </row>
    <row r="11" spans="13:45" x14ac:dyDescent="0.25">
      <c r="O11" s="5" t="s">
        <v>77</v>
      </c>
    </row>
    <row r="15" spans="13:45" x14ac:dyDescent="0.25">
      <c r="M15" s="5" t="s">
        <v>81</v>
      </c>
    </row>
    <row r="16" spans="13:45" x14ac:dyDescent="0.25">
      <c r="M16" s="5" t="s">
        <v>66</v>
      </c>
      <c r="N16" s="5" t="s">
        <v>43</v>
      </c>
      <c r="O16" s="5" t="s">
        <v>0</v>
      </c>
      <c r="P16" s="5" t="s">
        <v>2</v>
      </c>
      <c r="Q16" s="5" t="s">
        <v>48</v>
      </c>
      <c r="R16" s="5" t="s">
        <v>53</v>
      </c>
      <c r="S16" s="5" t="s">
        <v>44</v>
      </c>
      <c r="T16" s="5" t="s">
        <v>54</v>
      </c>
      <c r="U16" s="5" t="s">
        <v>1</v>
      </c>
      <c r="V16" s="5" t="s">
        <v>55</v>
      </c>
      <c r="W16" s="5" t="s">
        <v>49</v>
      </c>
      <c r="X16" s="5" t="s">
        <v>8</v>
      </c>
      <c r="Y16" s="5" t="s">
        <v>9</v>
      </c>
      <c r="Z16" s="5" t="s">
        <v>50</v>
      </c>
      <c r="AA16" s="5" t="s">
        <v>3</v>
      </c>
      <c r="AB16" s="5" t="s">
        <v>4</v>
      </c>
      <c r="AC16" s="5" t="s">
        <v>56</v>
      </c>
      <c r="AD16" s="5" t="s">
        <v>45</v>
      </c>
      <c r="AE16" s="5" t="s">
        <v>46</v>
      </c>
      <c r="AF16" s="5" t="s">
        <v>57</v>
      </c>
      <c r="AG16" s="5" t="s">
        <v>58</v>
      </c>
      <c r="AH16" s="5" t="s">
        <v>59</v>
      </c>
      <c r="AI16" s="5" t="s">
        <v>60</v>
      </c>
      <c r="AJ16" s="5" t="s">
        <v>51</v>
      </c>
      <c r="AK16" s="5" t="s">
        <v>61</v>
      </c>
      <c r="AL16" s="5" t="s">
        <v>5</v>
      </c>
      <c r="AM16" s="5" t="s">
        <v>6</v>
      </c>
      <c r="AN16" s="5" t="s">
        <v>62</v>
      </c>
      <c r="AO16" s="5" t="s">
        <v>52</v>
      </c>
      <c r="AP16" s="5" t="s">
        <v>63</v>
      </c>
      <c r="AQ16" s="5" t="s">
        <v>10</v>
      </c>
      <c r="AR16" s="5" t="s">
        <v>64</v>
      </c>
      <c r="AS16" s="5" t="s">
        <v>47</v>
      </c>
    </row>
    <row r="17" spans="3:45" x14ac:dyDescent="0.25">
      <c r="N17" s="5">
        <v>0</v>
      </c>
      <c r="O17" s="5">
        <v>0</v>
      </c>
      <c r="P17" s="5">
        <v>26</v>
      </c>
      <c r="Q17" s="5">
        <v>0</v>
      </c>
      <c r="R17" s="45">
        <v>0</v>
      </c>
      <c r="S17" s="5">
        <v>403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121</v>
      </c>
      <c r="Z17" s="5">
        <v>0</v>
      </c>
      <c r="AA17" s="5">
        <v>207</v>
      </c>
      <c r="AB17" s="5">
        <v>0</v>
      </c>
      <c r="AC17" s="5">
        <v>0</v>
      </c>
      <c r="AD17" s="5">
        <v>0</v>
      </c>
      <c r="AE17" s="5">
        <v>160</v>
      </c>
      <c r="AF17" s="5">
        <v>0</v>
      </c>
      <c r="AG17" s="5">
        <v>0</v>
      </c>
      <c r="AH17" s="5">
        <v>0</v>
      </c>
      <c r="AI17" s="5">
        <v>0</v>
      </c>
      <c r="AJ17" s="5">
        <v>4659</v>
      </c>
      <c r="AK17" s="5">
        <v>0</v>
      </c>
      <c r="AL17" s="5">
        <v>0</v>
      </c>
      <c r="AM17" s="5">
        <v>95</v>
      </c>
      <c r="AN17" s="5">
        <v>0</v>
      </c>
      <c r="AO17" s="5">
        <v>0</v>
      </c>
      <c r="AP17" s="5">
        <v>0</v>
      </c>
      <c r="AQ17" s="5">
        <v>1270</v>
      </c>
      <c r="AR17" s="5">
        <v>0</v>
      </c>
      <c r="AS17" s="5">
        <v>0</v>
      </c>
    </row>
    <row r="18" spans="3:45" x14ac:dyDescent="0.25">
      <c r="R18" s="5" t="s">
        <v>132</v>
      </c>
      <c r="AJ18" s="5" t="s">
        <v>126</v>
      </c>
      <c r="AQ18" s="5" t="s">
        <v>127</v>
      </c>
    </row>
    <row r="19" spans="3:45" x14ac:dyDescent="0.25">
      <c r="AJ19" s="5" t="s">
        <v>130</v>
      </c>
    </row>
    <row r="20" spans="3:45" x14ac:dyDescent="0.25">
      <c r="AJ20" s="5" t="s">
        <v>131</v>
      </c>
    </row>
    <row r="25" spans="3:45" x14ac:dyDescent="0.25">
      <c r="C25" s="5" t="s">
        <v>91</v>
      </c>
    </row>
    <row r="26" spans="3:45" x14ac:dyDescent="0.25">
      <c r="C26" s="5" t="s">
        <v>89</v>
      </c>
      <c r="D26" s="5" t="s">
        <v>43</v>
      </c>
      <c r="E26" s="5" t="s">
        <v>0</v>
      </c>
      <c r="F26" s="5" t="s">
        <v>2</v>
      </c>
      <c r="G26" s="5" t="s">
        <v>48</v>
      </c>
      <c r="H26" s="5" t="s">
        <v>53</v>
      </c>
      <c r="I26" s="5" t="s">
        <v>44</v>
      </c>
      <c r="J26" s="5" t="s">
        <v>54</v>
      </c>
      <c r="K26" s="5" t="s">
        <v>1</v>
      </c>
      <c r="L26" s="5" t="s">
        <v>55</v>
      </c>
      <c r="M26" s="5" t="s">
        <v>49</v>
      </c>
      <c r="N26" s="5" t="s">
        <v>8</v>
      </c>
      <c r="O26" s="5" t="s">
        <v>9</v>
      </c>
      <c r="P26" s="5" t="s">
        <v>50</v>
      </c>
      <c r="Q26" s="5" t="s">
        <v>3</v>
      </c>
      <c r="R26" s="5" t="s">
        <v>4</v>
      </c>
      <c r="S26" s="5" t="s">
        <v>56</v>
      </c>
      <c r="T26" s="5" t="s">
        <v>45</v>
      </c>
      <c r="U26" s="5" t="s">
        <v>46</v>
      </c>
      <c r="V26" s="5" t="s">
        <v>57</v>
      </c>
      <c r="W26" s="5" t="s">
        <v>58</v>
      </c>
      <c r="X26" s="5" t="s">
        <v>59</v>
      </c>
      <c r="Y26" s="5" t="s">
        <v>60</v>
      </c>
      <c r="Z26" s="5" t="s">
        <v>51</v>
      </c>
      <c r="AA26" s="5" t="s">
        <v>61</v>
      </c>
      <c r="AB26" s="5" t="s">
        <v>5</v>
      </c>
      <c r="AC26" s="5" t="s">
        <v>6</v>
      </c>
      <c r="AD26" s="5" t="s">
        <v>62</v>
      </c>
      <c r="AE26" s="5" t="s">
        <v>52</v>
      </c>
      <c r="AF26" s="5" t="s">
        <v>63</v>
      </c>
      <c r="AG26" s="5" t="s">
        <v>10</v>
      </c>
      <c r="AH26" s="5" t="s">
        <v>64</v>
      </c>
      <c r="AI26" s="5" t="s">
        <v>47</v>
      </c>
    </row>
    <row r="27" spans="3:45" x14ac:dyDescent="0.25">
      <c r="C27" s="5">
        <v>2002</v>
      </c>
      <c r="D27" s="5">
        <v>0</v>
      </c>
      <c r="E27" s="5">
        <v>0</v>
      </c>
      <c r="F27" s="5">
        <v>124.50700000000001</v>
      </c>
      <c r="G27" s="5">
        <v>0</v>
      </c>
      <c r="H27" s="5">
        <v>0</v>
      </c>
      <c r="I27" s="5">
        <v>85.67</v>
      </c>
      <c r="J27" s="5">
        <v>238.79599999999999</v>
      </c>
      <c r="K27" s="5">
        <v>0</v>
      </c>
      <c r="L27" s="5">
        <v>0</v>
      </c>
      <c r="M27" s="5">
        <v>0</v>
      </c>
      <c r="N27" s="5">
        <v>0</v>
      </c>
      <c r="O27" s="5">
        <v>1269.1379999999999</v>
      </c>
      <c r="P27" s="5">
        <v>53.822000000000003</v>
      </c>
      <c r="Q27" s="5">
        <v>1284.8869999999999</v>
      </c>
      <c r="R27" s="5">
        <v>208.78800000000001</v>
      </c>
      <c r="S27" s="5">
        <v>0</v>
      </c>
      <c r="T27" s="5">
        <v>0</v>
      </c>
      <c r="U27" s="5">
        <v>328.91399999999999</v>
      </c>
      <c r="V27" s="5">
        <v>0</v>
      </c>
      <c r="W27" s="5">
        <v>0</v>
      </c>
      <c r="X27" s="5">
        <v>0</v>
      </c>
      <c r="Y27" s="5">
        <v>621.41899999999998</v>
      </c>
      <c r="Z27" s="5">
        <v>55.735999999999997</v>
      </c>
      <c r="AA27" s="5">
        <v>0</v>
      </c>
      <c r="AB27" s="5">
        <v>36.731000000000002</v>
      </c>
      <c r="AC27" s="5">
        <v>1859.921</v>
      </c>
      <c r="AD27" s="5">
        <v>0</v>
      </c>
      <c r="AE27" s="5">
        <v>0</v>
      </c>
      <c r="AF27" s="5">
        <v>0</v>
      </c>
      <c r="AG27" s="5">
        <v>1314.711</v>
      </c>
      <c r="AH27" s="5">
        <v>165.96100000000001</v>
      </c>
      <c r="AI27" s="5">
        <v>0</v>
      </c>
    </row>
    <row r="28" spans="3:45" x14ac:dyDescent="0.25">
      <c r="C28" s="5">
        <v>2003</v>
      </c>
      <c r="D28" s="5">
        <v>0</v>
      </c>
      <c r="E28" s="5">
        <v>0</v>
      </c>
      <c r="F28" s="5">
        <v>149.07400000000001</v>
      </c>
      <c r="G28" s="5">
        <v>0</v>
      </c>
      <c r="H28" s="5">
        <v>0</v>
      </c>
      <c r="I28" s="5">
        <v>104.39</v>
      </c>
      <c r="J28" s="5">
        <v>175.62</v>
      </c>
      <c r="K28" s="5">
        <v>0</v>
      </c>
      <c r="L28" s="5">
        <v>0</v>
      </c>
      <c r="M28" s="5">
        <v>0</v>
      </c>
      <c r="N28" s="5">
        <v>0</v>
      </c>
      <c r="O28" s="5">
        <v>1755.0840000000001</v>
      </c>
      <c r="P28" s="5">
        <v>40.404000000000003</v>
      </c>
      <c r="Q28" s="5">
        <v>1152.546</v>
      </c>
      <c r="R28" s="5">
        <v>440.995</v>
      </c>
      <c r="S28" s="5">
        <v>0</v>
      </c>
      <c r="T28" s="5">
        <v>0</v>
      </c>
      <c r="U28" s="5">
        <v>342.37</v>
      </c>
      <c r="V28" s="5">
        <v>0</v>
      </c>
      <c r="W28" s="5">
        <v>0</v>
      </c>
      <c r="X28" s="5">
        <v>0</v>
      </c>
      <c r="Y28" s="5">
        <v>632.83500000000004</v>
      </c>
      <c r="Z28" s="5">
        <v>448.93299999999999</v>
      </c>
      <c r="AA28" s="5">
        <v>0</v>
      </c>
      <c r="AB28" s="5">
        <v>0</v>
      </c>
      <c r="AC28" s="5">
        <v>1442.3589999999999</v>
      </c>
      <c r="AD28" s="5">
        <v>0</v>
      </c>
      <c r="AE28" s="5">
        <v>0</v>
      </c>
      <c r="AF28" s="5">
        <v>0</v>
      </c>
      <c r="AG28" s="5">
        <v>858.26</v>
      </c>
      <c r="AH28" s="5">
        <v>186.15100000000001</v>
      </c>
      <c r="AI28" s="5">
        <v>0</v>
      </c>
    </row>
    <row r="29" spans="3:45" x14ac:dyDescent="0.25">
      <c r="C29" s="5">
        <v>2004</v>
      </c>
      <c r="D29" s="5">
        <v>0</v>
      </c>
      <c r="E29" s="5">
        <v>0</v>
      </c>
      <c r="F29" s="5">
        <v>424.21499999999997</v>
      </c>
      <c r="G29" s="5">
        <v>0</v>
      </c>
      <c r="H29" s="5">
        <v>0</v>
      </c>
      <c r="I29" s="5">
        <v>99.325999999999993</v>
      </c>
      <c r="J29" s="5">
        <v>383.55799999999999</v>
      </c>
      <c r="K29" s="5">
        <v>0</v>
      </c>
      <c r="L29" s="5">
        <v>0</v>
      </c>
      <c r="M29" s="5">
        <v>0</v>
      </c>
      <c r="N29" s="5">
        <v>0</v>
      </c>
      <c r="O29" s="5">
        <v>1866.8140000000001</v>
      </c>
      <c r="P29" s="5">
        <v>35.869</v>
      </c>
      <c r="Q29" s="5">
        <v>1244.3869999999999</v>
      </c>
      <c r="R29" s="5">
        <v>396.44299999999998</v>
      </c>
      <c r="S29" s="5">
        <v>0</v>
      </c>
      <c r="T29" s="5">
        <v>0</v>
      </c>
      <c r="U29" s="5">
        <v>205.94900000000001</v>
      </c>
      <c r="V29" s="5">
        <v>0</v>
      </c>
      <c r="W29" s="5">
        <v>0</v>
      </c>
      <c r="X29" s="5">
        <v>0</v>
      </c>
      <c r="Y29" s="5">
        <v>1208.4480000000001</v>
      </c>
      <c r="Z29" s="5">
        <v>464.125</v>
      </c>
      <c r="AA29" s="5">
        <v>0</v>
      </c>
      <c r="AB29" s="5">
        <v>0</v>
      </c>
      <c r="AC29" s="5">
        <v>1843.902</v>
      </c>
      <c r="AD29" s="5">
        <v>0</v>
      </c>
      <c r="AE29" s="5">
        <v>0</v>
      </c>
      <c r="AF29" s="5">
        <v>0</v>
      </c>
      <c r="AG29" s="5">
        <v>988.64499999999998</v>
      </c>
      <c r="AH29" s="5">
        <v>579.16700000000003</v>
      </c>
      <c r="AI29" s="5">
        <v>0</v>
      </c>
    </row>
    <row r="30" spans="3:45" x14ac:dyDescent="0.25">
      <c r="C30" s="5">
        <v>2005</v>
      </c>
      <c r="D30" s="5">
        <v>0</v>
      </c>
      <c r="E30" s="5">
        <v>0</v>
      </c>
      <c r="F30" s="5">
        <v>505.36200000000002</v>
      </c>
      <c r="G30" s="5">
        <v>0</v>
      </c>
      <c r="H30" s="5">
        <v>0</v>
      </c>
      <c r="I30" s="5">
        <v>72</v>
      </c>
      <c r="J30" s="5">
        <v>218.179</v>
      </c>
      <c r="K30" s="5">
        <v>0</v>
      </c>
      <c r="L30" s="5">
        <v>0</v>
      </c>
      <c r="M30" s="5">
        <v>0</v>
      </c>
      <c r="N30" s="5">
        <v>0</v>
      </c>
      <c r="O30" s="5">
        <v>1836.943</v>
      </c>
      <c r="P30" s="5">
        <v>50.134</v>
      </c>
      <c r="Q30" s="5">
        <v>1068.8810000000001</v>
      </c>
      <c r="R30" s="5">
        <v>399.67899999999997</v>
      </c>
      <c r="S30" s="5">
        <v>0</v>
      </c>
      <c r="T30" s="5">
        <v>0</v>
      </c>
      <c r="U30" s="5">
        <v>96.004999999999995</v>
      </c>
      <c r="V30" s="5">
        <v>0</v>
      </c>
      <c r="W30" s="5">
        <v>0</v>
      </c>
      <c r="X30" s="5">
        <v>0</v>
      </c>
      <c r="Y30" s="5">
        <v>1300.3610000000001</v>
      </c>
      <c r="Z30" s="5">
        <v>319.84500000000003</v>
      </c>
      <c r="AA30" s="5">
        <v>0</v>
      </c>
      <c r="AB30" s="5">
        <v>16.718</v>
      </c>
      <c r="AC30" s="5">
        <v>1228.981</v>
      </c>
      <c r="AD30" s="5">
        <v>0</v>
      </c>
      <c r="AE30" s="5">
        <v>0</v>
      </c>
      <c r="AF30" s="5">
        <v>0</v>
      </c>
      <c r="AG30" s="5">
        <v>767.13</v>
      </c>
      <c r="AH30" s="5">
        <v>377.553</v>
      </c>
      <c r="AI30" s="5">
        <v>0</v>
      </c>
    </row>
    <row r="31" spans="3:45" x14ac:dyDescent="0.25">
      <c r="C31" s="5">
        <v>2006</v>
      </c>
      <c r="D31" s="5">
        <v>0</v>
      </c>
      <c r="E31" s="5">
        <v>0</v>
      </c>
      <c r="F31" s="5">
        <v>230.786</v>
      </c>
      <c r="G31" s="5">
        <v>0</v>
      </c>
      <c r="H31" s="5">
        <v>0</v>
      </c>
      <c r="I31" s="5">
        <v>197.05</v>
      </c>
      <c r="J31" s="5">
        <v>85.608999999999995</v>
      </c>
      <c r="K31" s="5">
        <v>0</v>
      </c>
      <c r="L31" s="5">
        <v>0</v>
      </c>
      <c r="M31" s="5">
        <v>0</v>
      </c>
      <c r="N31" s="5">
        <v>0</v>
      </c>
      <c r="O31" s="5">
        <v>1580.0930000000001</v>
      </c>
      <c r="P31" s="5">
        <v>51.917999999999999</v>
      </c>
      <c r="Q31" s="5">
        <v>732.34299999999996</v>
      </c>
      <c r="R31" s="5">
        <v>153.53899999999999</v>
      </c>
      <c r="S31" s="5">
        <v>0</v>
      </c>
      <c r="T31" s="5">
        <v>0</v>
      </c>
      <c r="U31" s="5">
        <v>287.255</v>
      </c>
      <c r="V31" s="5">
        <v>0</v>
      </c>
      <c r="W31" s="5">
        <v>0</v>
      </c>
      <c r="X31" s="5">
        <v>0</v>
      </c>
      <c r="Y31" s="5">
        <v>462.83699999999999</v>
      </c>
      <c r="Z31" s="5">
        <v>151.012</v>
      </c>
      <c r="AA31" s="5">
        <v>0</v>
      </c>
      <c r="AB31" s="5">
        <v>15.164999999999999</v>
      </c>
      <c r="AC31" s="5">
        <v>1239.479</v>
      </c>
      <c r="AD31" s="5">
        <v>0</v>
      </c>
      <c r="AE31" s="5">
        <v>0</v>
      </c>
      <c r="AF31" s="5">
        <v>0</v>
      </c>
      <c r="AG31" s="5">
        <v>527.02099999999996</v>
      </c>
      <c r="AH31" s="5">
        <v>401.029</v>
      </c>
      <c r="AI31" s="5">
        <v>0</v>
      </c>
    </row>
    <row r="32" spans="3:45" x14ac:dyDescent="0.25">
      <c r="C32" s="5">
        <v>2007</v>
      </c>
      <c r="D32" s="5">
        <v>0</v>
      </c>
      <c r="E32" s="5">
        <v>0</v>
      </c>
      <c r="F32" s="5">
        <v>333.572</v>
      </c>
      <c r="G32" s="5">
        <v>0</v>
      </c>
      <c r="H32" s="5">
        <v>0</v>
      </c>
      <c r="I32" s="5">
        <v>270.02300000000002</v>
      </c>
      <c r="J32" s="5">
        <v>168.23099999999999</v>
      </c>
      <c r="K32" s="5">
        <v>0</v>
      </c>
      <c r="L32" s="5">
        <v>0</v>
      </c>
      <c r="M32" s="5">
        <v>0</v>
      </c>
      <c r="N32" s="5">
        <v>0</v>
      </c>
      <c r="O32" s="5">
        <v>1346.298</v>
      </c>
      <c r="P32" s="5">
        <v>22</v>
      </c>
      <c r="Q32" s="5">
        <v>1389.444</v>
      </c>
      <c r="R32" s="5">
        <v>177.00800000000001</v>
      </c>
      <c r="S32" s="5">
        <v>0</v>
      </c>
      <c r="T32" s="5">
        <v>0</v>
      </c>
      <c r="U32" s="5">
        <v>200.374</v>
      </c>
      <c r="V32" s="5">
        <v>0</v>
      </c>
      <c r="W32" s="5">
        <v>0</v>
      </c>
      <c r="X32" s="5">
        <v>0</v>
      </c>
      <c r="Y32" s="5">
        <v>849.46699999999998</v>
      </c>
      <c r="Z32" s="5">
        <v>26.206</v>
      </c>
      <c r="AA32" s="5">
        <v>0</v>
      </c>
      <c r="AB32" s="5">
        <v>5.3319999999999999</v>
      </c>
      <c r="AC32" s="5">
        <v>1483.2570000000001</v>
      </c>
      <c r="AD32" s="5">
        <v>0</v>
      </c>
      <c r="AE32" s="5">
        <v>0</v>
      </c>
      <c r="AF32" s="5">
        <v>0</v>
      </c>
      <c r="AG32" s="5">
        <v>791.28399999999999</v>
      </c>
      <c r="AH32" s="5">
        <v>378.625</v>
      </c>
      <c r="AI32" s="5">
        <v>0</v>
      </c>
    </row>
    <row r="33" spans="3:35" x14ac:dyDescent="0.25">
      <c r="C33" s="5">
        <v>2008</v>
      </c>
      <c r="D33" s="5">
        <v>0</v>
      </c>
      <c r="E33" s="5">
        <v>0</v>
      </c>
      <c r="F33" s="5">
        <v>251.23500000000001</v>
      </c>
      <c r="G33" s="5">
        <v>0</v>
      </c>
      <c r="H33" s="5">
        <v>0</v>
      </c>
      <c r="I33" s="5">
        <v>306.726</v>
      </c>
      <c r="J33" s="5">
        <v>125.812</v>
      </c>
      <c r="K33" s="5">
        <v>0</v>
      </c>
      <c r="L33" s="5">
        <v>0</v>
      </c>
      <c r="M33" s="5">
        <v>0</v>
      </c>
      <c r="N33" s="5">
        <v>0</v>
      </c>
      <c r="O33" s="5">
        <v>1056.598</v>
      </c>
      <c r="P33" s="5">
        <v>33.710999999999999</v>
      </c>
      <c r="Q33" s="5">
        <v>1517.587</v>
      </c>
      <c r="R33" s="5">
        <v>282.62</v>
      </c>
      <c r="S33" s="5">
        <v>0</v>
      </c>
      <c r="T33" s="5">
        <v>0</v>
      </c>
      <c r="U33" s="5">
        <v>195.46899999999999</v>
      </c>
      <c r="V33" s="5">
        <v>0</v>
      </c>
      <c r="W33" s="5">
        <v>0</v>
      </c>
      <c r="X33" s="5">
        <v>0</v>
      </c>
      <c r="Y33" s="5">
        <v>713.14400000000001</v>
      </c>
      <c r="Z33" s="5">
        <v>73.489000000000004</v>
      </c>
      <c r="AA33" s="5">
        <v>0</v>
      </c>
      <c r="AB33" s="5">
        <v>0</v>
      </c>
      <c r="AC33" s="5">
        <v>1328.758</v>
      </c>
      <c r="AD33" s="5">
        <v>0</v>
      </c>
      <c r="AE33" s="5">
        <v>0</v>
      </c>
      <c r="AF33" s="5">
        <v>0</v>
      </c>
      <c r="AG33" s="5">
        <v>1546.385</v>
      </c>
      <c r="AH33" s="5">
        <v>166.315</v>
      </c>
      <c r="AI33" s="5">
        <v>0</v>
      </c>
    </row>
    <row r="34" spans="3:35" x14ac:dyDescent="0.25">
      <c r="C34" s="5">
        <v>2009</v>
      </c>
      <c r="D34" s="5">
        <v>0</v>
      </c>
      <c r="E34" s="5">
        <v>0</v>
      </c>
      <c r="F34" s="5">
        <v>918.16600000000005</v>
      </c>
      <c r="G34" s="5">
        <v>0</v>
      </c>
      <c r="H34" s="5">
        <v>0</v>
      </c>
      <c r="I34" s="5">
        <v>262.25900000000001</v>
      </c>
      <c r="J34" s="5">
        <v>336.18900000000002</v>
      </c>
      <c r="K34" s="5">
        <v>0</v>
      </c>
      <c r="L34" s="5">
        <v>0</v>
      </c>
      <c r="M34" s="5">
        <v>0</v>
      </c>
      <c r="N34" s="5">
        <v>0</v>
      </c>
      <c r="O34" s="5">
        <v>1562.451</v>
      </c>
      <c r="P34" s="5">
        <v>160.20699999999999</v>
      </c>
      <c r="Q34" s="5">
        <v>1702.519</v>
      </c>
      <c r="R34" s="5">
        <v>173.11500000000001</v>
      </c>
      <c r="S34" s="5">
        <v>0</v>
      </c>
      <c r="T34" s="5">
        <v>0</v>
      </c>
      <c r="U34" s="5">
        <v>206.136</v>
      </c>
      <c r="V34" s="5">
        <v>0</v>
      </c>
      <c r="W34" s="5">
        <v>0</v>
      </c>
      <c r="X34" s="5">
        <v>0</v>
      </c>
      <c r="Y34" s="5">
        <v>833.13900000000001</v>
      </c>
      <c r="Z34" s="5">
        <v>19.902999999999999</v>
      </c>
      <c r="AA34" s="5">
        <v>0</v>
      </c>
      <c r="AB34" s="5">
        <v>0</v>
      </c>
      <c r="AC34" s="5">
        <v>1420.9649999999999</v>
      </c>
      <c r="AD34" s="5">
        <v>0</v>
      </c>
      <c r="AE34" s="5">
        <v>0</v>
      </c>
      <c r="AF34" s="5">
        <v>40</v>
      </c>
      <c r="AG34" s="5">
        <v>1733.2429999999999</v>
      </c>
      <c r="AH34" s="5">
        <v>64.052000000000007</v>
      </c>
      <c r="AI34" s="5">
        <v>0</v>
      </c>
    </row>
    <row r="35" spans="3:35" x14ac:dyDescent="0.25">
      <c r="C35" s="5">
        <v>2010</v>
      </c>
      <c r="D35" s="5">
        <v>0</v>
      </c>
      <c r="E35" s="5">
        <v>0</v>
      </c>
      <c r="F35" s="5">
        <v>12.659000000000001</v>
      </c>
      <c r="G35" s="5">
        <v>0</v>
      </c>
      <c r="H35" s="5">
        <v>0</v>
      </c>
      <c r="I35" s="5">
        <v>298.233</v>
      </c>
      <c r="J35" s="5">
        <v>5.95</v>
      </c>
      <c r="K35" s="5">
        <v>0</v>
      </c>
      <c r="L35" s="5">
        <v>0</v>
      </c>
      <c r="M35" s="5">
        <v>0</v>
      </c>
      <c r="N35" s="5">
        <v>0</v>
      </c>
      <c r="O35" s="5">
        <v>6.3049999999999997</v>
      </c>
      <c r="P35" s="5">
        <v>97.317999999999998</v>
      </c>
      <c r="Q35" s="5">
        <v>226.83500000000001</v>
      </c>
      <c r="R35" s="5">
        <v>67.272000000000006</v>
      </c>
      <c r="S35" s="5">
        <v>0</v>
      </c>
      <c r="T35" s="5">
        <v>0</v>
      </c>
      <c r="U35" s="5">
        <v>66.7</v>
      </c>
      <c r="V35" s="5">
        <v>0</v>
      </c>
      <c r="W35" s="5">
        <v>0</v>
      </c>
      <c r="X35" s="5">
        <v>0</v>
      </c>
      <c r="Y35" s="5">
        <v>83.186000000000007</v>
      </c>
      <c r="Z35" s="5">
        <v>1.996</v>
      </c>
      <c r="AA35" s="5">
        <v>0</v>
      </c>
      <c r="AB35" s="5">
        <v>0</v>
      </c>
      <c r="AC35" s="5">
        <v>75.873000000000005</v>
      </c>
      <c r="AD35" s="5">
        <v>0</v>
      </c>
      <c r="AE35" s="5">
        <v>0</v>
      </c>
      <c r="AF35" s="5">
        <v>4.444</v>
      </c>
      <c r="AG35" s="5">
        <v>398.19099999999997</v>
      </c>
      <c r="AH35" s="5">
        <v>37</v>
      </c>
      <c r="AI35" s="5">
        <v>0</v>
      </c>
    </row>
    <row r="36" spans="3:35" x14ac:dyDescent="0.25">
      <c r="C36" s="5">
        <v>2011</v>
      </c>
      <c r="D36" s="5">
        <v>0</v>
      </c>
      <c r="E36" s="5">
        <v>0</v>
      </c>
      <c r="F36" s="5">
        <v>6.883</v>
      </c>
      <c r="G36" s="5">
        <v>0</v>
      </c>
      <c r="H36" s="5">
        <v>0</v>
      </c>
      <c r="I36" s="5">
        <v>330.31400000000002</v>
      </c>
      <c r="J36" s="5">
        <v>3.4649999999999999</v>
      </c>
      <c r="K36" s="5">
        <v>0</v>
      </c>
      <c r="L36" s="5">
        <v>0</v>
      </c>
      <c r="M36" s="5">
        <v>0</v>
      </c>
      <c r="N36" s="5">
        <v>0</v>
      </c>
      <c r="O36" s="5">
        <v>3.0339999999999998</v>
      </c>
      <c r="P36" s="5">
        <v>245.94</v>
      </c>
      <c r="Q36" s="5">
        <v>63.795999999999999</v>
      </c>
      <c r="R36" s="5">
        <v>33.529000000000003</v>
      </c>
      <c r="S36" s="5">
        <v>0</v>
      </c>
      <c r="T36" s="5">
        <v>0</v>
      </c>
      <c r="U36" s="5">
        <v>30.298999999999999</v>
      </c>
      <c r="V36" s="5">
        <v>0</v>
      </c>
      <c r="W36" s="5">
        <v>0</v>
      </c>
      <c r="X36" s="5">
        <v>0</v>
      </c>
      <c r="Y36" s="5">
        <v>23.007000000000001</v>
      </c>
      <c r="Z36" s="5">
        <v>0</v>
      </c>
      <c r="AA36" s="5">
        <v>0</v>
      </c>
      <c r="AB36" s="5">
        <v>0</v>
      </c>
      <c r="AC36" s="5">
        <v>81.953000000000003</v>
      </c>
      <c r="AD36" s="5">
        <v>0</v>
      </c>
      <c r="AE36" s="5">
        <v>0</v>
      </c>
      <c r="AF36" s="5">
        <v>5.2880000000000003</v>
      </c>
      <c r="AG36" s="5">
        <v>571.745</v>
      </c>
      <c r="AH36" s="5">
        <v>30.873999999999999</v>
      </c>
      <c r="AI36" s="5">
        <v>0</v>
      </c>
    </row>
    <row r="37" spans="3:35" x14ac:dyDescent="0.25">
      <c r="C37" s="5">
        <v>2012</v>
      </c>
      <c r="D37" s="5">
        <v>0</v>
      </c>
      <c r="E37" s="5">
        <v>0</v>
      </c>
      <c r="F37" s="5">
        <v>25.99</v>
      </c>
      <c r="G37" s="5">
        <v>0</v>
      </c>
      <c r="H37" s="5">
        <v>0</v>
      </c>
      <c r="I37" s="5">
        <v>433.55</v>
      </c>
      <c r="J37" s="5">
        <v>13.763999999999999</v>
      </c>
      <c r="K37" s="5">
        <v>0</v>
      </c>
      <c r="L37" s="5">
        <v>0</v>
      </c>
      <c r="M37" s="5">
        <v>0</v>
      </c>
      <c r="N37" s="5">
        <v>0</v>
      </c>
      <c r="O37" s="5">
        <v>1.095</v>
      </c>
      <c r="P37" s="5">
        <v>182.61600000000001</v>
      </c>
      <c r="Q37" s="5">
        <v>25.111000000000001</v>
      </c>
      <c r="R37" s="5">
        <v>1.9910000000000001</v>
      </c>
      <c r="S37" s="5">
        <v>0</v>
      </c>
      <c r="T37" s="5">
        <v>0</v>
      </c>
      <c r="U37" s="5">
        <v>93.397000000000006</v>
      </c>
      <c r="V37" s="5">
        <v>0</v>
      </c>
      <c r="W37" s="5">
        <v>0</v>
      </c>
      <c r="X37" s="5">
        <v>0</v>
      </c>
      <c r="Y37" s="5">
        <v>40.994999999999997</v>
      </c>
      <c r="Z37" s="5">
        <v>3.23</v>
      </c>
      <c r="AA37" s="5">
        <v>0</v>
      </c>
      <c r="AB37" s="5">
        <v>1.1779999999999999</v>
      </c>
      <c r="AC37" s="5">
        <v>22.745999999999999</v>
      </c>
      <c r="AD37" s="5">
        <v>0</v>
      </c>
      <c r="AE37" s="5">
        <v>0</v>
      </c>
      <c r="AF37" s="5">
        <v>1.077</v>
      </c>
      <c r="AG37" s="5">
        <v>1238.4480000000001</v>
      </c>
      <c r="AH37" s="5">
        <v>6.9640000000000004</v>
      </c>
      <c r="AI37" s="5">
        <v>0</v>
      </c>
    </row>
    <row r="38" spans="3:35" x14ac:dyDescent="0.25">
      <c r="C38" s="5">
        <v>2013</v>
      </c>
      <c r="D38" s="5">
        <v>0</v>
      </c>
      <c r="E38" s="5">
        <v>0</v>
      </c>
      <c r="F38" s="5">
        <v>14.997</v>
      </c>
      <c r="G38" s="5">
        <v>0</v>
      </c>
      <c r="H38" s="5">
        <v>0</v>
      </c>
      <c r="I38" s="5">
        <v>405.911</v>
      </c>
      <c r="J38" s="5">
        <v>6.94</v>
      </c>
      <c r="K38" s="5">
        <v>0</v>
      </c>
      <c r="L38" s="5">
        <v>0</v>
      </c>
      <c r="M38" s="5">
        <v>0</v>
      </c>
      <c r="N38" s="5">
        <v>0</v>
      </c>
      <c r="O38" s="5">
        <v>12.849</v>
      </c>
      <c r="P38" s="5">
        <v>184.02</v>
      </c>
      <c r="Q38" s="5">
        <v>31.904</v>
      </c>
      <c r="R38" s="5">
        <v>5.1920000000000002</v>
      </c>
      <c r="S38" s="5">
        <v>0</v>
      </c>
      <c r="T38" s="5">
        <v>0</v>
      </c>
      <c r="U38" s="5">
        <v>14.381</v>
      </c>
      <c r="V38" s="5">
        <v>0</v>
      </c>
      <c r="W38" s="5">
        <v>0</v>
      </c>
      <c r="X38" s="5">
        <v>0</v>
      </c>
      <c r="Y38" s="5">
        <v>15.928000000000001</v>
      </c>
      <c r="Z38" s="5">
        <v>4096</v>
      </c>
      <c r="AA38" s="5">
        <v>0</v>
      </c>
      <c r="AB38" s="5">
        <v>0</v>
      </c>
      <c r="AC38" s="5">
        <v>71.445999999999998</v>
      </c>
      <c r="AD38" s="5">
        <v>0</v>
      </c>
      <c r="AE38" s="5">
        <v>0</v>
      </c>
      <c r="AF38" s="5">
        <v>0</v>
      </c>
      <c r="AG38" s="5">
        <v>1040.8989999999999</v>
      </c>
      <c r="AH38" s="5">
        <v>7.9589999999999996</v>
      </c>
      <c r="AI38" s="5">
        <v>0</v>
      </c>
    </row>
    <row r="39" spans="3:35" x14ac:dyDescent="0.25">
      <c r="C39" s="5">
        <v>2014</v>
      </c>
      <c r="D39" s="5">
        <v>0</v>
      </c>
      <c r="E39" s="5">
        <v>0</v>
      </c>
      <c r="F39" s="5">
        <v>9.1509999999999998</v>
      </c>
      <c r="G39" s="5">
        <v>0</v>
      </c>
      <c r="H39" s="5">
        <v>0</v>
      </c>
      <c r="I39" s="5">
        <v>390.92700000000002</v>
      </c>
      <c r="J39" s="5">
        <v>11.401999999999999</v>
      </c>
      <c r="K39" s="5">
        <v>0</v>
      </c>
      <c r="L39" s="5">
        <v>0</v>
      </c>
      <c r="M39" s="5">
        <v>0</v>
      </c>
      <c r="N39" s="5">
        <v>0</v>
      </c>
      <c r="O39" s="5">
        <v>8.1509999999999998</v>
      </c>
      <c r="P39" s="5">
        <v>857.59500000000003</v>
      </c>
      <c r="Q39" s="5">
        <v>193.66800000000001</v>
      </c>
      <c r="R39" s="5">
        <v>6.9749999999999996</v>
      </c>
      <c r="S39" s="5">
        <v>0</v>
      </c>
      <c r="T39" s="5">
        <v>0</v>
      </c>
      <c r="U39" s="5">
        <v>18.850000000000001</v>
      </c>
      <c r="V39" s="5">
        <v>0</v>
      </c>
      <c r="W39" s="5">
        <v>0</v>
      </c>
      <c r="X39" s="5">
        <v>0</v>
      </c>
      <c r="Y39" s="5">
        <v>39.966999999999999</v>
      </c>
      <c r="Z39" s="5">
        <v>2666.9780000000001</v>
      </c>
      <c r="AA39" s="5">
        <v>0</v>
      </c>
      <c r="AB39" s="5">
        <v>0</v>
      </c>
      <c r="AC39" s="5">
        <v>46.87</v>
      </c>
      <c r="AD39" s="5">
        <v>0</v>
      </c>
      <c r="AE39" s="5">
        <v>0</v>
      </c>
      <c r="AF39" s="5">
        <v>0.995</v>
      </c>
      <c r="AG39" s="5">
        <v>1140.691</v>
      </c>
      <c r="AH39" s="5">
        <v>2.9649999999999999</v>
      </c>
      <c r="AI39" s="5">
        <v>0</v>
      </c>
    </row>
    <row r="40" spans="3:35" x14ac:dyDescent="0.25">
      <c r="C40" s="5">
        <v>2015</v>
      </c>
      <c r="D40" s="5">
        <v>0</v>
      </c>
      <c r="E40" s="5">
        <v>0</v>
      </c>
      <c r="F40" s="5">
        <v>21.742999999999999</v>
      </c>
      <c r="G40" s="5">
        <v>0</v>
      </c>
      <c r="H40" s="5">
        <v>0</v>
      </c>
      <c r="I40" s="5">
        <v>315.25099999999998</v>
      </c>
      <c r="J40" s="5">
        <v>463.36099999999999</v>
      </c>
      <c r="K40" s="5">
        <v>0</v>
      </c>
      <c r="L40" s="5">
        <v>0</v>
      </c>
      <c r="M40" s="5">
        <v>0</v>
      </c>
      <c r="N40" s="5">
        <v>0</v>
      </c>
      <c r="O40" s="5">
        <v>98.804000000000002</v>
      </c>
      <c r="P40" s="5">
        <v>707.59799999999996</v>
      </c>
      <c r="Q40" s="5">
        <v>212.19800000000001</v>
      </c>
      <c r="R40" s="5">
        <v>837.18299999999999</v>
      </c>
      <c r="S40" s="5">
        <v>0</v>
      </c>
      <c r="T40" s="5">
        <v>0</v>
      </c>
      <c r="U40" s="5">
        <v>145.36199999999999</v>
      </c>
      <c r="V40" s="5">
        <v>0</v>
      </c>
      <c r="W40" s="5">
        <v>0</v>
      </c>
      <c r="X40" s="5">
        <v>0</v>
      </c>
      <c r="Y40" s="5">
        <v>1126.875</v>
      </c>
      <c r="Z40" s="5">
        <v>2442.1999999999998</v>
      </c>
      <c r="AA40" s="5">
        <v>0</v>
      </c>
      <c r="AB40" s="5">
        <v>0</v>
      </c>
      <c r="AC40" s="5">
        <v>84.405000000000001</v>
      </c>
      <c r="AD40" s="5">
        <v>0</v>
      </c>
      <c r="AE40" s="5">
        <v>0</v>
      </c>
      <c r="AF40" s="5">
        <v>85.16</v>
      </c>
      <c r="AG40" s="5">
        <v>1657.5820000000001</v>
      </c>
      <c r="AH40" s="5">
        <v>0</v>
      </c>
      <c r="AI40" s="5">
        <v>0</v>
      </c>
    </row>
    <row r="41" spans="3:35" x14ac:dyDescent="0.25">
      <c r="C41" s="5">
        <v>2016</v>
      </c>
      <c r="D41" s="5">
        <v>0</v>
      </c>
      <c r="E41" s="5">
        <v>0</v>
      </c>
      <c r="F41" s="5">
        <v>22.954000000000001</v>
      </c>
      <c r="G41" s="5">
        <v>0</v>
      </c>
      <c r="H41" s="5">
        <v>0</v>
      </c>
      <c r="I41" s="5">
        <v>126.18600000000001</v>
      </c>
      <c r="J41" s="5">
        <v>388.34</v>
      </c>
      <c r="K41" s="5">
        <v>0</v>
      </c>
      <c r="L41" s="5">
        <v>0</v>
      </c>
      <c r="M41" s="5">
        <v>0</v>
      </c>
      <c r="N41" s="5">
        <v>0</v>
      </c>
      <c r="O41" s="5">
        <v>25.488</v>
      </c>
      <c r="P41" s="5">
        <v>881.03399999999999</v>
      </c>
      <c r="Q41" s="5">
        <v>211.91399999999999</v>
      </c>
      <c r="R41" s="5">
        <v>391.86700000000002</v>
      </c>
      <c r="S41" s="5">
        <v>0</v>
      </c>
      <c r="T41" s="5">
        <v>0</v>
      </c>
      <c r="U41" s="5">
        <v>95.293999999999997</v>
      </c>
      <c r="V41" s="5">
        <v>0</v>
      </c>
      <c r="W41" s="5">
        <v>0</v>
      </c>
      <c r="X41" s="5">
        <v>0</v>
      </c>
      <c r="Y41" s="5">
        <v>103.616</v>
      </c>
      <c r="Z41" s="5">
        <v>2644.9520000000002</v>
      </c>
      <c r="AA41" s="5">
        <v>0</v>
      </c>
      <c r="AB41" s="5">
        <v>24.844000000000001</v>
      </c>
      <c r="AC41" s="5">
        <v>93.864999999999995</v>
      </c>
      <c r="AD41" s="5">
        <v>0</v>
      </c>
      <c r="AE41" s="5">
        <v>0</v>
      </c>
      <c r="AF41" s="5">
        <v>146</v>
      </c>
      <c r="AG41" s="5">
        <v>1456.76</v>
      </c>
      <c r="AH41" s="5">
        <v>162.44399999999999</v>
      </c>
      <c r="AI41" s="5">
        <v>0</v>
      </c>
    </row>
    <row r="44" spans="3:35" x14ac:dyDescent="0.25">
      <c r="C44" s="5" t="s">
        <v>90</v>
      </c>
    </row>
    <row r="45" spans="3:35" x14ac:dyDescent="0.25">
      <c r="C45" s="5" t="s">
        <v>89</v>
      </c>
      <c r="D45" s="5" t="s">
        <v>43</v>
      </c>
      <c r="E45" s="5" t="s">
        <v>0</v>
      </c>
      <c r="F45" s="5" t="s">
        <v>2</v>
      </c>
      <c r="G45" s="5" t="s">
        <v>48</v>
      </c>
      <c r="H45" s="5" t="s">
        <v>53</v>
      </c>
      <c r="I45" s="5" t="s">
        <v>44</v>
      </c>
      <c r="J45" s="5" t="s">
        <v>54</v>
      </c>
      <c r="K45" s="5" t="s">
        <v>1</v>
      </c>
      <c r="L45" s="5" t="s">
        <v>55</v>
      </c>
      <c r="M45" s="5" t="s">
        <v>49</v>
      </c>
      <c r="N45" s="5" t="s">
        <v>8</v>
      </c>
      <c r="O45" s="5" t="s">
        <v>9</v>
      </c>
      <c r="P45" s="5" t="s">
        <v>50</v>
      </c>
      <c r="Q45" s="5" t="s">
        <v>3</v>
      </c>
      <c r="R45" s="5" t="s">
        <v>4</v>
      </c>
      <c r="S45" s="5" t="s">
        <v>56</v>
      </c>
      <c r="T45" s="5" t="s">
        <v>45</v>
      </c>
      <c r="U45" s="5" t="s">
        <v>46</v>
      </c>
      <c r="V45" s="5" t="s">
        <v>57</v>
      </c>
      <c r="W45" s="5" t="s">
        <v>58</v>
      </c>
      <c r="X45" s="5" t="s">
        <v>59</v>
      </c>
      <c r="Y45" s="5" t="s">
        <v>60</v>
      </c>
      <c r="Z45" s="5" t="s">
        <v>51</v>
      </c>
      <c r="AA45" s="5" t="s">
        <v>61</v>
      </c>
      <c r="AB45" s="5" t="s">
        <v>5</v>
      </c>
      <c r="AC45" s="5" t="s">
        <v>6</v>
      </c>
      <c r="AD45" s="5" t="s">
        <v>62</v>
      </c>
      <c r="AE45" s="5" t="s">
        <v>52</v>
      </c>
      <c r="AF45" s="5" t="s">
        <v>63</v>
      </c>
      <c r="AG45" s="5" t="s">
        <v>10</v>
      </c>
      <c r="AH45" s="5" t="s">
        <v>64</v>
      </c>
      <c r="AI45" s="5" t="s">
        <v>47</v>
      </c>
    </row>
    <row r="46" spans="3:35" x14ac:dyDescent="0.25">
      <c r="C46" s="5">
        <v>2002</v>
      </c>
      <c r="D46" s="5">
        <v>0</v>
      </c>
      <c r="E46" s="5">
        <v>0</v>
      </c>
      <c r="F46" s="5">
        <v>1580.127</v>
      </c>
      <c r="G46" s="5">
        <v>0</v>
      </c>
      <c r="H46" s="5">
        <v>0</v>
      </c>
      <c r="I46" s="5">
        <v>1871.0740000000001</v>
      </c>
      <c r="J46" s="5">
        <v>5823.3879999999999</v>
      </c>
      <c r="K46" s="5">
        <v>0</v>
      </c>
      <c r="L46" s="5">
        <v>0</v>
      </c>
      <c r="M46" s="5">
        <v>0</v>
      </c>
      <c r="N46" s="5">
        <v>0</v>
      </c>
      <c r="O46" s="5">
        <v>55269.589</v>
      </c>
      <c r="P46" s="5">
        <v>1306.6369999999999</v>
      </c>
      <c r="Q46" s="5">
        <v>39090.534</v>
      </c>
      <c r="R46" s="5">
        <v>5844.2209999999995</v>
      </c>
      <c r="S46" s="5">
        <v>0</v>
      </c>
      <c r="T46" s="5">
        <v>0</v>
      </c>
      <c r="U46" s="5">
        <v>6381.8</v>
      </c>
      <c r="V46" s="5">
        <v>0</v>
      </c>
      <c r="W46" s="5">
        <v>0</v>
      </c>
      <c r="X46" s="5">
        <v>0</v>
      </c>
      <c r="Y46" s="5">
        <v>15161.582</v>
      </c>
      <c r="Z46" s="5">
        <v>383.56599999999997</v>
      </c>
      <c r="AA46" s="5">
        <v>0</v>
      </c>
      <c r="AB46" s="5">
        <v>733.04600000000005</v>
      </c>
      <c r="AC46" s="5">
        <v>54845.478999999999</v>
      </c>
      <c r="AD46" s="5">
        <v>0</v>
      </c>
      <c r="AE46" s="5">
        <v>0</v>
      </c>
      <c r="AF46" s="5">
        <v>0</v>
      </c>
      <c r="AG46" s="5">
        <v>24796.307000000001</v>
      </c>
      <c r="AH46" s="5">
        <v>7007.9840000000004</v>
      </c>
      <c r="AI46" s="5">
        <v>0</v>
      </c>
    </row>
    <row r="47" spans="3:35" x14ac:dyDescent="0.25">
      <c r="C47" s="5">
        <v>2003</v>
      </c>
      <c r="D47" s="5">
        <v>0</v>
      </c>
      <c r="E47" s="5">
        <v>0</v>
      </c>
      <c r="F47" s="5">
        <v>2626.402</v>
      </c>
      <c r="G47" s="5">
        <v>0</v>
      </c>
      <c r="H47" s="5">
        <v>0</v>
      </c>
      <c r="I47" s="5">
        <v>4582.0550000000003</v>
      </c>
      <c r="J47" s="5">
        <v>3439.5729999999999</v>
      </c>
      <c r="K47" s="5">
        <v>0</v>
      </c>
      <c r="L47" s="5">
        <v>0</v>
      </c>
      <c r="M47" s="5">
        <v>0</v>
      </c>
      <c r="N47" s="5">
        <v>0</v>
      </c>
      <c r="O47" s="5">
        <v>54063.478999999999</v>
      </c>
      <c r="P47" s="5">
        <v>1519.8440000000001</v>
      </c>
      <c r="Q47" s="5">
        <v>31034.832999999999</v>
      </c>
      <c r="R47" s="5">
        <v>11052.473</v>
      </c>
      <c r="S47" s="5">
        <v>0</v>
      </c>
      <c r="T47" s="5">
        <v>0</v>
      </c>
      <c r="U47" s="5">
        <v>7584.45</v>
      </c>
      <c r="V47" s="5">
        <v>0</v>
      </c>
      <c r="W47" s="5">
        <v>0</v>
      </c>
      <c r="X47" s="5">
        <v>0</v>
      </c>
      <c r="Y47" s="5">
        <v>15322.026</v>
      </c>
      <c r="Z47" s="5">
        <v>3826.1439999999998</v>
      </c>
      <c r="AA47" s="5">
        <v>0</v>
      </c>
      <c r="AB47" s="5">
        <v>0</v>
      </c>
      <c r="AC47" s="5">
        <v>34380.034</v>
      </c>
      <c r="AD47" s="5">
        <v>0</v>
      </c>
      <c r="AE47" s="5">
        <v>0</v>
      </c>
      <c r="AF47" s="5">
        <v>0</v>
      </c>
      <c r="AG47" s="5">
        <v>12949.425999999999</v>
      </c>
      <c r="AH47" s="5">
        <v>5223.0240000000003</v>
      </c>
      <c r="AI47" s="5">
        <v>0</v>
      </c>
    </row>
    <row r="48" spans="3:35" x14ac:dyDescent="0.25">
      <c r="C48" s="5">
        <v>2004</v>
      </c>
      <c r="D48" s="5">
        <v>0</v>
      </c>
      <c r="E48" s="5">
        <v>0</v>
      </c>
      <c r="F48" s="5">
        <v>7169.1109999999999</v>
      </c>
      <c r="G48" s="5">
        <v>0</v>
      </c>
      <c r="H48" s="5">
        <v>0</v>
      </c>
      <c r="I48" s="5">
        <v>4052.1790000000001</v>
      </c>
      <c r="J48" s="5">
        <v>6771.9949999999999</v>
      </c>
      <c r="K48" s="5">
        <v>0</v>
      </c>
      <c r="L48" s="5">
        <v>0</v>
      </c>
      <c r="M48" s="5">
        <v>0</v>
      </c>
      <c r="N48" s="5">
        <v>0</v>
      </c>
      <c r="O48" s="5">
        <v>64705.631999999998</v>
      </c>
      <c r="P48" s="5">
        <v>430.28899999999999</v>
      </c>
      <c r="Q48" s="5">
        <v>25797.684000000001</v>
      </c>
      <c r="R48" s="5">
        <v>12616.244000000001</v>
      </c>
      <c r="S48" s="5">
        <v>0</v>
      </c>
      <c r="T48" s="5">
        <v>0</v>
      </c>
      <c r="U48" s="5">
        <v>3213.3510000000001</v>
      </c>
      <c r="V48" s="5">
        <v>0</v>
      </c>
      <c r="W48" s="5">
        <v>0</v>
      </c>
      <c r="X48" s="5">
        <v>0</v>
      </c>
      <c r="Y48" s="5">
        <v>31108.186000000002</v>
      </c>
      <c r="Z48" s="5">
        <v>6628.5469999999996</v>
      </c>
      <c r="AA48" s="5">
        <v>0</v>
      </c>
      <c r="AB48" s="5">
        <v>0</v>
      </c>
      <c r="AC48" s="5">
        <v>45898.612999999998</v>
      </c>
      <c r="AD48" s="5">
        <v>0</v>
      </c>
      <c r="AE48" s="5">
        <v>0</v>
      </c>
      <c r="AF48" s="5">
        <v>0</v>
      </c>
      <c r="AG48" s="5">
        <v>13869.046</v>
      </c>
      <c r="AH48" s="5">
        <v>17342.210999999999</v>
      </c>
      <c r="AI48" s="5">
        <v>0</v>
      </c>
    </row>
    <row r="49" spans="3:35" x14ac:dyDescent="0.25">
      <c r="C49" s="5">
        <v>2005</v>
      </c>
      <c r="D49" s="5">
        <v>0</v>
      </c>
      <c r="E49" s="5">
        <v>0</v>
      </c>
      <c r="F49" s="5">
        <v>12549.28</v>
      </c>
      <c r="G49" s="5">
        <v>0</v>
      </c>
      <c r="H49" s="5">
        <v>0</v>
      </c>
      <c r="I49" s="5">
        <v>3404.2959999999998</v>
      </c>
      <c r="J49" s="5">
        <v>5320.2030000000004</v>
      </c>
      <c r="K49" s="5">
        <v>0</v>
      </c>
      <c r="L49" s="5">
        <v>0</v>
      </c>
      <c r="M49" s="5">
        <v>0</v>
      </c>
      <c r="N49" s="5">
        <v>0</v>
      </c>
      <c r="O49" s="5">
        <v>73913.3</v>
      </c>
      <c r="P49" s="5">
        <v>1622.7539999999999</v>
      </c>
      <c r="Q49" s="5">
        <v>34329.072</v>
      </c>
      <c r="R49" s="5">
        <v>17895.428</v>
      </c>
      <c r="S49" s="5">
        <v>0</v>
      </c>
      <c r="T49" s="5">
        <v>0</v>
      </c>
      <c r="U49" s="5">
        <v>1822.0260000000001</v>
      </c>
      <c r="V49" s="5">
        <v>0</v>
      </c>
      <c r="W49" s="5">
        <v>0</v>
      </c>
      <c r="X49" s="5">
        <v>0</v>
      </c>
      <c r="Y49" s="5">
        <v>31089.093000000001</v>
      </c>
      <c r="Z49" s="5">
        <v>2845.8119999999999</v>
      </c>
      <c r="AA49" s="5">
        <v>0</v>
      </c>
      <c r="AB49" s="5">
        <v>204.36500000000001</v>
      </c>
      <c r="AC49" s="5">
        <v>28821.210999999999</v>
      </c>
      <c r="AD49" s="5">
        <v>0</v>
      </c>
      <c r="AE49" s="5">
        <v>0</v>
      </c>
      <c r="AF49" s="5">
        <v>0</v>
      </c>
      <c r="AG49" s="5">
        <v>20281.373</v>
      </c>
      <c r="AH49" s="5">
        <v>13906.665000000001</v>
      </c>
      <c r="AI49" s="5">
        <v>0</v>
      </c>
    </row>
    <row r="50" spans="3:35" x14ac:dyDescent="0.25">
      <c r="C50" s="5">
        <v>2006</v>
      </c>
      <c r="D50" s="5">
        <v>0</v>
      </c>
      <c r="E50" s="5">
        <v>0</v>
      </c>
      <c r="F50" s="5">
        <v>3574.998</v>
      </c>
      <c r="G50" s="5">
        <v>0</v>
      </c>
      <c r="H50" s="5">
        <v>0</v>
      </c>
      <c r="I50" s="5">
        <v>9958.6650000000009</v>
      </c>
      <c r="J50" s="5">
        <v>1050.213</v>
      </c>
      <c r="K50" s="5">
        <v>0</v>
      </c>
      <c r="L50" s="5">
        <v>0</v>
      </c>
      <c r="M50" s="5">
        <v>0</v>
      </c>
      <c r="N50" s="5">
        <v>0</v>
      </c>
      <c r="O50" s="5">
        <v>66648.894</v>
      </c>
      <c r="P50" s="5">
        <v>1276.8699999999999</v>
      </c>
      <c r="Q50" s="5">
        <v>18278.628000000001</v>
      </c>
      <c r="R50" s="5">
        <v>6089.9139999999998</v>
      </c>
      <c r="S50" s="5">
        <v>0</v>
      </c>
      <c r="T50" s="5">
        <v>0</v>
      </c>
      <c r="U50" s="5">
        <v>6751.1949999999997</v>
      </c>
      <c r="V50" s="5">
        <v>0</v>
      </c>
      <c r="W50" s="5">
        <v>0</v>
      </c>
      <c r="X50" s="5">
        <v>0</v>
      </c>
      <c r="Y50" s="5">
        <v>11048.646000000001</v>
      </c>
      <c r="Z50" s="5">
        <v>2279.46</v>
      </c>
      <c r="AA50" s="5">
        <v>0</v>
      </c>
      <c r="AB50" s="5">
        <v>66.787000000000006</v>
      </c>
      <c r="AC50" s="5">
        <v>29833.22</v>
      </c>
      <c r="AD50" s="5">
        <v>0</v>
      </c>
      <c r="AE50" s="5">
        <v>0</v>
      </c>
      <c r="AF50" s="5">
        <v>0</v>
      </c>
      <c r="AG50" s="5">
        <v>14006.447</v>
      </c>
      <c r="AH50" s="5">
        <v>15545.837</v>
      </c>
      <c r="AI50" s="5">
        <v>0</v>
      </c>
    </row>
    <row r="51" spans="3:35" x14ac:dyDescent="0.25">
      <c r="C51" s="5">
        <v>2007</v>
      </c>
      <c r="D51" s="5">
        <v>0</v>
      </c>
      <c r="E51" s="5">
        <v>0</v>
      </c>
      <c r="F51" s="5">
        <v>5877.3879999999999</v>
      </c>
      <c r="G51" s="5">
        <v>0</v>
      </c>
      <c r="H51" s="5">
        <v>0</v>
      </c>
      <c r="I51" s="5">
        <v>12667.755999999999</v>
      </c>
      <c r="J51" s="5">
        <v>2752.194</v>
      </c>
      <c r="K51" s="5">
        <v>0</v>
      </c>
      <c r="L51" s="5">
        <v>0</v>
      </c>
      <c r="M51" s="5">
        <v>0</v>
      </c>
      <c r="N51" s="5">
        <v>0</v>
      </c>
      <c r="O51" s="5">
        <v>68430.498999999996</v>
      </c>
      <c r="P51" s="5">
        <v>286.38400000000001</v>
      </c>
      <c r="Q51" s="5">
        <v>46435.754000000001</v>
      </c>
      <c r="R51" s="5">
        <v>9290.6769999999997</v>
      </c>
      <c r="S51" s="5">
        <v>0</v>
      </c>
      <c r="T51" s="5">
        <v>0</v>
      </c>
      <c r="U51" s="5">
        <v>7790.884</v>
      </c>
      <c r="V51" s="5">
        <v>0</v>
      </c>
      <c r="W51" s="5">
        <v>0</v>
      </c>
      <c r="X51" s="5">
        <v>0</v>
      </c>
      <c r="Y51" s="5">
        <v>26247.824000000001</v>
      </c>
      <c r="Z51" s="5">
        <v>140.61699999999999</v>
      </c>
      <c r="AA51" s="5">
        <v>0</v>
      </c>
      <c r="AB51" s="5">
        <v>0</v>
      </c>
      <c r="AC51" s="5">
        <v>41138.402999999998</v>
      </c>
      <c r="AD51" s="5">
        <v>0</v>
      </c>
      <c r="AE51" s="5">
        <v>0</v>
      </c>
      <c r="AF51" s="5">
        <v>0</v>
      </c>
      <c r="AG51" s="5">
        <v>25848.643</v>
      </c>
      <c r="AH51" s="5">
        <v>15685.67</v>
      </c>
      <c r="AI51" s="5">
        <v>0</v>
      </c>
    </row>
    <row r="52" spans="3:35" x14ac:dyDescent="0.25">
      <c r="C52" s="5">
        <v>2008</v>
      </c>
      <c r="D52" s="5">
        <v>0</v>
      </c>
      <c r="E52" s="5">
        <v>0</v>
      </c>
      <c r="F52" s="5">
        <v>2927.6840000000002</v>
      </c>
      <c r="G52" s="5">
        <v>0</v>
      </c>
      <c r="H52" s="5">
        <v>0</v>
      </c>
      <c r="I52" s="5">
        <v>22902.496999999999</v>
      </c>
      <c r="J52" s="5">
        <v>2652.431</v>
      </c>
      <c r="K52" s="5">
        <v>0</v>
      </c>
      <c r="L52" s="5">
        <v>0</v>
      </c>
      <c r="M52" s="5">
        <v>0</v>
      </c>
      <c r="N52" s="5">
        <v>0</v>
      </c>
      <c r="O52" s="5">
        <v>34856.606</v>
      </c>
      <c r="P52" s="5">
        <v>404.93700000000001</v>
      </c>
      <c r="Q52" s="5">
        <v>46729.805999999997</v>
      </c>
      <c r="R52" s="5">
        <v>9364.0580000000009</v>
      </c>
      <c r="S52" s="5">
        <v>0</v>
      </c>
      <c r="T52" s="5">
        <v>0</v>
      </c>
      <c r="U52" s="5">
        <v>6006.8959999999997</v>
      </c>
      <c r="V52" s="5">
        <v>0</v>
      </c>
      <c r="W52" s="5">
        <v>0</v>
      </c>
      <c r="X52" s="5">
        <v>0</v>
      </c>
      <c r="Y52" s="5">
        <v>16580.833999999999</v>
      </c>
      <c r="Z52" s="5">
        <v>445.27</v>
      </c>
      <c r="AA52" s="5">
        <v>0</v>
      </c>
      <c r="AB52" s="5">
        <v>0</v>
      </c>
      <c r="AC52" s="5">
        <v>35682.031000000003</v>
      </c>
      <c r="AD52" s="5">
        <v>0</v>
      </c>
      <c r="AE52" s="5">
        <v>0</v>
      </c>
      <c r="AF52" s="5">
        <v>0</v>
      </c>
      <c r="AG52" s="5">
        <v>41572.14</v>
      </c>
      <c r="AH52" s="5">
        <v>9838.9050000000007</v>
      </c>
      <c r="AI52" s="5">
        <v>0</v>
      </c>
    </row>
    <row r="53" spans="3:35" x14ac:dyDescent="0.25">
      <c r="C53" s="5">
        <v>2009</v>
      </c>
      <c r="D53" s="5">
        <v>0</v>
      </c>
      <c r="E53" s="5">
        <v>0</v>
      </c>
      <c r="F53" s="5">
        <v>25855.039000000001</v>
      </c>
      <c r="G53" s="5">
        <v>0</v>
      </c>
      <c r="H53" s="5">
        <v>0</v>
      </c>
      <c r="I53" s="5">
        <v>13551.073</v>
      </c>
      <c r="J53" s="5">
        <v>6225.7879999999996</v>
      </c>
      <c r="K53" s="5">
        <v>0</v>
      </c>
      <c r="L53" s="5">
        <v>0</v>
      </c>
      <c r="M53" s="5">
        <v>0</v>
      </c>
      <c r="N53" s="5">
        <v>0</v>
      </c>
      <c r="O53" s="5">
        <v>62420</v>
      </c>
      <c r="P53" s="5">
        <v>6650.6210000000001</v>
      </c>
      <c r="Q53" s="5">
        <v>73483.073000000004</v>
      </c>
      <c r="R53" s="5">
        <v>7299.7430000000004</v>
      </c>
      <c r="S53" s="5">
        <v>0</v>
      </c>
      <c r="T53" s="5">
        <v>0</v>
      </c>
      <c r="U53" s="5">
        <v>7709.3909999999996</v>
      </c>
      <c r="V53" s="5">
        <v>0</v>
      </c>
      <c r="W53" s="5">
        <v>0</v>
      </c>
      <c r="X53" s="5">
        <v>0</v>
      </c>
      <c r="Y53" s="5">
        <v>22696.125</v>
      </c>
      <c r="Z53" s="5">
        <v>0</v>
      </c>
      <c r="AA53" s="5">
        <v>0</v>
      </c>
      <c r="AB53" s="5">
        <v>0</v>
      </c>
      <c r="AC53" s="5">
        <v>38003.044999999998</v>
      </c>
      <c r="AD53" s="5">
        <v>0</v>
      </c>
      <c r="AE53" s="5">
        <v>0</v>
      </c>
      <c r="AF53" s="5">
        <v>1827.0070000000001</v>
      </c>
      <c r="AG53" s="5">
        <v>54990.635999999999</v>
      </c>
      <c r="AH53" s="5">
        <v>4129.4989999999998</v>
      </c>
      <c r="AI53" s="5">
        <v>0</v>
      </c>
    </row>
    <row r="54" spans="3:35" x14ac:dyDescent="0.25">
      <c r="C54" s="5">
        <v>2010</v>
      </c>
      <c r="D54" s="5">
        <v>0</v>
      </c>
      <c r="E54" s="5">
        <v>0</v>
      </c>
      <c r="F54" s="5">
        <v>119.599</v>
      </c>
      <c r="G54" s="5">
        <v>0</v>
      </c>
      <c r="H54" s="5">
        <v>0</v>
      </c>
      <c r="I54" s="5">
        <v>11966.953</v>
      </c>
      <c r="J54" s="5">
        <v>39.238999999999997</v>
      </c>
      <c r="K54" s="5">
        <v>0</v>
      </c>
      <c r="L54" s="5">
        <v>0</v>
      </c>
      <c r="M54" s="5">
        <v>0</v>
      </c>
      <c r="N54" s="5">
        <v>0</v>
      </c>
      <c r="O54" s="5">
        <v>208.07</v>
      </c>
      <c r="P54" s="5">
        <v>5064.4719999999998</v>
      </c>
      <c r="Q54" s="5">
        <v>6568.1509999999998</v>
      </c>
      <c r="R54" s="5">
        <v>2497.5700000000002</v>
      </c>
      <c r="S54" s="5">
        <v>0</v>
      </c>
      <c r="T54" s="5">
        <v>0</v>
      </c>
      <c r="U54" s="5">
        <v>1911.318</v>
      </c>
      <c r="V54" s="5">
        <v>0</v>
      </c>
      <c r="W54" s="5">
        <v>0</v>
      </c>
      <c r="X54" s="5">
        <v>0</v>
      </c>
      <c r="Y54" s="5">
        <v>831.43</v>
      </c>
      <c r="Z54" s="5">
        <v>0</v>
      </c>
      <c r="AA54" s="5">
        <v>0</v>
      </c>
      <c r="AB54" s="5">
        <v>0</v>
      </c>
      <c r="AC54" s="5">
        <v>1274.0830000000001</v>
      </c>
      <c r="AD54" s="5">
        <v>0</v>
      </c>
      <c r="AE54" s="5">
        <v>0</v>
      </c>
      <c r="AF54" s="5">
        <v>134.91200000000001</v>
      </c>
      <c r="AG54" s="5">
        <v>10105.263000000001</v>
      </c>
      <c r="AH54" s="5">
        <v>1603.5809999999999</v>
      </c>
      <c r="AI54" s="5">
        <v>0</v>
      </c>
    </row>
    <row r="55" spans="3:35" x14ac:dyDescent="0.25">
      <c r="C55" s="5">
        <v>2011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16476.338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68.718000000000004</v>
      </c>
      <c r="P55" s="5">
        <v>11965.09</v>
      </c>
      <c r="Q55" s="5">
        <v>247.791</v>
      </c>
      <c r="R55" s="5">
        <v>285.548</v>
      </c>
      <c r="S55" s="5">
        <v>0</v>
      </c>
      <c r="T55" s="5">
        <v>0</v>
      </c>
      <c r="U55" s="5">
        <v>994.45799999999997</v>
      </c>
      <c r="V55" s="5">
        <v>0</v>
      </c>
      <c r="W55" s="5">
        <v>0</v>
      </c>
      <c r="X55" s="5">
        <v>0</v>
      </c>
      <c r="Y55" s="5">
        <v>225.964</v>
      </c>
      <c r="Z55" s="5">
        <v>0</v>
      </c>
      <c r="AA55" s="5">
        <v>0</v>
      </c>
      <c r="AB55" s="5">
        <v>0</v>
      </c>
      <c r="AC55" s="5">
        <v>639.13900000000001</v>
      </c>
      <c r="AD55" s="5">
        <v>0</v>
      </c>
      <c r="AE55" s="5">
        <v>0</v>
      </c>
      <c r="AF55" s="5">
        <v>31.844999999999999</v>
      </c>
      <c r="AG55" s="5">
        <v>13475.338</v>
      </c>
      <c r="AH55" s="5">
        <v>24.481000000000002</v>
      </c>
      <c r="AI55" s="5">
        <v>0</v>
      </c>
    </row>
    <row r="56" spans="3:35" x14ac:dyDescent="0.25">
      <c r="C56" s="5">
        <v>2012</v>
      </c>
      <c r="D56" s="5">
        <v>0</v>
      </c>
      <c r="E56" s="5">
        <v>0</v>
      </c>
      <c r="F56" s="5">
        <v>24.981999999999999</v>
      </c>
      <c r="G56" s="5">
        <v>0</v>
      </c>
      <c r="H56" s="5">
        <v>0</v>
      </c>
      <c r="I56" s="5">
        <v>17568.651999999998</v>
      </c>
      <c r="J56" s="5">
        <v>500.06900000000002</v>
      </c>
      <c r="K56" s="5">
        <v>0</v>
      </c>
      <c r="L56" s="5">
        <v>0</v>
      </c>
      <c r="M56" s="5">
        <v>0</v>
      </c>
      <c r="N56" s="5">
        <v>0</v>
      </c>
      <c r="O56" s="5">
        <v>35</v>
      </c>
      <c r="P56" s="5">
        <v>6038.7280000000001</v>
      </c>
      <c r="Q56" s="5">
        <v>443.99700000000001</v>
      </c>
      <c r="R56" s="5">
        <v>0</v>
      </c>
      <c r="S56" s="5">
        <v>0</v>
      </c>
      <c r="T56" s="5">
        <v>0</v>
      </c>
      <c r="U56" s="5">
        <v>1847.9079999999999</v>
      </c>
      <c r="V56" s="5">
        <v>0</v>
      </c>
      <c r="W56" s="5">
        <v>0</v>
      </c>
      <c r="X56" s="5">
        <v>0</v>
      </c>
      <c r="Y56" s="5">
        <v>96.885999999999996</v>
      </c>
      <c r="Z56" s="5">
        <v>0</v>
      </c>
      <c r="AA56" s="5">
        <v>0</v>
      </c>
      <c r="AB56" s="5">
        <v>0</v>
      </c>
      <c r="AC56" s="5">
        <v>57.223999999999997</v>
      </c>
      <c r="AD56" s="5">
        <v>0</v>
      </c>
      <c r="AE56" s="5">
        <v>0</v>
      </c>
      <c r="AF56" s="5">
        <v>0</v>
      </c>
      <c r="AG56" s="5">
        <v>35620.894999999997</v>
      </c>
      <c r="AH56" s="5">
        <v>76.796000000000006</v>
      </c>
      <c r="AI56" s="5">
        <v>0</v>
      </c>
    </row>
    <row r="57" spans="3:35" x14ac:dyDescent="0.25">
      <c r="C57" s="5">
        <v>2013</v>
      </c>
      <c r="D57" s="5">
        <v>0</v>
      </c>
      <c r="E57" s="5">
        <v>0</v>
      </c>
      <c r="F57" s="5">
        <v>173.46199999999999</v>
      </c>
      <c r="G57" s="5">
        <v>0</v>
      </c>
      <c r="H57" s="5">
        <v>0</v>
      </c>
      <c r="I57" s="5">
        <v>21542.319</v>
      </c>
      <c r="J57" s="5">
        <v>11.211</v>
      </c>
      <c r="K57" s="5">
        <v>0</v>
      </c>
      <c r="L57" s="5">
        <v>0</v>
      </c>
      <c r="M57" s="5">
        <v>0</v>
      </c>
      <c r="N57" s="5">
        <v>0</v>
      </c>
      <c r="O57" s="5">
        <v>302.00299999999999</v>
      </c>
      <c r="P57" s="5">
        <v>5938.9620000000004</v>
      </c>
      <c r="Q57" s="5">
        <v>386.17</v>
      </c>
      <c r="R57" s="5">
        <v>0</v>
      </c>
      <c r="S57" s="5">
        <v>0</v>
      </c>
      <c r="T57" s="5">
        <v>0</v>
      </c>
      <c r="U57" s="5">
        <v>134.648</v>
      </c>
      <c r="V57" s="5">
        <v>0</v>
      </c>
      <c r="W57" s="5">
        <v>0</v>
      </c>
      <c r="X57" s="5">
        <v>0</v>
      </c>
      <c r="Y57" s="5">
        <v>149.31299999999999</v>
      </c>
      <c r="Z57" s="5">
        <v>12279</v>
      </c>
      <c r="AA57" s="5">
        <v>0</v>
      </c>
      <c r="AB57" s="5">
        <v>0</v>
      </c>
      <c r="AC57" s="5">
        <v>1712.2190000000001</v>
      </c>
      <c r="AD57" s="5">
        <v>0</v>
      </c>
      <c r="AE57" s="5">
        <v>0</v>
      </c>
      <c r="AF57" s="5">
        <v>0</v>
      </c>
      <c r="AG57" s="5">
        <v>33680.425000000003</v>
      </c>
      <c r="AH57" s="5">
        <v>0</v>
      </c>
      <c r="AI57" s="5">
        <v>0</v>
      </c>
    </row>
    <row r="58" spans="3:35" x14ac:dyDescent="0.25">
      <c r="C58" s="5">
        <v>2014</v>
      </c>
      <c r="D58" s="5">
        <v>0</v>
      </c>
      <c r="E58" s="5">
        <v>0</v>
      </c>
      <c r="F58" s="5">
        <v>4.1710000000000003</v>
      </c>
      <c r="G58" s="5">
        <v>0</v>
      </c>
      <c r="H58" s="5">
        <v>0</v>
      </c>
      <c r="I58" s="5">
        <v>20893.597000000002</v>
      </c>
      <c r="J58" s="5">
        <v>127.215</v>
      </c>
      <c r="K58" s="5">
        <v>0</v>
      </c>
      <c r="L58" s="5">
        <v>0</v>
      </c>
      <c r="M58" s="5">
        <v>0</v>
      </c>
      <c r="N58" s="5">
        <v>0</v>
      </c>
      <c r="O58" s="5">
        <v>314</v>
      </c>
      <c r="P58" s="5">
        <v>30795.561000000002</v>
      </c>
      <c r="Q58" s="5">
        <v>10288.129000000001</v>
      </c>
      <c r="R58" s="5">
        <v>59.076999999999998</v>
      </c>
      <c r="S58" s="5">
        <v>0</v>
      </c>
      <c r="T58" s="5">
        <v>0</v>
      </c>
      <c r="U58" s="5">
        <v>488.85300000000001</v>
      </c>
      <c r="V58" s="5">
        <v>0</v>
      </c>
      <c r="W58" s="5">
        <v>0</v>
      </c>
      <c r="X58" s="5">
        <v>0</v>
      </c>
      <c r="Y58" s="5">
        <v>1573.0170000000001</v>
      </c>
      <c r="Z58" s="5">
        <v>25391</v>
      </c>
      <c r="AA58" s="5">
        <v>0</v>
      </c>
      <c r="AB58" s="5">
        <v>0</v>
      </c>
      <c r="AC58" s="5">
        <v>1402.5709999999999</v>
      </c>
      <c r="AD58" s="5">
        <v>0</v>
      </c>
      <c r="AE58" s="5">
        <v>0</v>
      </c>
      <c r="AF58" s="5">
        <v>0</v>
      </c>
      <c r="AG58" s="5">
        <v>40534.620999999999</v>
      </c>
      <c r="AH58" s="5">
        <v>0</v>
      </c>
      <c r="AI58" s="5">
        <v>0</v>
      </c>
    </row>
    <row r="59" spans="3:35" x14ac:dyDescent="0.25">
      <c r="C59" s="5">
        <v>2015</v>
      </c>
      <c r="D59" s="5">
        <v>0</v>
      </c>
      <c r="E59" s="5">
        <v>0</v>
      </c>
      <c r="F59" s="5">
        <v>654.90700000000004</v>
      </c>
      <c r="G59" s="5">
        <v>0</v>
      </c>
      <c r="H59" s="5">
        <v>0</v>
      </c>
      <c r="I59" s="5">
        <v>19645.795999999998</v>
      </c>
      <c r="J59" s="5">
        <v>14525.618</v>
      </c>
      <c r="K59" s="5">
        <v>0</v>
      </c>
      <c r="L59" s="5">
        <v>0</v>
      </c>
      <c r="M59" s="5">
        <v>0</v>
      </c>
      <c r="N59" s="5">
        <v>0</v>
      </c>
      <c r="O59" s="5">
        <v>3812.165</v>
      </c>
      <c r="P59" s="5">
        <v>33664.345999999998</v>
      </c>
      <c r="Q59" s="5">
        <v>12704.455</v>
      </c>
      <c r="R59" s="5">
        <v>30784.602999999999</v>
      </c>
      <c r="S59" s="5">
        <v>0</v>
      </c>
      <c r="T59" s="5">
        <v>0</v>
      </c>
      <c r="U59" s="5">
        <v>2348.0610000000001</v>
      </c>
      <c r="V59" s="5">
        <v>0</v>
      </c>
      <c r="W59" s="5">
        <v>0</v>
      </c>
      <c r="X59" s="5">
        <v>0</v>
      </c>
      <c r="Y59" s="5">
        <v>42576.642</v>
      </c>
      <c r="Z59" s="5">
        <v>24582.662</v>
      </c>
      <c r="AA59" s="5">
        <v>0</v>
      </c>
      <c r="AB59" s="5">
        <v>0</v>
      </c>
      <c r="AC59" s="5">
        <v>4840.2460000000001</v>
      </c>
      <c r="AD59" s="5">
        <v>0</v>
      </c>
      <c r="AE59" s="5">
        <v>0</v>
      </c>
      <c r="AF59" s="5">
        <v>2313.1460000000002</v>
      </c>
      <c r="AG59" s="5">
        <v>76649.688999999998</v>
      </c>
      <c r="AH59" s="5">
        <v>0</v>
      </c>
      <c r="AI59" s="5">
        <v>0</v>
      </c>
    </row>
    <row r="60" spans="3:35" x14ac:dyDescent="0.25">
      <c r="C60" s="5">
        <v>2016</v>
      </c>
      <c r="D60" s="5">
        <v>0</v>
      </c>
      <c r="E60" s="5">
        <v>0</v>
      </c>
      <c r="F60" s="5">
        <v>549.27</v>
      </c>
      <c r="G60" s="5">
        <v>0</v>
      </c>
      <c r="H60" s="5">
        <v>0</v>
      </c>
      <c r="I60" s="5">
        <v>8508.0010000000002</v>
      </c>
      <c r="J60" s="5">
        <v>7871.7610000000004</v>
      </c>
      <c r="K60" s="5">
        <v>0</v>
      </c>
      <c r="L60" s="5">
        <v>0</v>
      </c>
      <c r="M60" s="5">
        <v>0</v>
      </c>
      <c r="N60" s="5">
        <v>0</v>
      </c>
      <c r="O60" s="5">
        <v>858.00800000000004</v>
      </c>
      <c r="P60" s="5">
        <v>31388.113000000001</v>
      </c>
      <c r="Q60" s="5">
        <v>17339.312000000002</v>
      </c>
      <c r="R60" s="5">
        <v>12834.093000000001</v>
      </c>
      <c r="S60" s="5">
        <v>0</v>
      </c>
      <c r="T60" s="5">
        <v>0</v>
      </c>
      <c r="U60" s="5">
        <v>1573.31</v>
      </c>
      <c r="V60" s="5">
        <v>0</v>
      </c>
      <c r="W60" s="5">
        <v>0</v>
      </c>
      <c r="X60" s="5">
        <v>0</v>
      </c>
      <c r="Y60" s="5">
        <v>1926.653</v>
      </c>
      <c r="Z60" s="5">
        <v>22518</v>
      </c>
      <c r="AA60" s="5">
        <v>0</v>
      </c>
      <c r="AB60" s="5">
        <v>1405.9590000000001</v>
      </c>
      <c r="AC60" s="5">
        <v>3710.66</v>
      </c>
      <c r="AD60" s="5">
        <v>0</v>
      </c>
      <c r="AE60" s="5">
        <v>0</v>
      </c>
      <c r="AF60" s="5">
        <v>3984.3409999999999</v>
      </c>
      <c r="AG60" s="5">
        <v>56685.148000000001</v>
      </c>
      <c r="AH60" s="5">
        <v>4393.0039999999999</v>
      </c>
      <c r="AI60" s="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2:AG35"/>
  <sheetViews>
    <sheetView zoomScale="55" zoomScaleNormal="55" workbookViewId="0">
      <selection activeCell="K40" sqref="K40"/>
    </sheetView>
  </sheetViews>
  <sheetFormatPr defaultColWidth="9.140625" defaultRowHeight="15" x14ac:dyDescent="0.25"/>
  <cols>
    <col min="1" max="1" width="6.85546875" style="4" customWidth="1"/>
    <col min="2" max="2" width="17.7109375" style="4" customWidth="1"/>
    <col min="3" max="3" width="19" style="4" customWidth="1"/>
    <col min="4" max="4" width="14.85546875" style="4" bestFit="1" customWidth="1"/>
    <col min="5" max="5" width="9.140625" style="4"/>
    <col min="6" max="6" width="11" style="4" customWidth="1"/>
    <col min="7" max="7" width="10.7109375" style="4" bestFit="1" customWidth="1"/>
    <col min="8" max="8" width="9.140625" style="4"/>
    <col min="9" max="11" width="5.28515625" style="4" customWidth="1"/>
    <col min="12" max="29" width="9.140625" style="4"/>
    <col min="30" max="30" width="7" style="4" customWidth="1"/>
    <col min="31" max="31" width="12.85546875" style="4" customWidth="1"/>
    <col min="32" max="32" width="16.85546875" style="4" customWidth="1"/>
    <col min="33" max="33" width="19.140625" style="4" customWidth="1"/>
    <col min="34" max="16384" width="9.140625" style="4"/>
  </cols>
  <sheetData>
    <row r="2" spans="1:33" ht="33.75" x14ac:dyDescent="0.5">
      <c r="C2" s="9" t="s">
        <v>133</v>
      </c>
      <c r="D2" s="17">
        <v>10000</v>
      </c>
      <c r="E2" s="43" t="s">
        <v>134</v>
      </c>
    </row>
    <row r="3" spans="1:33" ht="18.75" x14ac:dyDescent="0.3">
      <c r="F3" s="35" t="s">
        <v>118</v>
      </c>
      <c r="G3" s="35" t="s">
        <v>117</v>
      </c>
      <c r="AE3" s="40" t="s">
        <v>210</v>
      </c>
      <c r="AF3" s="41" t="s">
        <v>111</v>
      </c>
      <c r="AG3" s="42" t="s">
        <v>119</v>
      </c>
    </row>
    <row r="4" spans="1:33" ht="18.75" x14ac:dyDescent="0.3">
      <c r="B4" s="29"/>
      <c r="C4" s="19"/>
      <c r="D4" s="19"/>
      <c r="E4" s="33" t="s">
        <v>211</v>
      </c>
      <c r="F4" s="10"/>
      <c r="G4" s="11"/>
      <c r="AE4" s="13" t="str">
        <f>'LL Summary'!I58</f>
        <v>KR</v>
      </c>
      <c r="AF4" s="15">
        <f>ROUND('LL Summary'!J58,0)</f>
        <v>2655</v>
      </c>
      <c r="AG4" s="37">
        <f>AF4/SUM(AF$4:AF$35)</f>
        <v>0.26550000000000001</v>
      </c>
    </row>
    <row r="5" spans="1:33" ht="26.25" x14ac:dyDescent="0.4">
      <c r="B5" s="36">
        <v>1</v>
      </c>
      <c r="C5" s="21"/>
      <c r="D5" s="21"/>
      <c r="E5" s="21"/>
      <c r="F5" s="26">
        <v>0</v>
      </c>
      <c r="G5" s="30">
        <f>F5/SUM(F$5,F$8,F$11,F$14,F$17,F$20,F$23,F$26,F$29)</f>
        <v>0</v>
      </c>
      <c r="AE5" s="13" t="str">
        <f>'LL Summary'!I59</f>
        <v>TW</v>
      </c>
      <c r="AF5" s="15">
        <f>ROUND('LL Summary'!J59,0)</f>
        <v>2155</v>
      </c>
      <c r="AG5" s="37">
        <f>AF5/SUM(AF$4:AF$35)</f>
        <v>0.2155</v>
      </c>
    </row>
    <row r="6" spans="1:33" ht="18.75" x14ac:dyDescent="0.3">
      <c r="A6" s="21"/>
      <c r="B6" s="22"/>
      <c r="C6" s="23"/>
      <c r="D6" s="23"/>
      <c r="E6" s="23"/>
      <c r="F6" s="12"/>
      <c r="G6" s="31"/>
      <c r="AE6" s="13" t="str">
        <f>'LL Summary'!I60</f>
        <v>CN</v>
      </c>
      <c r="AF6" s="15">
        <f>ROUND('LL Summary'!J60,0)</f>
        <v>1968</v>
      </c>
      <c r="AG6" s="37">
        <f t="shared" ref="AG6:AG35" si="0">AF6/SUM(AF$4:AF$35)</f>
        <v>0.1968</v>
      </c>
    </row>
    <row r="7" spans="1:33" ht="18.75" x14ac:dyDescent="0.3">
      <c r="A7" s="21"/>
      <c r="B7" s="28"/>
      <c r="C7" s="19"/>
      <c r="D7" s="19"/>
      <c r="E7" s="33" t="s">
        <v>212</v>
      </c>
      <c r="F7" s="10"/>
      <c r="G7" s="32"/>
      <c r="AE7" s="13" t="str">
        <f>'LL Summary'!I61</f>
        <v>JP</v>
      </c>
      <c r="AF7" s="15">
        <f>ROUND('LL Summary'!J61,0)</f>
        <v>1654</v>
      </c>
      <c r="AG7" s="37">
        <f t="shared" si="0"/>
        <v>0.16539999999999999</v>
      </c>
    </row>
    <row r="8" spans="1:33" ht="26.25" x14ac:dyDescent="0.4">
      <c r="A8" s="21"/>
      <c r="B8" s="36">
        <v>2</v>
      </c>
      <c r="C8" s="21"/>
      <c r="D8" s="21"/>
      <c r="E8" s="21"/>
      <c r="F8" s="26">
        <v>0</v>
      </c>
      <c r="G8" s="30">
        <f>F8/SUM(F$5,F$8,F$11,F$14,F$17,F$20,F$23,F$26,F$29)</f>
        <v>0</v>
      </c>
      <c r="AE8" s="13" t="str">
        <f>'LL Summary'!I62</f>
        <v>US</v>
      </c>
      <c r="AF8" s="15">
        <f>ROUND('LL Summary'!J62,0)</f>
        <v>621</v>
      </c>
      <c r="AG8" s="37">
        <f t="shared" si="0"/>
        <v>6.2100000000000002E-2</v>
      </c>
    </row>
    <row r="9" spans="1:33" ht="18.75" x14ac:dyDescent="0.3">
      <c r="A9" s="21"/>
      <c r="B9" s="22"/>
      <c r="C9" s="23"/>
      <c r="D9" s="23"/>
      <c r="E9" s="23"/>
      <c r="F9" s="12"/>
      <c r="G9" s="31"/>
      <c r="AE9" s="13" t="str">
        <f>'LL Summary'!I63</f>
        <v>VU</v>
      </c>
      <c r="AF9" s="15">
        <f>ROUND('LL Summary'!J63,0)</f>
        <v>470</v>
      </c>
      <c r="AG9" s="37">
        <f t="shared" si="0"/>
        <v>4.7E-2</v>
      </c>
    </row>
    <row r="10" spans="1:33" ht="18.75" x14ac:dyDescent="0.3">
      <c r="A10" s="21"/>
      <c r="B10" s="28"/>
      <c r="C10" s="19"/>
      <c r="D10" s="19"/>
      <c r="E10" s="33" t="s">
        <v>213</v>
      </c>
      <c r="F10" s="10"/>
      <c r="G10" s="32"/>
      <c r="AE10" s="13" t="str">
        <f>'LL Summary'!I64</f>
        <v>KI</v>
      </c>
      <c r="AF10" s="15">
        <f>ROUND('LL Summary'!J64,0)</f>
        <v>172</v>
      </c>
      <c r="AG10" s="37">
        <f t="shared" si="0"/>
        <v>1.72E-2</v>
      </c>
    </row>
    <row r="11" spans="1:33" ht="26.25" x14ac:dyDescent="0.4">
      <c r="A11" s="21"/>
      <c r="B11" s="36">
        <v>3</v>
      </c>
      <c r="C11" s="21"/>
      <c r="D11" s="21"/>
      <c r="E11" s="21"/>
      <c r="F11" s="26">
        <v>1</v>
      </c>
      <c r="G11" s="30">
        <f>F11/SUM(F$5,F$8,F$11,F$14,F$17,F$20,F$23,F$26,F$29)</f>
        <v>1</v>
      </c>
      <c r="AE11" s="13" t="str">
        <f>'LL Summary'!I65</f>
        <v>FJ</v>
      </c>
      <c r="AF11" s="15">
        <f>ROUND('LL Summary'!J65,0)</f>
        <v>104</v>
      </c>
      <c r="AG11" s="37">
        <f t="shared" si="0"/>
        <v>1.04E-2</v>
      </c>
    </row>
    <row r="12" spans="1:33" ht="18.75" x14ac:dyDescent="0.3">
      <c r="A12" s="21"/>
      <c r="B12" s="22"/>
      <c r="C12" s="23"/>
      <c r="D12" s="23"/>
      <c r="E12" s="23"/>
      <c r="F12" s="12"/>
      <c r="G12" s="31"/>
      <c r="J12" s="8"/>
      <c r="AE12" s="13" t="str">
        <f>'LL Summary'!I66</f>
        <v>SB</v>
      </c>
      <c r="AF12" s="15">
        <f>ROUND('LL Summary'!J66,0)</f>
        <v>101</v>
      </c>
      <c r="AG12" s="37">
        <f t="shared" si="0"/>
        <v>1.01E-2</v>
      </c>
    </row>
    <row r="13" spans="1:33" ht="18.75" x14ac:dyDescent="0.3">
      <c r="A13" s="21"/>
      <c r="B13" s="28"/>
      <c r="C13" s="19"/>
      <c r="D13" s="19"/>
      <c r="E13" s="33" t="s">
        <v>214</v>
      </c>
      <c r="F13" s="10"/>
      <c r="G13" s="32"/>
      <c r="J13" s="8"/>
      <c r="AE13" s="13" t="str">
        <f>'LL Summary'!I67</f>
        <v>FM</v>
      </c>
      <c r="AF13" s="15">
        <f>ROUND('LL Summary'!J67,0)</f>
        <v>33</v>
      </c>
      <c r="AG13" s="37">
        <f t="shared" si="0"/>
        <v>3.3E-3</v>
      </c>
    </row>
    <row r="14" spans="1:33" ht="26.25" x14ac:dyDescent="0.4">
      <c r="A14" s="21"/>
      <c r="B14" s="36">
        <v>4</v>
      </c>
      <c r="C14" s="21"/>
      <c r="D14" s="21"/>
      <c r="E14" s="21"/>
      <c r="F14" s="26">
        <v>0</v>
      </c>
      <c r="G14" s="30">
        <f>F14/SUM(F$5,F$8,F$11,F$14,F$17,F$20,F$23,F$26,F$29)</f>
        <v>0</v>
      </c>
      <c r="J14" s="8"/>
      <c r="AE14" s="13" t="str">
        <f>'LL Summary'!I68</f>
        <v>TV</v>
      </c>
      <c r="AF14" s="15">
        <f>ROUND('LL Summary'!J68,0)</f>
        <v>33</v>
      </c>
      <c r="AG14" s="37">
        <f t="shared" si="0"/>
        <v>3.3E-3</v>
      </c>
    </row>
    <row r="15" spans="1:33" ht="18.75" x14ac:dyDescent="0.3">
      <c r="A15" s="21"/>
      <c r="B15" s="22"/>
      <c r="C15" s="23"/>
      <c r="D15" s="23"/>
      <c r="E15" s="23"/>
      <c r="F15" s="12"/>
      <c r="G15" s="31"/>
      <c r="J15" s="8"/>
      <c r="AE15" s="13" t="str">
        <f>'LL Summary'!I69</f>
        <v>EU</v>
      </c>
      <c r="AF15" s="15">
        <f>ROUND('LL Summary'!J69,0)</f>
        <v>14</v>
      </c>
      <c r="AG15" s="37">
        <f t="shared" si="0"/>
        <v>1.4E-3</v>
      </c>
    </row>
    <row r="16" spans="1:33" ht="18.75" x14ac:dyDescent="0.3">
      <c r="A16" s="21"/>
      <c r="B16" s="25"/>
      <c r="C16" s="19"/>
      <c r="D16" s="19"/>
      <c r="E16" s="34" t="s">
        <v>129</v>
      </c>
      <c r="F16" s="10"/>
      <c r="G16" s="32"/>
      <c r="J16" s="8"/>
      <c r="AE16" s="13" t="str">
        <f>'LL Summary'!I70</f>
        <v>AU</v>
      </c>
      <c r="AF16" s="15">
        <f>ROUND('LL Summary'!J70,0)</f>
        <v>11</v>
      </c>
      <c r="AG16" s="37">
        <f t="shared" si="0"/>
        <v>1.1000000000000001E-3</v>
      </c>
    </row>
    <row r="17" spans="1:33" ht="26.25" x14ac:dyDescent="0.4">
      <c r="A17" s="21"/>
      <c r="B17" s="36">
        <v>6</v>
      </c>
      <c r="C17" s="21"/>
      <c r="D17" s="21"/>
      <c r="E17" s="21"/>
      <c r="F17" s="26">
        <v>0</v>
      </c>
      <c r="G17" s="30">
        <f>F17/SUM(F$5,F$8,F$11,F$14,F$17,F$20,F$23,F$26,F$29)</f>
        <v>0</v>
      </c>
      <c r="J17" s="8"/>
      <c r="AE17" s="13" t="str">
        <f>'LL Summary'!I71</f>
        <v>CK</v>
      </c>
      <c r="AF17" s="15">
        <f>ROUND('LL Summary'!J71,0)</f>
        <v>6</v>
      </c>
      <c r="AG17" s="37">
        <f t="shared" si="0"/>
        <v>5.9999999999999995E-4</v>
      </c>
    </row>
    <row r="18" spans="1:33" ht="18.75" x14ac:dyDescent="0.3">
      <c r="A18" s="21"/>
      <c r="B18" s="22"/>
      <c r="C18" s="23"/>
      <c r="D18" s="23"/>
      <c r="E18" s="23"/>
      <c r="F18" s="12"/>
      <c r="G18" s="31"/>
      <c r="J18" s="8"/>
      <c r="AE18" s="13" t="str">
        <f>'LL Summary'!I72</f>
        <v>PG</v>
      </c>
      <c r="AF18" s="15">
        <f>ROUND('LL Summary'!J72,0)</f>
        <v>2</v>
      </c>
      <c r="AG18" s="37">
        <f t="shared" si="0"/>
        <v>2.0000000000000001E-4</v>
      </c>
    </row>
    <row r="19" spans="1:33" ht="18.75" x14ac:dyDescent="0.3">
      <c r="A19" s="21"/>
      <c r="B19" s="28"/>
      <c r="C19" s="19"/>
      <c r="D19" s="19"/>
      <c r="E19" s="34" t="s">
        <v>128</v>
      </c>
      <c r="F19" s="10"/>
      <c r="G19" s="32"/>
      <c r="J19" s="8"/>
      <c r="AE19" s="13" t="str">
        <f>'LL Summary'!I73</f>
        <v>PF</v>
      </c>
      <c r="AF19" s="15">
        <f>ROUND('LL Summary'!J73,0)</f>
        <v>1</v>
      </c>
      <c r="AG19" s="37">
        <f t="shared" si="0"/>
        <v>1E-4</v>
      </c>
    </row>
    <row r="20" spans="1:33" ht="26.25" x14ac:dyDescent="0.4">
      <c r="A20" s="21"/>
      <c r="B20" s="36">
        <v>7</v>
      </c>
      <c r="C20" s="21"/>
      <c r="D20" s="21"/>
      <c r="E20" s="21"/>
      <c r="F20" s="26">
        <v>0</v>
      </c>
      <c r="G20" s="30">
        <f>F20/SUM(F$5,F$8,F$11,F$14,F$17,F$20,F$23,F$26,F$29)</f>
        <v>0</v>
      </c>
      <c r="J20" s="8"/>
      <c r="AE20" s="13" t="str">
        <f>'LL Summary'!I74</f>
        <v>TO</v>
      </c>
      <c r="AF20" s="15">
        <f>ROUND('LL Summary'!J74,0)</f>
        <v>0</v>
      </c>
      <c r="AG20" s="37">
        <f t="shared" si="0"/>
        <v>0</v>
      </c>
    </row>
    <row r="21" spans="1:33" ht="18.75" x14ac:dyDescent="0.3">
      <c r="A21" s="21"/>
      <c r="B21" s="22"/>
      <c r="C21" s="23"/>
      <c r="D21" s="23"/>
      <c r="E21" s="23"/>
      <c r="F21" s="12"/>
      <c r="G21" s="31"/>
      <c r="AE21" s="13" t="str">
        <f>'LL Summary'!I75</f>
        <v>NC</v>
      </c>
      <c r="AF21" s="15">
        <f>ROUND('LL Summary'!J75,0)</f>
        <v>0</v>
      </c>
      <c r="AG21" s="37">
        <f t="shared" si="0"/>
        <v>0</v>
      </c>
    </row>
    <row r="22" spans="1:33" ht="18.75" x14ac:dyDescent="0.3">
      <c r="A22" s="21"/>
      <c r="B22" s="28"/>
      <c r="C22" s="19"/>
      <c r="D22" s="19"/>
      <c r="E22" s="34" t="s">
        <v>99</v>
      </c>
      <c r="F22" s="10"/>
      <c r="G22" s="32"/>
      <c r="AE22" s="13" t="str">
        <f>'LL Summary'!I76</f>
        <v>NZ</v>
      </c>
      <c r="AF22" s="15">
        <f>ROUND('LL Summary'!J76,0)</f>
        <v>0</v>
      </c>
      <c r="AG22" s="37">
        <f t="shared" si="0"/>
        <v>0</v>
      </c>
    </row>
    <row r="23" spans="1:33" ht="26.25" x14ac:dyDescent="0.4">
      <c r="A23" s="21"/>
      <c r="B23" s="36">
        <v>8</v>
      </c>
      <c r="C23" s="21"/>
      <c r="D23" s="21"/>
      <c r="E23" s="21"/>
      <c r="F23" s="26">
        <v>0</v>
      </c>
      <c r="G23" s="30">
        <f>F23/SUM(F$5,F$8,F$11,F$14,F$17,F$20,F$23,F$26,F$29)</f>
        <v>0</v>
      </c>
      <c r="AE23" s="13" t="str">
        <f>'LL Summary'!I77</f>
        <v>WS</v>
      </c>
      <c r="AF23" s="15">
        <f>ROUND('LL Summary'!J77,0)</f>
        <v>0</v>
      </c>
      <c r="AG23" s="37">
        <f t="shared" si="0"/>
        <v>0</v>
      </c>
    </row>
    <row r="24" spans="1:33" ht="18.75" x14ac:dyDescent="0.3">
      <c r="A24" s="21"/>
      <c r="B24" s="22"/>
      <c r="C24" s="23"/>
      <c r="D24" s="23"/>
      <c r="E24" s="23"/>
      <c r="F24" s="12"/>
      <c r="G24" s="31"/>
      <c r="AE24" s="13" t="str">
        <f>'LL Summary'!I78</f>
        <v>WF</v>
      </c>
      <c r="AF24" s="15">
        <f>ROUND('LL Summary'!J78,0)</f>
        <v>0</v>
      </c>
      <c r="AG24" s="37">
        <f t="shared" si="0"/>
        <v>0</v>
      </c>
    </row>
    <row r="25" spans="1:33" ht="18.75" x14ac:dyDescent="0.3">
      <c r="A25" s="21"/>
      <c r="B25" s="28"/>
      <c r="C25" s="19"/>
      <c r="D25" s="19"/>
      <c r="E25" s="34" t="s">
        <v>100</v>
      </c>
      <c r="F25" s="10"/>
      <c r="G25" s="32"/>
      <c r="AE25" s="13" t="str">
        <f>'LL Summary'!I79</f>
        <v>TK</v>
      </c>
      <c r="AF25" s="15">
        <f>ROUND('LL Summary'!J79,0)</f>
        <v>0</v>
      </c>
      <c r="AG25" s="37">
        <f t="shared" si="0"/>
        <v>0</v>
      </c>
    </row>
    <row r="26" spans="1:33" ht="26.25" x14ac:dyDescent="0.4">
      <c r="A26" s="21"/>
      <c r="B26" s="36">
        <v>9</v>
      </c>
      <c r="C26" s="21"/>
      <c r="D26" s="21"/>
      <c r="E26" s="21"/>
      <c r="F26" s="26">
        <v>0</v>
      </c>
      <c r="G26" s="30">
        <f>F26/SUM(F$5,F$8,F$11,F$14,F$17,F$20,F$23,F$26,F$29)</f>
        <v>0</v>
      </c>
      <c r="AE26" s="13" t="str">
        <f>'LL Summary'!I80</f>
        <v>PH</v>
      </c>
      <c r="AF26" s="15">
        <f>ROUND('LL Summary'!J80,0)</f>
        <v>0</v>
      </c>
      <c r="AG26" s="37">
        <f t="shared" si="0"/>
        <v>0</v>
      </c>
    </row>
    <row r="27" spans="1:33" ht="18.75" x14ac:dyDescent="0.3">
      <c r="A27" s="21"/>
      <c r="B27" s="22"/>
      <c r="C27" s="23"/>
      <c r="D27" s="23"/>
      <c r="E27" s="23"/>
      <c r="F27" s="22"/>
      <c r="G27" s="24"/>
      <c r="AE27" s="13" t="str">
        <f>'LL Summary'!I81</f>
        <v>PW</v>
      </c>
      <c r="AF27" s="15">
        <f>ROUND('LL Summary'!J81,0)</f>
        <v>0</v>
      </c>
      <c r="AG27" s="37">
        <f t="shared" si="0"/>
        <v>0</v>
      </c>
    </row>
    <row r="28" spans="1:33" ht="18.75" x14ac:dyDescent="0.3">
      <c r="A28" s="21"/>
      <c r="B28" s="18"/>
      <c r="C28" s="19"/>
      <c r="D28" s="19"/>
      <c r="E28" s="33" t="s">
        <v>120</v>
      </c>
      <c r="F28" s="18"/>
      <c r="G28" s="20"/>
      <c r="AE28" s="13" t="str">
        <f>'LL Summary'!I82</f>
        <v>MP</v>
      </c>
      <c r="AF28" s="15">
        <f>ROUND('LL Summary'!J82,0)</f>
        <v>0</v>
      </c>
      <c r="AG28" s="37">
        <f t="shared" si="0"/>
        <v>0</v>
      </c>
    </row>
    <row r="29" spans="1:33" ht="26.25" x14ac:dyDescent="0.4">
      <c r="A29" s="21"/>
      <c r="B29" s="36">
        <v>10</v>
      </c>
      <c r="C29" s="21"/>
      <c r="D29" s="21"/>
      <c r="E29" s="21"/>
      <c r="F29" s="26">
        <v>0</v>
      </c>
      <c r="G29" s="30">
        <f>F29/SUM(F$5,F$8,F$11,F$14,F$17,F$20,F$23,F$26,F$29)</f>
        <v>0</v>
      </c>
      <c r="AE29" s="13" t="str">
        <f>'LL Summary'!I83</f>
        <v>NU</v>
      </c>
      <c r="AF29" s="15">
        <f>ROUND('LL Summary'!J83,0)</f>
        <v>0</v>
      </c>
      <c r="AG29" s="37">
        <f t="shared" si="0"/>
        <v>0</v>
      </c>
    </row>
    <row r="30" spans="1:33" ht="18.75" x14ac:dyDescent="0.3">
      <c r="A30" s="21"/>
      <c r="B30" s="22"/>
      <c r="C30" s="23"/>
      <c r="D30" s="23"/>
      <c r="E30" s="23"/>
      <c r="F30" s="22"/>
      <c r="G30" s="24"/>
      <c r="AE30" s="13" t="str">
        <f>'LL Summary'!I84</f>
        <v>NR</v>
      </c>
      <c r="AF30" s="15">
        <f>ROUND('LL Summary'!J84,0)</f>
        <v>0</v>
      </c>
      <c r="AG30" s="37">
        <f t="shared" si="0"/>
        <v>0</v>
      </c>
    </row>
    <row r="31" spans="1:33" ht="18.75" x14ac:dyDescent="0.3">
      <c r="A31" s="21"/>
      <c r="AE31" s="13" t="str">
        <f>'LL Summary'!I85</f>
        <v>MH</v>
      </c>
      <c r="AF31" s="15">
        <f>ROUND('LL Summary'!J85,0)</f>
        <v>0</v>
      </c>
      <c r="AG31" s="37">
        <f t="shared" si="0"/>
        <v>0</v>
      </c>
    </row>
    <row r="32" spans="1:33" ht="18.75" x14ac:dyDescent="0.3">
      <c r="A32" s="21"/>
      <c r="AE32" s="13" t="str">
        <f>'LL Summary'!I86</f>
        <v>ID</v>
      </c>
      <c r="AF32" s="15">
        <f>ROUND('LL Summary'!J86,0)</f>
        <v>0</v>
      </c>
      <c r="AG32" s="37">
        <f t="shared" si="0"/>
        <v>0</v>
      </c>
    </row>
    <row r="33" spans="1:33" ht="18.75" x14ac:dyDescent="0.3">
      <c r="A33" s="21"/>
      <c r="AE33" s="13" t="str">
        <f>'LL Summary'!I87</f>
        <v>GU</v>
      </c>
      <c r="AF33" s="15">
        <f>ROUND('LL Summary'!J87,0)</f>
        <v>0</v>
      </c>
      <c r="AG33" s="37">
        <f t="shared" si="0"/>
        <v>0</v>
      </c>
    </row>
    <row r="34" spans="1:33" ht="18.75" x14ac:dyDescent="0.3">
      <c r="AE34" s="13" t="str">
        <f>'LL Summary'!I88</f>
        <v>CA</v>
      </c>
      <c r="AF34" s="15">
        <f>ROUND('LL Summary'!J88,0)</f>
        <v>0</v>
      </c>
      <c r="AG34" s="37">
        <f t="shared" si="0"/>
        <v>0</v>
      </c>
    </row>
    <row r="35" spans="1:33" ht="18.75" x14ac:dyDescent="0.3">
      <c r="AE35" s="14" t="str">
        <f>'LL Summary'!I89</f>
        <v>AS</v>
      </c>
      <c r="AF35" s="38">
        <f>ROUND('LL Summary'!J89,0)</f>
        <v>0</v>
      </c>
      <c r="AG35" s="39">
        <f t="shared" si="0"/>
        <v>0</v>
      </c>
    </row>
  </sheetData>
  <sheetProtection selectLockedCells="1"/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3</xdr:col>
                    <xdr:colOff>276225</xdr:colOff>
                    <xdr:row>4</xdr:row>
                    <xdr:rowOff>28575</xdr:rowOff>
                  </from>
                  <to>
                    <xdr:col>4</xdr:col>
                    <xdr:colOff>552450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Scroll Bar 2">
              <controlPr defaultSize="0" autoPict="0">
                <anchor moveWithCells="1">
                  <from>
                    <xdr:col>3</xdr:col>
                    <xdr:colOff>276225</xdr:colOff>
                    <xdr:row>7</xdr:row>
                    <xdr:rowOff>28575</xdr:rowOff>
                  </from>
                  <to>
                    <xdr:col>4</xdr:col>
                    <xdr:colOff>542925</xdr:colOff>
                    <xdr:row>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Scroll Bar 3">
              <controlPr defaultSize="0" autoPict="0">
                <anchor moveWithCells="1">
                  <from>
                    <xdr:col>3</xdr:col>
                    <xdr:colOff>257175</xdr:colOff>
                    <xdr:row>10</xdr:row>
                    <xdr:rowOff>9525</xdr:rowOff>
                  </from>
                  <to>
                    <xdr:col>4</xdr:col>
                    <xdr:colOff>533400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Scroll Bar 4">
              <controlPr defaultSize="0" autoPict="0">
                <anchor moveWithCells="1">
                  <from>
                    <xdr:col>3</xdr:col>
                    <xdr:colOff>285750</xdr:colOff>
                    <xdr:row>12</xdr:row>
                    <xdr:rowOff>238125</xdr:rowOff>
                  </from>
                  <to>
                    <xdr:col>4</xdr:col>
                    <xdr:colOff>552450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8" name="Scroll Bar 6">
              <controlPr defaultSize="0" autoPict="0">
                <anchor moveWithCells="1">
                  <from>
                    <xdr:col>3</xdr:col>
                    <xdr:colOff>266700</xdr:colOff>
                    <xdr:row>16</xdr:row>
                    <xdr:rowOff>19050</xdr:rowOff>
                  </from>
                  <to>
                    <xdr:col>4</xdr:col>
                    <xdr:colOff>552450</xdr:colOff>
                    <xdr:row>16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9" name="Scroll Bar 7">
              <controlPr defaultSize="0" autoPict="0">
                <anchor moveWithCells="1">
                  <from>
                    <xdr:col>3</xdr:col>
                    <xdr:colOff>247650</xdr:colOff>
                    <xdr:row>18</xdr:row>
                    <xdr:rowOff>247650</xdr:rowOff>
                  </from>
                  <to>
                    <xdr:col>4</xdr:col>
                    <xdr:colOff>523875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0" name="Scroll Bar 8">
              <controlPr defaultSize="0" autoPict="0">
                <anchor moveWithCells="1">
                  <from>
                    <xdr:col>3</xdr:col>
                    <xdr:colOff>285750</xdr:colOff>
                    <xdr:row>21</xdr:row>
                    <xdr:rowOff>238125</xdr:rowOff>
                  </from>
                  <to>
                    <xdr:col>4</xdr:col>
                    <xdr:colOff>552450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1" name="Scroll Bar 9">
              <controlPr defaultSize="0" autoPict="0">
                <anchor moveWithCells="1">
                  <from>
                    <xdr:col>3</xdr:col>
                    <xdr:colOff>266700</xdr:colOff>
                    <xdr:row>25</xdr:row>
                    <xdr:rowOff>0</xdr:rowOff>
                  </from>
                  <to>
                    <xdr:col>4</xdr:col>
                    <xdr:colOff>533400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2" name="Scroll Bar 10">
              <controlPr defaultSize="0" autoPict="0">
                <anchor moveWithCells="1">
                  <from>
                    <xdr:col>3</xdr:col>
                    <xdr:colOff>228600</xdr:colOff>
                    <xdr:row>28</xdr:row>
                    <xdr:rowOff>104775</xdr:rowOff>
                  </from>
                  <to>
                    <xdr:col>4</xdr:col>
                    <xdr:colOff>504825</xdr:colOff>
                    <xdr:row>29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L89"/>
  <sheetViews>
    <sheetView zoomScale="55" zoomScaleNormal="55" workbookViewId="0">
      <selection activeCell="T32" sqref="T32"/>
    </sheetView>
  </sheetViews>
  <sheetFormatPr defaultRowHeight="15" x14ac:dyDescent="0.25"/>
  <cols>
    <col min="3" max="3" width="65.140625" bestFit="1" customWidth="1"/>
    <col min="32" max="32" width="15.7109375" bestFit="1" customWidth="1"/>
  </cols>
  <sheetData>
    <row r="6" spans="3:36" x14ac:dyDescent="0.25">
      <c r="E6" s="5" t="s">
        <v>43</v>
      </c>
      <c r="F6" s="5" t="s">
        <v>0</v>
      </c>
      <c r="G6" s="5" t="s">
        <v>2</v>
      </c>
      <c r="H6" s="5" t="s">
        <v>48</v>
      </c>
      <c r="I6" s="5" t="s">
        <v>53</v>
      </c>
      <c r="J6" s="5" t="s">
        <v>44</v>
      </c>
      <c r="K6" s="5" t="s">
        <v>54</v>
      </c>
      <c r="L6" s="5" t="s">
        <v>1</v>
      </c>
      <c r="M6" s="5" t="s">
        <v>55</v>
      </c>
      <c r="N6" s="5" t="s">
        <v>49</v>
      </c>
      <c r="O6" s="5" t="s">
        <v>8</v>
      </c>
      <c r="P6" s="5" t="s">
        <v>9</v>
      </c>
      <c r="Q6" s="5" t="s">
        <v>50</v>
      </c>
      <c r="R6" s="5" t="s">
        <v>3</v>
      </c>
      <c r="S6" s="5" t="s">
        <v>4</v>
      </c>
      <c r="T6" s="5" t="s">
        <v>56</v>
      </c>
      <c r="U6" s="5" t="s">
        <v>45</v>
      </c>
      <c r="V6" s="5" t="s">
        <v>46</v>
      </c>
      <c r="W6" s="5" t="s">
        <v>57</v>
      </c>
      <c r="X6" s="5" t="s">
        <v>58</v>
      </c>
      <c r="Y6" s="5" t="s">
        <v>59</v>
      </c>
      <c r="Z6" s="5" t="s">
        <v>60</v>
      </c>
      <c r="AA6" s="5" t="s">
        <v>51</v>
      </c>
      <c r="AB6" s="5" t="s">
        <v>61</v>
      </c>
      <c r="AC6" s="5" t="s">
        <v>5</v>
      </c>
      <c r="AD6" s="5" t="s">
        <v>6</v>
      </c>
      <c r="AE6" s="5" t="s">
        <v>62</v>
      </c>
      <c r="AF6" s="5" t="s">
        <v>52</v>
      </c>
      <c r="AG6" s="5" t="s">
        <v>63</v>
      </c>
      <c r="AH6" s="5" t="s">
        <v>10</v>
      </c>
      <c r="AI6" s="5" t="s">
        <v>64</v>
      </c>
      <c r="AJ6" s="5" t="s">
        <v>47</v>
      </c>
    </row>
    <row r="7" spans="3:36" x14ac:dyDescent="0.25">
      <c r="C7" s="6" t="s">
        <v>93</v>
      </c>
      <c r="D7">
        <v>1</v>
      </c>
      <c r="E7">
        <f>MAX('LL Calcs'!D31:D41)</f>
        <v>0</v>
      </c>
      <c r="F7">
        <f>MAX('LL Calcs'!E31:E41)</f>
        <v>67.769000000000005</v>
      </c>
      <c r="G7">
        <f>MAX('LL Calcs'!F31:F41)</f>
        <v>11580.522000000001</v>
      </c>
      <c r="H7">
        <f>MAX('LL Calcs'!G31:G41)</f>
        <v>0</v>
      </c>
      <c r="I7">
        <f>MAX('LL Calcs'!H31:H41)</f>
        <v>31.867000000000001</v>
      </c>
      <c r="J7">
        <f>MAX('LL Calcs'!I31:I41)</f>
        <v>77</v>
      </c>
      <c r="K7">
        <f>MAX('LL Calcs'!J31:J41)</f>
        <v>177.56800000000001</v>
      </c>
      <c r="L7">
        <f>MAX('LL Calcs'!K31:K41)</f>
        <v>624.16399999999999</v>
      </c>
      <c r="M7">
        <f>MAX('LL Calcs'!L31:L41)</f>
        <v>21.52</v>
      </c>
      <c r="N7">
        <f>MAX('LL Calcs'!M31:M41)</f>
        <v>0</v>
      </c>
      <c r="O7">
        <f>MAX('LL Calcs'!N31:N41)</f>
        <v>0</v>
      </c>
      <c r="P7">
        <f>MAX('LL Calcs'!O31:O41)</f>
        <v>11848.165000000001</v>
      </c>
      <c r="Q7">
        <f>MAX('LL Calcs'!P31:P41)</f>
        <v>2141.9650000000001</v>
      </c>
      <c r="R7">
        <f>MAX('LL Calcs'!Q31:Q41)</f>
        <v>14453.996999999999</v>
      </c>
      <c r="S7">
        <f>MAX('LL Calcs'!R31:R41)</f>
        <v>0</v>
      </c>
      <c r="T7">
        <f>MAX('LL Calcs'!S31:S41)</f>
        <v>0</v>
      </c>
      <c r="U7">
        <f>MAX('LL Calcs'!T31:T41)</f>
        <v>0.67800000000000005</v>
      </c>
      <c r="V7">
        <f>MAX('LL Calcs'!U31:U41)</f>
        <v>1.228</v>
      </c>
      <c r="W7">
        <f>MAX('LL Calcs'!V31:V41)</f>
        <v>0.04</v>
      </c>
      <c r="X7">
        <f>MAX('LL Calcs'!W31:W41)</f>
        <v>0</v>
      </c>
      <c r="Y7">
        <f>MAX('LL Calcs'!X31:X41)</f>
        <v>0</v>
      </c>
      <c r="Z7">
        <f>MAX('LL Calcs'!Y31:Y41)</f>
        <v>13.887</v>
      </c>
      <c r="AA7">
        <f>MAX('LL Calcs'!Z31:Z41)</f>
        <v>0</v>
      </c>
      <c r="AB7">
        <f>MAX('LL Calcs'!AA31:AA41)</f>
        <v>0.755</v>
      </c>
      <c r="AC7">
        <f>MAX('LL Calcs'!AB31:AB41)</f>
        <v>719.6</v>
      </c>
      <c r="AD7">
        <f>MAX('LL Calcs'!AC31:AC41)</f>
        <v>11301.706</v>
      </c>
      <c r="AE7">
        <f>MAX('LL Calcs'!AD31:AD41)</f>
        <v>0</v>
      </c>
      <c r="AF7">
        <f>MAX('LL Calcs'!AE31:AE41)</f>
        <v>3.4020000000000001</v>
      </c>
      <c r="AG7">
        <f>MAX('LL Calcs'!AF31:AF41)</f>
        <v>429.416</v>
      </c>
      <c r="AH7">
        <f>MAX('LL Calcs'!AG31:AG41)</f>
        <v>3161.357</v>
      </c>
      <c r="AI7">
        <f>MAX('LL Calcs'!AH31:AH41)</f>
        <v>3668.069</v>
      </c>
      <c r="AJ7">
        <f>MAX('LL Calcs'!AI31:AI41)</f>
        <v>0</v>
      </c>
    </row>
    <row r="8" spans="3:36" x14ac:dyDescent="0.25">
      <c r="C8" s="6" t="s">
        <v>94</v>
      </c>
      <c r="D8">
        <v>2</v>
      </c>
      <c r="E8">
        <f>AVERAGE(LARGE('LL Calcs'!D39:D41,{1,2}))</f>
        <v>0</v>
      </c>
      <c r="F8">
        <f>AVERAGE(LARGE('LL Calcs'!E39:E41,{1,2}))</f>
        <v>59.721500000000006</v>
      </c>
      <c r="G8">
        <f>AVERAGE(LARGE('LL Calcs'!F39:F41,{1,2}))</f>
        <v>3348.221</v>
      </c>
      <c r="H8">
        <f>AVERAGE(LARGE('LL Calcs'!G39:G41,{1,2}))</f>
        <v>0</v>
      </c>
      <c r="I8">
        <f>AVERAGE(LARGE('LL Calcs'!H39:H41,{1,2}))</f>
        <v>8.6914999999999996</v>
      </c>
      <c r="J8">
        <f>AVERAGE(LARGE('LL Calcs'!I39:I41,{1,2}))</f>
        <v>59</v>
      </c>
      <c r="K8">
        <f>AVERAGE(LARGE('LL Calcs'!J39:J41,{1,2}))</f>
        <v>129.81799999999998</v>
      </c>
      <c r="L8">
        <f>AVERAGE(LARGE('LL Calcs'!K39:K41,{1,2}))</f>
        <v>532.03499999999997</v>
      </c>
      <c r="M8">
        <f>AVERAGE(LARGE('LL Calcs'!L39:L41,{1,2}))</f>
        <v>0.26850000000000002</v>
      </c>
      <c r="N8">
        <f>AVERAGE(LARGE('LL Calcs'!M39:M41,{1,2}))</f>
        <v>0</v>
      </c>
      <c r="O8">
        <f>AVERAGE(LARGE('LL Calcs'!N39:N41,{1,2}))</f>
        <v>0</v>
      </c>
      <c r="P8">
        <f>AVERAGE(LARGE('LL Calcs'!O39:O41,{1,2}))</f>
        <v>3915.6935000000003</v>
      </c>
      <c r="Q8">
        <f>AVERAGE(LARGE('LL Calcs'!P39:P41,{1,2}))</f>
        <v>1134.4495000000002</v>
      </c>
      <c r="R8">
        <f>AVERAGE(LARGE('LL Calcs'!Q39:Q41,{1,2}))</f>
        <v>5889.7470000000003</v>
      </c>
      <c r="S8">
        <f>AVERAGE(LARGE('LL Calcs'!R39:R41,{1,2}))</f>
        <v>0</v>
      </c>
      <c r="T8">
        <f>AVERAGE(LARGE('LL Calcs'!S39:S41,{1,2}))</f>
        <v>0</v>
      </c>
      <c r="U8">
        <f>AVERAGE(LARGE('LL Calcs'!T39:T41,{1,2}))</f>
        <v>0.36849999999999999</v>
      </c>
      <c r="V8">
        <f>AVERAGE(LARGE('LL Calcs'!U39:U41,{1,2}))</f>
        <v>0</v>
      </c>
      <c r="W8">
        <f>AVERAGE(LARGE('LL Calcs'!V39:V41,{1,2}))</f>
        <v>0</v>
      </c>
      <c r="X8">
        <f>AVERAGE(LARGE('LL Calcs'!W39:W41,{1,2}))</f>
        <v>0</v>
      </c>
      <c r="Y8">
        <f>AVERAGE(LARGE('LL Calcs'!X39:X41,{1,2}))</f>
        <v>0</v>
      </c>
      <c r="Z8">
        <f>AVERAGE(LARGE('LL Calcs'!Y39:Y41,{1,2}))</f>
        <v>0</v>
      </c>
      <c r="AA8">
        <f>AVERAGE(LARGE('LL Calcs'!Z39:Z41,{1,2}))</f>
        <v>0</v>
      </c>
      <c r="AB8">
        <f>AVERAGE(LARGE('LL Calcs'!AA39:AA41,{1,2}))</f>
        <v>0.3775</v>
      </c>
      <c r="AC8">
        <f>AVERAGE(LARGE('LL Calcs'!AB39:AB41,{1,2}))</f>
        <v>695.94299999999998</v>
      </c>
      <c r="AD8">
        <f>AVERAGE(LARGE('LL Calcs'!AC39:AC41,{1,2}))</f>
        <v>6415.9875000000002</v>
      </c>
      <c r="AE8">
        <f>AVERAGE(LARGE('LL Calcs'!AD39:AD41,{1,2}))</f>
        <v>0</v>
      </c>
      <c r="AF8">
        <f>AVERAGE(LARGE('LL Calcs'!AE39:AE41,{1,2}))</f>
        <v>1.7010000000000001</v>
      </c>
      <c r="AG8">
        <f>AVERAGE(LARGE('LL Calcs'!AF39:AF41,{1,2}))</f>
        <v>19.1875</v>
      </c>
      <c r="AH8">
        <f>AVERAGE(LARGE('LL Calcs'!AG39:AG41,{1,2}))</f>
        <v>2922.4594999999999</v>
      </c>
      <c r="AI8">
        <f>AVERAGE(LARGE('LL Calcs'!AH39:AH41,{1,2}))</f>
        <v>2766.0834999999997</v>
      </c>
      <c r="AJ8">
        <f>AVERAGE(LARGE('LL Calcs'!AI39:AI41,{1,2}))</f>
        <v>0</v>
      </c>
    </row>
    <row r="9" spans="3:36" x14ac:dyDescent="0.25">
      <c r="C9" s="6" t="s">
        <v>95</v>
      </c>
      <c r="D9">
        <v>3</v>
      </c>
      <c r="E9">
        <f>AVERAGE(LARGE('LL Calcs'!D32:D41,{1,2,3}))</f>
        <v>0</v>
      </c>
      <c r="F9">
        <f>AVERAGE(LARGE('LL Calcs'!E32:E41,{1,2,3}))</f>
        <v>56.440000000000005</v>
      </c>
      <c r="G9">
        <f>AVERAGE(LARGE('LL Calcs'!F32:F41,{1,2,3}))</f>
        <v>9732.5233333333326</v>
      </c>
      <c r="H9">
        <f>AVERAGE(LARGE('LL Calcs'!G32:G41,{1,2,3}))</f>
        <v>0</v>
      </c>
      <c r="I9">
        <f>AVERAGE(LARGE('LL Calcs'!H32:H41,{1,2,3}))</f>
        <v>28.228333333333335</v>
      </c>
      <c r="J9">
        <f>AVERAGE(LARGE('LL Calcs'!I32:I41,{1,2,3}))</f>
        <v>68</v>
      </c>
      <c r="K9">
        <f>AVERAGE(LARGE('LL Calcs'!J32:J41,{1,2,3}))</f>
        <v>163.85733333333334</v>
      </c>
      <c r="L9">
        <f>AVERAGE(LARGE('LL Calcs'!K32:K41,{1,2,3}))</f>
        <v>515.43866666666656</v>
      </c>
      <c r="M9">
        <f>AVERAGE(LARGE('LL Calcs'!L32:L41,{1,2,3}))</f>
        <v>4.1660000000000004</v>
      </c>
      <c r="N9">
        <f>AVERAGE(LARGE('LL Calcs'!M32:M41,{1,2,3}))</f>
        <v>0</v>
      </c>
      <c r="O9">
        <f>AVERAGE(LARGE('LL Calcs'!N32:N41,{1,2,3}))</f>
        <v>0</v>
      </c>
      <c r="P9">
        <f>AVERAGE(LARGE('LL Calcs'!O32:O41,{1,2,3}))</f>
        <v>8180.1190000000015</v>
      </c>
      <c r="Q9">
        <f>AVERAGE(LARGE('LL Calcs'!P32:P41,{1,2,3}))</f>
        <v>848.67533333333347</v>
      </c>
      <c r="R9">
        <f>AVERAGE(LARGE('LL Calcs'!Q32:Q41,{1,2,3}))</f>
        <v>13126.636666666667</v>
      </c>
      <c r="S9">
        <f>AVERAGE(LARGE('LL Calcs'!R32:R41,{1,2,3}))</f>
        <v>0</v>
      </c>
      <c r="T9">
        <f>AVERAGE(LARGE('LL Calcs'!S32:S41,{1,2,3}))</f>
        <v>0</v>
      </c>
      <c r="U9">
        <f>AVERAGE(LARGE('LL Calcs'!T32:T41,{1,2,3}))</f>
        <v>0.61033333333333328</v>
      </c>
      <c r="V9">
        <f>AVERAGE(LARGE('LL Calcs'!U32:U41,{1,2,3}))</f>
        <v>0.57199999999999995</v>
      </c>
      <c r="W9">
        <f>AVERAGE(LARGE('LL Calcs'!V32:V41,{1,2,3}))</f>
        <v>0</v>
      </c>
      <c r="X9">
        <f>AVERAGE(LARGE('LL Calcs'!W32:W41,{1,2,3}))</f>
        <v>0</v>
      </c>
      <c r="Y9">
        <f>AVERAGE(LARGE('LL Calcs'!X32:X41,{1,2,3}))</f>
        <v>0</v>
      </c>
      <c r="Z9">
        <f>AVERAGE(LARGE('LL Calcs'!Y32:Y41,{1,2,3}))</f>
        <v>9.7990000000000013</v>
      </c>
      <c r="AA9">
        <f>AVERAGE(LARGE('LL Calcs'!Z32:Z41,{1,2,3}))</f>
        <v>0</v>
      </c>
      <c r="AB9">
        <f>AVERAGE(LARGE('LL Calcs'!AA32:AA41,{1,2,3}))</f>
        <v>0.26200000000000001</v>
      </c>
      <c r="AC9">
        <f>AVERAGE(LARGE('LL Calcs'!AB32:AB41,{1,2,3}))</f>
        <v>496.97433333333333</v>
      </c>
      <c r="AD9">
        <f>AVERAGE(LARGE('LL Calcs'!AC32:AC41,{1,2,3}))</f>
        <v>10653.717999999999</v>
      </c>
      <c r="AE9">
        <f>AVERAGE(LARGE('LL Calcs'!AD32:AD41,{1,2,3}))</f>
        <v>0</v>
      </c>
      <c r="AF9">
        <f>AVERAGE(LARGE('LL Calcs'!AE32:AE41,{1,2,3}))</f>
        <v>1.6103333333333334</v>
      </c>
      <c r="AG9">
        <f>AVERAGE(LARGE('LL Calcs'!AF32:AF41,{1,2,3}))</f>
        <v>163.81700000000001</v>
      </c>
      <c r="AH9">
        <f>AVERAGE(LARGE('LL Calcs'!AG32:AG41,{1,2,3}))</f>
        <v>3069.5140000000006</v>
      </c>
      <c r="AI9">
        <f>AVERAGE(LARGE('LL Calcs'!AH32:AH41,{1,2,3}))</f>
        <v>2321.5413333333331</v>
      </c>
      <c r="AJ9">
        <f>AVERAGE(LARGE('LL Calcs'!AI32:AI41,{1,2,3}))</f>
        <v>0</v>
      </c>
    </row>
    <row r="10" spans="3:36" x14ac:dyDescent="0.25">
      <c r="C10" s="6" t="s">
        <v>101</v>
      </c>
      <c r="D10">
        <v>4</v>
      </c>
      <c r="E10">
        <f>AVERAGE(LARGE('LL Calcs'!D27:D41,{1,2,3,4,5}))</f>
        <v>0</v>
      </c>
      <c r="F10">
        <f>AVERAGE(LARGE('LL Calcs'!E27:E41,{1,2,3,4,5}))</f>
        <v>92.146800000000013</v>
      </c>
      <c r="G10">
        <f>AVERAGE(LARGE('LL Calcs'!F27:F41,{1,2,3,4,5}))</f>
        <v>10244.363399999998</v>
      </c>
      <c r="H10">
        <f>AVERAGE(LARGE('LL Calcs'!G27:G41,{1,2,3,4,5}))</f>
        <v>0</v>
      </c>
      <c r="I10">
        <f>AVERAGE(LARGE('LL Calcs'!H27:H41,{1,2,3,4,5}))</f>
        <v>25.075800000000001</v>
      </c>
      <c r="J10">
        <f>AVERAGE(LARGE('LL Calcs'!I27:I41,{1,2,3,4,5}))</f>
        <v>63.8</v>
      </c>
      <c r="K10">
        <f>AVERAGE(LARGE('LL Calcs'!J27:J41,{1,2,3,4,5}))</f>
        <v>135.7388</v>
      </c>
      <c r="L10">
        <f>AVERAGE(LARGE('LL Calcs'!K27:K41,{1,2,3,4,5}))</f>
        <v>463.745</v>
      </c>
      <c r="M10">
        <f>AVERAGE(LARGE('LL Calcs'!L27:L41,{1,2,3,4,5}))</f>
        <v>14.669000000000002</v>
      </c>
      <c r="N10">
        <f>AVERAGE(LARGE('LL Calcs'!M27:M41,{1,2,3,4,5}))</f>
        <v>0</v>
      </c>
      <c r="O10">
        <f>AVERAGE(LARGE('LL Calcs'!N27:N41,{1,2,3,4,5}))</f>
        <v>0</v>
      </c>
      <c r="P10">
        <f>AVERAGE(LARGE('LL Calcs'!O27:O41,{1,2,3,4,5}))</f>
        <v>14191.269399999999</v>
      </c>
      <c r="Q10">
        <f>AVERAGE(LARGE('LL Calcs'!P27:P41,{1,2,3,4,5}))</f>
        <v>545.49220000000014</v>
      </c>
      <c r="R10">
        <f>AVERAGE(LARGE('LL Calcs'!Q27:Q41,{1,2,3,4,5}))</f>
        <v>15824.735199999999</v>
      </c>
      <c r="S10">
        <f>AVERAGE(LARGE('LL Calcs'!R27:R41,{1,2,3,4,5}))</f>
        <v>0</v>
      </c>
      <c r="T10">
        <f>AVERAGE(LARGE('LL Calcs'!S27:S41,{1,2,3,4,5}))</f>
        <v>0</v>
      </c>
      <c r="U10">
        <f>AVERAGE(LARGE('LL Calcs'!T27:T41,{1,2,3,4,5}))</f>
        <v>0.88640000000000008</v>
      </c>
      <c r="V10">
        <f>AVERAGE(LARGE('LL Calcs'!U27:U41,{1,2,3,4,5}))</f>
        <v>1.2165999999999999</v>
      </c>
      <c r="W10">
        <f>AVERAGE(LARGE('LL Calcs'!V27:V41,{1,2,3,4,5}))</f>
        <v>8.0000000000000002E-3</v>
      </c>
      <c r="X10">
        <f>AVERAGE(LARGE('LL Calcs'!W27:W41,{1,2,3,4,5}))</f>
        <v>0</v>
      </c>
      <c r="Y10">
        <f>AVERAGE(LARGE('LL Calcs'!X27:X41,{1,2,3,4,5}))</f>
        <v>0</v>
      </c>
      <c r="Z10">
        <f>AVERAGE(LARGE('LL Calcs'!Y27:Y41,{1,2,3,4,5}))</f>
        <v>5.8794000000000004</v>
      </c>
      <c r="AA10">
        <f>AVERAGE(LARGE('LL Calcs'!Z27:Z41,{1,2,3,4,5}))</f>
        <v>0</v>
      </c>
      <c r="AB10">
        <f>AVERAGE(LARGE('LL Calcs'!AA27:AA41,{1,2,3,4,5}))</f>
        <v>0.15720000000000001</v>
      </c>
      <c r="AC10">
        <f>AVERAGE(LARGE('LL Calcs'!AB27:AB41,{1,2,3,4,5}))</f>
        <v>306.48719999999997</v>
      </c>
      <c r="AD10">
        <f>AVERAGE(LARGE('LL Calcs'!AC27:AC41,{1,2,3,4,5}))</f>
        <v>13525.126800000002</v>
      </c>
      <c r="AE10">
        <f>AVERAGE(LARGE('LL Calcs'!AD27:AD41,{1,2,3,4,5}))</f>
        <v>0</v>
      </c>
      <c r="AF10">
        <f>AVERAGE(LARGE('LL Calcs'!AE27:AE41,{1,2,3,4,5}))</f>
        <v>14.596400000000003</v>
      </c>
      <c r="AG10">
        <f>AVERAGE(LARGE('LL Calcs'!AF27:AF41,{1,2,3,4,5}))</f>
        <v>105.96520000000001</v>
      </c>
      <c r="AH10">
        <f>AVERAGE(LARGE('LL Calcs'!AG27:AG41,{1,2,3,4,5}))</f>
        <v>2909.2850000000008</v>
      </c>
      <c r="AI10">
        <f>AVERAGE(LARGE('LL Calcs'!AH27:AH41,{1,2,3,4,5}))</f>
        <v>1937.1407999999999</v>
      </c>
      <c r="AJ10">
        <f>AVERAGE(LARGE('LL Calcs'!AI27:AI41,{1,2,3,4,5}))</f>
        <v>0</v>
      </c>
    </row>
    <row r="11" spans="3:36" x14ac:dyDescent="0.25">
      <c r="C11" s="6" t="s">
        <v>97</v>
      </c>
      <c r="D11">
        <v>5</v>
      </c>
      <c r="E11">
        <f>'LL Calcs'!D11</f>
        <v>0</v>
      </c>
      <c r="F11">
        <f>'LL Calcs'!E11</f>
        <v>0</v>
      </c>
      <c r="G11">
        <f>'LL Calcs'!F11</f>
        <v>8224</v>
      </c>
      <c r="H11">
        <f>'LL Calcs'!G11</f>
        <v>0</v>
      </c>
      <c r="I11">
        <f>'LL Calcs'!H11</f>
        <v>0</v>
      </c>
      <c r="J11">
        <f>'LL Calcs'!I11</f>
        <v>0</v>
      </c>
      <c r="K11">
        <f>'LL Calcs'!J11</f>
        <v>0</v>
      </c>
      <c r="L11">
        <f>'LL Calcs'!K11</f>
        <v>0</v>
      </c>
      <c r="M11">
        <f>'LL Calcs'!L11</f>
        <v>0</v>
      </c>
      <c r="N11">
        <f>'LL Calcs'!M11</f>
        <v>0</v>
      </c>
      <c r="O11">
        <f>'LL Calcs'!N11</f>
        <v>5889</v>
      </c>
      <c r="P11">
        <f>'LL Calcs'!O11</f>
        <v>18265</v>
      </c>
      <c r="Q11">
        <f>'LL Calcs'!P11</f>
        <v>0</v>
      </c>
      <c r="R11">
        <f>'LL Calcs'!Q11</f>
        <v>13942</v>
      </c>
      <c r="S11">
        <f>'LL Calcs'!R11</f>
        <v>0</v>
      </c>
      <c r="T11">
        <f>'LL Calcs'!S11</f>
        <v>0</v>
      </c>
      <c r="U11">
        <f>'LL Calcs'!T11</f>
        <v>0</v>
      </c>
      <c r="V11">
        <f>'LL Calcs'!U11</f>
        <v>0</v>
      </c>
      <c r="W11">
        <f>'LL Calcs'!V11</f>
        <v>0</v>
      </c>
      <c r="X11">
        <f>'LL Calcs'!W11</f>
        <v>0</v>
      </c>
      <c r="Y11">
        <f>'LL Calcs'!X11</f>
        <v>0</v>
      </c>
      <c r="Z11">
        <f>'LL Calcs'!Y11</f>
        <v>0</v>
      </c>
      <c r="AA11">
        <f>'LL Calcs'!Z11</f>
        <v>0</v>
      </c>
      <c r="AB11">
        <f>'LL Calcs'!AA11</f>
        <v>0</v>
      </c>
      <c r="AC11">
        <f>'LL Calcs'!AB11</f>
        <v>0</v>
      </c>
      <c r="AD11">
        <f>'LL Calcs'!AC11</f>
        <v>10481</v>
      </c>
      <c r="AE11">
        <f>'LL Calcs'!AD11</f>
        <v>0</v>
      </c>
      <c r="AF11">
        <f>'LL Calcs'!AE11</f>
        <v>0</v>
      </c>
      <c r="AG11">
        <f>'LL Calcs'!AF11</f>
        <v>0</v>
      </c>
      <c r="AH11">
        <f>'LL Calcs'!AG11</f>
        <v>3554</v>
      </c>
      <c r="AI11">
        <f>'LL Calcs'!AH11</f>
        <v>0</v>
      </c>
      <c r="AJ11">
        <f>'LL Calcs'!AI11</f>
        <v>0</v>
      </c>
    </row>
    <row r="12" spans="3:36" x14ac:dyDescent="0.25">
      <c r="C12" s="6" t="s">
        <v>128</v>
      </c>
      <c r="D12">
        <v>6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3:36" x14ac:dyDescent="0.25">
      <c r="C13" s="6" t="s">
        <v>99</v>
      </c>
      <c r="D13">
        <v>7</v>
      </c>
      <c r="E13">
        <f>'Zone Areas'!C14</f>
        <v>393559.93839895999</v>
      </c>
      <c r="F13">
        <f>'Zone Areas'!D14</f>
        <v>7699554.693928346</v>
      </c>
      <c r="G13">
        <f>'Zone Areas'!E14</f>
        <v>862580.74578969204</v>
      </c>
      <c r="H13">
        <f>'Zone Areas'!F14</f>
        <v>0</v>
      </c>
      <c r="I13">
        <f>'Zone Areas'!G14</f>
        <v>1969126.75719556</v>
      </c>
      <c r="J13">
        <f>'Zone Areas'!H14</f>
        <v>0</v>
      </c>
      <c r="K13">
        <f>'Zone Areas'!I14</f>
        <v>2998704.9817252001</v>
      </c>
      <c r="L13">
        <f>'Zone Areas'!J14</f>
        <v>1278835.6357420301</v>
      </c>
      <c r="M13">
        <f>'Zone Areas'!K14</f>
        <v>4730521.6700933697</v>
      </c>
      <c r="N13">
        <f>'Zone Areas'!L14</f>
        <v>217281.553110943</v>
      </c>
      <c r="O13">
        <f>'Zone Areas'!M14</f>
        <v>3617349</v>
      </c>
      <c r="P13">
        <f>'Zone Areas'!N14</f>
        <v>4206676.4325615084</v>
      </c>
      <c r="Q13">
        <f>'Zone Areas'!O14</f>
        <v>3439468.9000140186</v>
      </c>
      <c r="R13">
        <f>'Zone Areas'!P14</f>
        <v>324395.12883096002</v>
      </c>
      <c r="S13">
        <f>'Zone Areas'!Q14</f>
        <v>1987310.3279283801</v>
      </c>
      <c r="T13">
        <f>'Zone Areas'!R14</f>
        <v>308248.97328917601</v>
      </c>
      <c r="U13">
        <f>'Zone Areas'!S14</f>
        <v>1282489.4471405249</v>
      </c>
      <c r="V13">
        <f>'Zone Areas'!T14</f>
        <v>4129083.4230126501</v>
      </c>
      <c r="W13">
        <f>'Zone Areas'!U14</f>
        <v>305335.51642777101</v>
      </c>
      <c r="X13">
        <f>'Zone Areas'!V14</f>
        <v>744166.32390736102</v>
      </c>
      <c r="Y13">
        <f>'Zone Areas'!W14</f>
        <v>589849.60992719501</v>
      </c>
      <c r="Z13">
        <f>'Zone Areas'!X14</f>
        <v>2399206.3622302702</v>
      </c>
      <c r="AA13">
        <f>'Zone Areas'!Y14</f>
        <v>1825311.00344411</v>
      </c>
      <c r="AB13">
        <f>'Zone Areas'!Z14</f>
        <v>127170.715697192</v>
      </c>
      <c r="AC13">
        <f>'Zone Areas'!AA14</f>
        <v>1603180.8543315299</v>
      </c>
      <c r="AD13">
        <f>'Zone Areas'!AB14</f>
        <v>341310.68734750198</v>
      </c>
      <c r="AE13">
        <f>'Zone Areas'!AC14</f>
        <v>342485.03466083802</v>
      </c>
      <c r="AF13">
        <f>'Zone Areas'!AD14</f>
        <v>649342.65892952005</v>
      </c>
      <c r="AG13">
        <f>'Zone Areas'!AE14</f>
        <v>745746.94884220604</v>
      </c>
      <c r="AH13">
        <f>'Zone Areas'!AF14</f>
        <v>4372336.9674581476</v>
      </c>
      <c r="AI13">
        <f>'Zone Areas'!AG14</f>
        <v>651096.59008720506</v>
      </c>
      <c r="AJ13">
        <f>'Zone Areas'!AH14</f>
        <v>252442.743979266</v>
      </c>
    </row>
    <row r="14" spans="3:36" x14ac:dyDescent="0.25">
      <c r="C14" s="6" t="s">
        <v>100</v>
      </c>
      <c r="D14">
        <v>8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</row>
    <row r="15" spans="3:36" x14ac:dyDescent="0.25">
      <c r="C15" s="6" t="s">
        <v>120</v>
      </c>
      <c r="D15">
        <v>9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</row>
    <row r="18" spans="3:38" x14ac:dyDescent="0.25">
      <c r="E18" s="5" t="s">
        <v>43</v>
      </c>
      <c r="F18" s="5" t="s">
        <v>0</v>
      </c>
      <c r="G18" s="5" t="s">
        <v>2</v>
      </c>
      <c r="H18" s="5" t="s">
        <v>48</v>
      </c>
      <c r="I18" s="5" t="s">
        <v>53</v>
      </c>
      <c r="J18" s="5" t="s">
        <v>44</v>
      </c>
      <c r="K18" s="5" t="s">
        <v>54</v>
      </c>
      <c r="L18" s="5" t="s">
        <v>1</v>
      </c>
      <c r="M18" s="5" t="s">
        <v>55</v>
      </c>
      <c r="N18" s="5" t="s">
        <v>49</v>
      </c>
      <c r="O18" s="5" t="s">
        <v>8</v>
      </c>
      <c r="P18" s="5" t="s">
        <v>9</v>
      </c>
      <c r="Q18" s="5" t="s">
        <v>50</v>
      </c>
      <c r="R18" s="5" t="s">
        <v>3</v>
      </c>
      <c r="S18" s="5" t="s">
        <v>4</v>
      </c>
      <c r="T18" s="5" t="s">
        <v>56</v>
      </c>
      <c r="U18" s="5" t="s">
        <v>45</v>
      </c>
      <c r="V18" s="5" t="s">
        <v>46</v>
      </c>
      <c r="W18" s="5" t="s">
        <v>57</v>
      </c>
      <c r="X18" s="5" t="s">
        <v>58</v>
      </c>
      <c r="Y18" s="5" t="s">
        <v>59</v>
      </c>
      <c r="Z18" s="5" t="s">
        <v>60</v>
      </c>
      <c r="AA18" s="5" t="s">
        <v>51</v>
      </c>
      <c r="AB18" s="5" t="s">
        <v>61</v>
      </c>
      <c r="AC18" s="5" t="s">
        <v>5</v>
      </c>
      <c r="AD18" s="5" t="s">
        <v>6</v>
      </c>
      <c r="AE18" s="5" t="s">
        <v>62</v>
      </c>
      <c r="AF18" s="5" t="s">
        <v>52</v>
      </c>
      <c r="AG18" s="5" t="s">
        <v>63</v>
      </c>
      <c r="AH18" s="5" t="s">
        <v>10</v>
      </c>
      <c r="AI18" s="5" t="s">
        <v>64</v>
      </c>
      <c r="AJ18" s="5" t="s">
        <v>47</v>
      </c>
      <c r="AL18" s="5" t="s">
        <v>102</v>
      </c>
    </row>
    <row r="19" spans="3:38" x14ac:dyDescent="0.25">
      <c r="C19" s="6" t="s">
        <v>93</v>
      </c>
      <c r="D19">
        <v>1</v>
      </c>
      <c r="E19">
        <f>E7/SUM($E7:$AJ7)</f>
        <v>0</v>
      </c>
      <c r="F19">
        <f>F7/SUM($E7:$AJ7)</f>
        <v>1.1234043117513688E-3</v>
      </c>
      <c r="G19">
        <f t="shared" ref="G19:AJ19" si="0">G7/SUM($E7:$AJ7)</f>
        <v>0.19196990286313187</v>
      </c>
      <c r="H19">
        <f t="shared" si="0"/>
        <v>0</v>
      </c>
      <c r="I19">
        <f t="shared" si="0"/>
        <v>5.2825812986145382E-4</v>
      </c>
      <c r="J19">
        <f t="shared" si="0"/>
        <v>1.2764262716707549E-3</v>
      </c>
      <c r="K19">
        <f t="shared" si="0"/>
        <v>2.9435384442601637E-3</v>
      </c>
      <c r="L19">
        <f t="shared" si="0"/>
        <v>1.0346744512092273E-2</v>
      </c>
      <c r="M19">
        <f t="shared" si="0"/>
        <v>3.5673627748512529E-4</v>
      </c>
      <c r="N19">
        <f t="shared" si="0"/>
        <v>0</v>
      </c>
      <c r="O19">
        <f t="shared" si="0"/>
        <v>0</v>
      </c>
      <c r="P19">
        <f t="shared" si="0"/>
        <v>0.19640661139077834</v>
      </c>
      <c r="Q19">
        <f t="shared" si="0"/>
        <v>3.5507277909081154E-2</v>
      </c>
      <c r="R19">
        <f t="shared" si="0"/>
        <v>0.23960339612273085</v>
      </c>
      <c r="S19">
        <f t="shared" si="0"/>
        <v>0</v>
      </c>
      <c r="T19">
        <f t="shared" si="0"/>
        <v>0</v>
      </c>
      <c r="U19">
        <f t="shared" si="0"/>
        <v>1.1239181976529505E-5</v>
      </c>
      <c r="V19">
        <f t="shared" si="0"/>
        <v>2.0356512488463467E-5</v>
      </c>
      <c r="W19">
        <f t="shared" si="0"/>
        <v>6.630785826861065E-7</v>
      </c>
      <c r="X19">
        <f t="shared" si="0"/>
        <v>0</v>
      </c>
      <c r="Y19">
        <f t="shared" si="0"/>
        <v>0</v>
      </c>
      <c r="Z19">
        <f t="shared" si="0"/>
        <v>2.30204306944049E-4</v>
      </c>
      <c r="AA19">
        <f t="shared" si="0"/>
        <v>0</v>
      </c>
      <c r="AB19">
        <f t="shared" si="0"/>
        <v>1.2515608248200258E-5</v>
      </c>
      <c r="AC19">
        <f t="shared" si="0"/>
        <v>1.1928783702523055E-2</v>
      </c>
      <c r="AD19">
        <f t="shared" si="0"/>
        <v>0.18734797991037663</v>
      </c>
      <c r="AE19">
        <f t="shared" si="0"/>
        <v>0</v>
      </c>
      <c r="AF19">
        <f t="shared" si="0"/>
        <v>5.6394833457453358E-5</v>
      </c>
      <c r="AG19">
        <f t="shared" si="0"/>
        <v>7.1184138165684271E-3</v>
      </c>
      <c r="AH19">
        <f t="shared" si="0"/>
        <v>5.2405702973120034E-2</v>
      </c>
      <c r="AI19">
        <f t="shared" si="0"/>
        <v>6.0805449842871097E-2</v>
      </c>
      <c r="AJ19">
        <f t="shared" si="0"/>
        <v>0</v>
      </c>
      <c r="AL19">
        <f>SUM(E19:AJ19)</f>
        <v>1</v>
      </c>
    </row>
    <row r="20" spans="3:38" x14ac:dyDescent="0.25">
      <c r="C20" s="6" t="s">
        <v>94</v>
      </c>
      <c r="D20">
        <v>2</v>
      </c>
      <c r="E20">
        <f>E8/SUM($E8:$AJ8)</f>
        <v>0</v>
      </c>
      <c r="F20">
        <f t="shared" ref="F20:AJ22" si="1">F8/SUM($E8:$AJ8)</f>
        <v>2.1405744677995093E-3</v>
      </c>
      <c r="G20">
        <f t="shared" si="1"/>
        <v>0.1200089814413593</v>
      </c>
      <c r="H20">
        <f t="shared" si="1"/>
        <v>0</v>
      </c>
      <c r="I20">
        <f t="shared" si="1"/>
        <v>3.1152604986277023E-4</v>
      </c>
      <c r="J20">
        <f t="shared" si="1"/>
        <v>2.1147140242654826E-3</v>
      </c>
      <c r="K20">
        <f t="shared" si="1"/>
        <v>4.6530160203745157E-3</v>
      </c>
      <c r="L20">
        <f t="shared" si="1"/>
        <v>1.9069523320340443E-2</v>
      </c>
      <c r="M20">
        <f t="shared" si="1"/>
        <v>9.623740940936985E-6</v>
      </c>
      <c r="N20">
        <f t="shared" si="1"/>
        <v>0</v>
      </c>
      <c r="O20">
        <f t="shared" si="1"/>
        <v>0</v>
      </c>
      <c r="P20">
        <f t="shared" si="1"/>
        <v>0.14034867727415581</v>
      </c>
      <c r="Q20">
        <f t="shared" si="1"/>
        <v>4.0661631652050258E-2</v>
      </c>
      <c r="R20">
        <f t="shared" si="1"/>
        <v>0.21110390814026364</v>
      </c>
      <c r="S20">
        <f t="shared" si="1"/>
        <v>0</v>
      </c>
      <c r="T20">
        <f t="shared" si="1"/>
        <v>0</v>
      </c>
      <c r="U20">
        <f t="shared" si="1"/>
        <v>1.3208001999014074E-5</v>
      </c>
      <c r="V20">
        <f t="shared" si="1"/>
        <v>0</v>
      </c>
      <c r="W20">
        <f t="shared" si="1"/>
        <v>0</v>
      </c>
      <c r="X20">
        <f t="shared" si="1"/>
        <v>0</v>
      </c>
      <c r="Y20">
        <f t="shared" si="1"/>
        <v>0</v>
      </c>
      <c r="Z20">
        <f t="shared" si="1"/>
        <v>0</v>
      </c>
      <c r="AA20">
        <f t="shared" si="1"/>
        <v>0</v>
      </c>
      <c r="AB20">
        <f t="shared" si="1"/>
        <v>1.3530585494241012E-5</v>
      </c>
      <c r="AC20">
        <f t="shared" si="1"/>
        <v>2.4944413935413436E-2</v>
      </c>
      <c r="AD20">
        <f t="shared" si="1"/>
        <v>0.2299657414535938</v>
      </c>
      <c r="AE20">
        <f t="shared" si="1"/>
        <v>0</v>
      </c>
      <c r="AF20">
        <f t="shared" si="1"/>
        <v>6.0968280597891293E-5</v>
      </c>
      <c r="AG20">
        <f t="shared" si="1"/>
        <v>6.8773009051854156E-4</v>
      </c>
      <c r="AH20">
        <f t="shared" si="1"/>
        <v>0.10474857779657441</v>
      </c>
      <c r="AI20">
        <f t="shared" si="1"/>
        <v>9.9143653724395778E-2</v>
      </c>
      <c r="AJ20">
        <f t="shared" si="1"/>
        <v>0</v>
      </c>
      <c r="AL20">
        <f t="shared" ref="AL20:AL22" si="2">SUM(E20:AJ20)</f>
        <v>1</v>
      </c>
    </row>
    <row r="21" spans="3:38" x14ac:dyDescent="0.25">
      <c r="C21" s="6" t="s">
        <v>95</v>
      </c>
      <c r="D21">
        <v>3</v>
      </c>
      <c r="E21">
        <f t="shared" ref="E21:T22" si="3">E9/SUM($E9:$AJ9)</f>
        <v>0</v>
      </c>
      <c r="F21">
        <f t="shared" si="3"/>
        <v>1.1415279683554855E-3</v>
      </c>
      <c r="G21">
        <f t="shared" si="3"/>
        <v>0.19684527972488228</v>
      </c>
      <c r="H21">
        <f t="shared" si="3"/>
        <v>0</v>
      </c>
      <c r="I21">
        <f t="shared" si="3"/>
        <v>5.7093253012157035E-4</v>
      </c>
      <c r="J21">
        <f t="shared" si="3"/>
        <v>1.3753349016331149E-3</v>
      </c>
      <c r="K21">
        <f t="shared" si="3"/>
        <v>3.3140986679685964E-3</v>
      </c>
      <c r="L21">
        <f t="shared" si="3"/>
        <v>1.0425011587027997E-2</v>
      </c>
      <c r="M21">
        <f t="shared" si="3"/>
        <v>8.4259488238287616E-5</v>
      </c>
      <c r="N21">
        <f t="shared" si="3"/>
        <v>0</v>
      </c>
      <c r="O21">
        <f t="shared" si="3"/>
        <v>0</v>
      </c>
      <c r="P21">
        <f t="shared" si="3"/>
        <v>0.16544710529723791</v>
      </c>
      <c r="Q21">
        <f t="shared" si="3"/>
        <v>1.7164894207183107E-2</v>
      </c>
      <c r="R21">
        <f t="shared" si="3"/>
        <v>0.26549296395181826</v>
      </c>
      <c r="S21">
        <f t="shared" si="3"/>
        <v>0</v>
      </c>
      <c r="T21">
        <f t="shared" si="3"/>
        <v>0</v>
      </c>
      <c r="U21">
        <f t="shared" si="1"/>
        <v>1.2344304925932517E-5</v>
      </c>
      <c r="V21">
        <f t="shared" si="1"/>
        <v>1.1568993584325614E-5</v>
      </c>
      <c r="W21">
        <f t="shared" si="1"/>
        <v>0</v>
      </c>
      <c r="X21">
        <f t="shared" si="1"/>
        <v>0</v>
      </c>
      <c r="Y21">
        <f t="shared" si="1"/>
        <v>0</v>
      </c>
      <c r="Z21">
        <f t="shared" si="1"/>
        <v>1.9818980442798376E-4</v>
      </c>
      <c r="AA21">
        <f t="shared" si="1"/>
        <v>0</v>
      </c>
      <c r="AB21">
        <f t="shared" si="1"/>
        <v>5.299084473939355E-6</v>
      </c>
      <c r="AC21">
        <f t="shared" si="1"/>
        <v>1.0051560968370336E-2</v>
      </c>
      <c r="AD21">
        <f t="shared" si="1"/>
        <v>0.21547691466995508</v>
      </c>
      <c r="AE21">
        <f t="shared" si="1"/>
        <v>0</v>
      </c>
      <c r="AF21">
        <f t="shared" si="1"/>
        <v>3.2569818185243033E-5</v>
      </c>
      <c r="AG21">
        <f t="shared" si="1"/>
        <v>3.3132829056004708E-3</v>
      </c>
      <c r="AH21">
        <f t="shared" si="1"/>
        <v>6.2082496106639268E-2</v>
      </c>
      <c r="AI21">
        <f t="shared" si="1"/>
        <v>4.6954365019370739E-2</v>
      </c>
      <c r="AJ21">
        <f t="shared" si="1"/>
        <v>0</v>
      </c>
      <c r="AL21">
        <f t="shared" si="2"/>
        <v>1</v>
      </c>
    </row>
    <row r="22" spans="3:38" x14ac:dyDescent="0.25">
      <c r="C22" s="6" t="s">
        <v>101</v>
      </c>
      <c r="D22">
        <v>4</v>
      </c>
      <c r="E22">
        <f t="shared" si="3"/>
        <v>0</v>
      </c>
      <c r="F22">
        <f t="shared" si="1"/>
        <v>1.5254126700749754E-3</v>
      </c>
      <c r="G22">
        <f t="shared" si="1"/>
        <v>0.16958680851871524</v>
      </c>
      <c r="H22">
        <f t="shared" si="1"/>
        <v>0</v>
      </c>
      <c r="I22">
        <f t="shared" si="1"/>
        <v>4.1510875073541418E-4</v>
      </c>
      <c r="J22">
        <f t="shared" si="1"/>
        <v>1.0561552691008631E-3</v>
      </c>
      <c r="K22">
        <f t="shared" si="1"/>
        <v>2.2470415178907246E-3</v>
      </c>
      <c r="L22">
        <f t="shared" si="1"/>
        <v>7.676907919579621E-3</v>
      </c>
      <c r="M22">
        <f t="shared" si="1"/>
        <v>2.4283294110408408E-4</v>
      </c>
      <c r="N22">
        <f t="shared" si="1"/>
        <v>0</v>
      </c>
      <c r="O22">
        <f t="shared" si="1"/>
        <v>0</v>
      </c>
      <c r="P22">
        <f t="shared" si="1"/>
        <v>0.23492451335485648</v>
      </c>
      <c r="Q22">
        <f t="shared" si="1"/>
        <v>9.0301639699595926E-3</v>
      </c>
      <c r="R22">
        <f t="shared" si="1"/>
        <v>0.26196516400636211</v>
      </c>
      <c r="S22">
        <f t="shared" si="1"/>
        <v>0</v>
      </c>
      <c r="T22">
        <f t="shared" si="1"/>
        <v>0</v>
      </c>
      <c r="U22">
        <f t="shared" si="1"/>
        <v>1.4673605494216382E-5</v>
      </c>
      <c r="V22">
        <f t="shared" si="1"/>
        <v>2.0139788407337149E-5</v>
      </c>
      <c r="W22">
        <f t="shared" si="1"/>
        <v>1.3243326258318033E-7</v>
      </c>
      <c r="X22">
        <f t="shared" si="1"/>
        <v>0</v>
      </c>
      <c r="Y22">
        <f t="shared" si="1"/>
        <v>0</v>
      </c>
      <c r="Z22">
        <f t="shared" si="1"/>
        <v>9.7328515503943813E-5</v>
      </c>
      <c r="AA22">
        <f t="shared" si="1"/>
        <v>0</v>
      </c>
      <c r="AB22">
        <f t="shared" si="1"/>
        <v>2.6023136097594936E-6</v>
      </c>
      <c r="AC22">
        <f t="shared" si="1"/>
        <v>5.0736374794979628E-3</v>
      </c>
      <c r="AD22">
        <f t="shared" si="1"/>
        <v>0.22389708362190122</v>
      </c>
      <c r="AE22">
        <f t="shared" si="1"/>
        <v>0</v>
      </c>
      <c r="AF22">
        <f t="shared" si="1"/>
        <v>2.4163110924614172E-4</v>
      </c>
      <c r="AG22">
        <f t="shared" si="1"/>
        <v>1.7541646445349028E-3</v>
      </c>
      <c r="AH22">
        <f t="shared" si="1"/>
        <v>4.8160763041788485E-2</v>
      </c>
      <c r="AI22">
        <f t="shared" si="1"/>
        <v>3.2067734528373998E-2</v>
      </c>
      <c r="AJ22">
        <f t="shared" si="1"/>
        <v>0</v>
      </c>
      <c r="AL22">
        <f t="shared" si="2"/>
        <v>0.99999999999999956</v>
      </c>
    </row>
    <row r="23" spans="3:38" x14ac:dyDescent="0.25">
      <c r="C23" s="6" t="s">
        <v>97</v>
      </c>
      <c r="D23">
        <v>5</v>
      </c>
      <c r="E23">
        <f t="shared" ref="E23:AJ23" si="4">E11/SUM($E11:$AJ11)</f>
        <v>0</v>
      </c>
      <c r="F23">
        <f t="shared" si="4"/>
        <v>0</v>
      </c>
      <c r="G23">
        <f t="shared" si="4"/>
        <v>0.13626045895120537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9.7572694888575923E-2</v>
      </c>
      <c r="P23">
        <f t="shared" si="4"/>
        <v>0.30262612873829842</v>
      </c>
      <c r="Q23">
        <f t="shared" si="4"/>
        <v>0</v>
      </c>
      <c r="R23">
        <f t="shared" si="4"/>
        <v>0.23099991715682214</v>
      </c>
      <c r="S23">
        <f t="shared" si="4"/>
        <v>0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  <c r="X23">
        <f t="shared" si="4"/>
        <v>0</v>
      </c>
      <c r="Y23">
        <f t="shared" si="4"/>
        <v>0</v>
      </c>
      <c r="Z23">
        <f t="shared" si="4"/>
        <v>0</v>
      </c>
      <c r="AA23">
        <f t="shared" si="4"/>
        <v>0</v>
      </c>
      <c r="AB23">
        <f t="shared" si="4"/>
        <v>0</v>
      </c>
      <c r="AC23">
        <f t="shared" si="4"/>
        <v>0</v>
      </c>
      <c r="AD23">
        <f t="shared" si="4"/>
        <v>0.17365586943915168</v>
      </c>
      <c r="AE23">
        <f t="shared" si="4"/>
        <v>0</v>
      </c>
      <c r="AF23">
        <f t="shared" si="4"/>
        <v>0</v>
      </c>
      <c r="AG23">
        <f t="shared" si="4"/>
        <v>0</v>
      </c>
      <c r="AH23">
        <f t="shared" si="4"/>
        <v>5.888493082594648E-2</v>
      </c>
      <c r="AI23">
        <f t="shared" si="4"/>
        <v>0</v>
      </c>
      <c r="AJ23">
        <f t="shared" si="4"/>
        <v>0</v>
      </c>
      <c r="AL23">
        <f>SUM(E23:AJ23)</f>
        <v>1</v>
      </c>
    </row>
    <row r="24" spans="3:38" x14ac:dyDescent="0.25">
      <c r="C24" s="6" t="s">
        <v>98</v>
      </c>
      <c r="D24">
        <v>6</v>
      </c>
      <c r="E24">
        <f t="shared" ref="E24:AJ24" si="5">E12/SUM($E12:$AJ12)</f>
        <v>3.125E-2</v>
      </c>
      <c r="F24">
        <f t="shared" si="5"/>
        <v>3.125E-2</v>
      </c>
      <c r="G24">
        <f t="shared" si="5"/>
        <v>3.125E-2</v>
      </c>
      <c r="H24">
        <f t="shared" si="5"/>
        <v>3.125E-2</v>
      </c>
      <c r="I24">
        <f t="shared" si="5"/>
        <v>3.125E-2</v>
      </c>
      <c r="J24">
        <f t="shared" si="5"/>
        <v>3.125E-2</v>
      </c>
      <c r="K24">
        <f t="shared" si="5"/>
        <v>3.125E-2</v>
      </c>
      <c r="L24">
        <f t="shared" si="5"/>
        <v>3.125E-2</v>
      </c>
      <c r="M24">
        <f t="shared" si="5"/>
        <v>3.125E-2</v>
      </c>
      <c r="N24">
        <f t="shared" si="5"/>
        <v>3.125E-2</v>
      </c>
      <c r="O24">
        <f t="shared" si="5"/>
        <v>3.125E-2</v>
      </c>
      <c r="P24">
        <f t="shared" si="5"/>
        <v>3.125E-2</v>
      </c>
      <c r="Q24">
        <f t="shared" si="5"/>
        <v>3.125E-2</v>
      </c>
      <c r="R24">
        <f t="shared" si="5"/>
        <v>3.125E-2</v>
      </c>
      <c r="S24">
        <f t="shared" si="5"/>
        <v>3.125E-2</v>
      </c>
      <c r="T24">
        <f t="shared" si="5"/>
        <v>3.125E-2</v>
      </c>
      <c r="U24">
        <f t="shared" si="5"/>
        <v>3.125E-2</v>
      </c>
      <c r="V24">
        <f t="shared" si="5"/>
        <v>3.125E-2</v>
      </c>
      <c r="W24">
        <f t="shared" si="5"/>
        <v>3.125E-2</v>
      </c>
      <c r="X24">
        <f t="shared" si="5"/>
        <v>3.125E-2</v>
      </c>
      <c r="Y24">
        <f t="shared" si="5"/>
        <v>3.125E-2</v>
      </c>
      <c r="Z24">
        <f t="shared" si="5"/>
        <v>3.125E-2</v>
      </c>
      <c r="AA24">
        <f t="shared" si="5"/>
        <v>3.125E-2</v>
      </c>
      <c r="AB24">
        <f t="shared" si="5"/>
        <v>3.125E-2</v>
      </c>
      <c r="AC24">
        <f t="shared" si="5"/>
        <v>3.125E-2</v>
      </c>
      <c r="AD24">
        <f t="shared" si="5"/>
        <v>3.125E-2</v>
      </c>
      <c r="AE24">
        <f t="shared" si="5"/>
        <v>3.125E-2</v>
      </c>
      <c r="AF24">
        <f t="shared" si="5"/>
        <v>3.125E-2</v>
      </c>
      <c r="AG24">
        <f t="shared" si="5"/>
        <v>3.125E-2</v>
      </c>
      <c r="AH24">
        <f t="shared" si="5"/>
        <v>3.125E-2</v>
      </c>
      <c r="AI24">
        <f t="shared" si="5"/>
        <v>3.125E-2</v>
      </c>
      <c r="AJ24">
        <f t="shared" si="5"/>
        <v>3.125E-2</v>
      </c>
      <c r="AL24">
        <f>SUM(E24:AJ24)</f>
        <v>1</v>
      </c>
    </row>
    <row r="25" spans="3:38" x14ac:dyDescent="0.25">
      <c r="C25" s="6" t="s">
        <v>99</v>
      </c>
      <c r="D25">
        <v>7</v>
      </c>
      <c r="E25">
        <f t="shared" ref="E25:AJ25" si="6">E13/SUM($E13:$AJ13)</f>
        <v>7.2353331451651369E-3</v>
      </c>
      <c r="F25">
        <f t="shared" si="6"/>
        <v>0.14155110275354893</v>
      </c>
      <c r="G25">
        <f t="shared" si="6"/>
        <v>1.5857963302318461E-2</v>
      </c>
      <c r="H25">
        <f t="shared" si="6"/>
        <v>0</v>
      </c>
      <c r="I25">
        <f t="shared" si="6"/>
        <v>3.6201062921515662E-2</v>
      </c>
      <c r="J25">
        <f t="shared" si="6"/>
        <v>0</v>
      </c>
      <c r="K25">
        <f t="shared" si="6"/>
        <v>5.5129161863151394E-2</v>
      </c>
      <c r="L25">
        <f t="shared" si="6"/>
        <v>2.351052777410205E-2</v>
      </c>
      <c r="M25">
        <f t="shared" si="6"/>
        <v>8.6967439757173581E-2</v>
      </c>
      <c r="N25">
        <f t="shared" si="6"/>
        <v>3.9945743193579063E-3</v>
      </c>
      <c r="O25">
        <f t="shared" si="6"/>
        <v>6.650251350227146E-2</v>
      </c>
      <c r="P25">
        <f t="shared" si="6"/>
        <v>7.7336899551607788E-2</v>
      </c>
      <c r="Q25">
        <f t="shared" si="6"/>
        <v>6.3232308235623674E-2</v>
      </c>
      <c r="R25">
        <f t="shared" si="6"/>
        <v>5.9637849251349562E-3</v>
      </c>
      <c r="S25">
        <f t="shared" si="6"/>
        <v>3.653535556460287E-2</v>
      </c>
      <c r="T25">
        <f t="shared" si="6"/>
        <v>5.6669487816145871E-3</v>
      </c>
      <c r="U25">
        <f t="shared" si="6"/>
        <v>2.3577700624126514E-2</v>
      </c>
      <c r="V25">
        <f t="shared" si="6"/>
        <v>7.5910404578298646E-2</v>
      </c>
      <c r="W25">
        <f t="shared" si="6"/>
        <v>5.6133868487560565E-3</v>
      </c>
      <c r="X25">
        <f t="shared" si="6"/>
        <v>1.3680994287138176E-2</v>
      </c>
      <c r="Y25">
        <f t="shared" si="6"/>
        <v>1.0843985926846661E-2</v>
      </c>
      <c r="Z25">
        <f t="shared" si="6"/>
        <v>4.4107785424893797E-2</v>
      </c>
      <c r="AA25">
        <f t="shared" si="6"/>
        <v>3.3557107609021579E-2</v>
      </c>
      <c r="AB25">
        <f t="shared" si="6"/>
        <v>2.33794755157604E-3</v>
      </c>
      <c r="AC25">
        <f t="shared" si="6"/>
        <v>2.9473395133222058E-2</v>
      </c>
      <c r="AD25">
        <f t="shared" si="6"/>
        <v>6.2747660216906928E-3</v>
      </c>
      <c r="AE25">
        <f t="shared" si="6"/>
        <v>6.296355602364685E-3</v>
      </c>
      <c r="AF25">
        <f t="shared" si="6"/>
        <v>1.1937725373764396E-2</v>
      </c>
      <c r="AG25">
        <f t="shared" si="6"/>
        <v>1.3710053006955247E-2</v>
      </c>
      <c r="AH25">
        <f t="shared" si="6"/>
        <v>8.03824563830767E-2</v>
      </c>
      <c r="AI25">
        <f t="shared" si="6"/>
        <v>1.196997021121193E-2</v>
      </c>
      <c r="AJ25">
        <f t="shared" si="6"/>
        <v>4.6409890198683057E-3</v>
      </c>
      <c r="AL25">
        <f>SUM(E25:AJ25)</f>
        <v>1</v>
      </c>
    </row>
    <row r="26" spans="3:38" x14ac:dyDescent="0.25">
      <c r="C26" s="6" t="s">
        <v>100</v>
      </c>
      <c r="D26">
        <v>8</v>
      </c>
      <c r="E26">
        <f t="shared" ref="E26:AJ26" si="7">E14/SUM($E14:$AJ14)</f>
        <v>3.125E-2</v>
      </c>
      <c r="F26">
        <f t="shared" si="7"/>
        <v>3.125E-2</v>
      </c>
      <c r="G26">
        <f t="shared" si="7"/>
        <v>3.125E-2</v>
      </c>
      <c r="H26">
        <f t="shared" si="7"/>
        <v>3.125E-2</v>
      </c>
      <c r="I26">
        <f t="shared" si="7"/>
        <v>3.125E-2</v>
      </c>
      <c r="J26">
        <f t="shared" si="7"/>
        <v>3.125E-2</v>
      </c>
      <c r="K26">
        <f t="shared" si="7"/>
        <v>3.125E-2</v>
      </c>
      <c r="L26">
        <f t="shared" si="7"/>
        <v>3.125E-2</v>
      </c>
      <c r="M26">
        <f t="shared" si="7"/>
        <v>3.125E-2</v>
      </c>
      <c r="N26">
        <f t="shared" si="7"/>
        <v>3.125E-2</v>
      </c>
      <c r="O26">
        <f t="shared" si="7"/>
        <v>3.125E-2</v>
      </c>
      <c r="P26">
        <f t="shared" si="7"/>
        <v>3.125E-2</v>
      </c>
      <c r="Q26">
        <f t="shared" si="7"/>
        <v>3.125E-2</v>
      </c>
      <c r="R26">
        <f t="shared" si="7"/>
        <v>3.125E-2</v>
      </c>
      <c r="S26">
        <f t="shared" si="7"/>
        <v>3.125E-2</v>
      </c>
      <c r="T26">
        <f t="shared" si="7"/>
        <v>3.125E-2</v>
      </c>
      <c r="U26">
        <f t="shared" si="7"/>
        <v>3.125E-2</v>
      </c>
      <c r="V26">
        <f t="shared" si="7"/>
        <v>3.125E-2</v>
      </c>
      <c r="W26">
        <f t="shared" si="7"/>
        <v>3.125E-2</v>
      </c>
      <c r="X26">
        <f t="shared" si="7"/>
        <v>3.125E-2</v>
      </c>
      <c r="Y26">
        <f t="shared" si="7"/>
        <v>3.125E-2</v>
      </c>
      <c r="Z26">
        <f t="shared" si="7"/>
        <v>3.125E-2</v>
      </c>
      <c r="AA26">
        <f t="shared" si="7"/>
        <v>3.125E-2</v>
      </c>
      <c r="AB26">
        <f t="shared" si="7"/>
        <v>3.125E-2</v>
      </c>
      <c r="AC26">
        <f t="shared" si="7"/>
        <v>3.125E-2</v>
      </c>
      <c r="AD26">
        <f t="shared" si="7"/>
        <v>3.125E-2</v>
      </c>
      <c r="AE26">
        <f t="shared" si="7"/>
        <v>3.125E-2</v>
      </c>
      <c r="AF26">
        <f t="shared" si="7"/>
        <v>3.125E-2</v>
      </c>
      <c r="AG26">
        <f t="shared" si="7"/>
        <v>3.125E-2</v>
      </c>
      <c r="AH26">
        <f t="shared" si="7"/>
        <v>3.125E-2</v>
      </c>
      <c r="AI26">
        <f t="shared" si="7"/>
        <v>3.125E-2</v>
      </c>
      <c r="AJ26">
        <f t="shared" si="7"/>
        <v>3.125E-2</v>
      </c>
      <c r="AL26">
        <f>SUM(E26:AJ26)</f>
        <v>1</v>
      </c>
    </row>
    <row r="27" spans="3:38" x14ac:dyDescent="0.25">
      <c r="C27" s="6" t="s">
        <v>120</v>
      </c>
      <c r="D27">
        <v>9</v>
      </c>
      <c r="E27">
        <f t="shared" ref="E27:AJ27" si="8">E15/SUM($E15:$AJ15)</f>
        <v>3.125E-2</v>
      </c>
      <c r="F27">
        <f t="shared" si="8"/>
        <v>3.125E-2</v>
      </c>
      <c r="G27">
        <f t="shared" si="8"/>
        <v>3.125E-2</v>
      </c>
      <c r="H27">
        <f t="shared" si="8"/>
        <v>3.125E-2</v>
      </c>
      <c r="I27">
        <f t="shared" si="8"/>
        <v>3.125E-2</v>
      </c>
      <c r="J27">
        <f t="shared" si="8"/>
        <v>3.125E-2</v>
      </c>
      <c r="K27">
        <f t="shared" si="8"/>
        <v>3.125E-2</v>
      </c>
      <c r="L27">
        <f t="shared" si="8"/>
        <v>3.125E-2</v>
      </c>
      <c r="M27">
        <f t="shared" si="8"/>
        <v>3.125E-2</v>
      </c>
      <c r="N27">
        <f t="shared" si="8"/>
        <v>3.125E-2</v>
      </c>
      <c r="O27">
        <f t="shared" si="8"/>
        <v>3.125E-2</v>
      </c>
      <c r="P27">
        <f t="shared" si="8"/>
        <v>3.125E-2</v>
      </c>
      <c r="Q27">
        <f t="shared" si="8"/>
        <v>3.125E-2</v>
      </c>
      <c r="R27">
        <f t="shared" si="8"/>
        <v>3.125E-2</v>
      </c>
      <c r="S27">
        <f t="shared" si="8"/>
        <v>3.125E-2</v>
      </c>
      <c r="T27">
        <f t="shared" si="8"/>
        <v>3.125E-2</v>
      </c>
      <c r="U27">
        <f t="shared" si="8"/>
        <v>3.125E-2</v>
      </c>
      <c r="V27">
        <f t="shared" si="8"/>
        <v>3.125E-2</v>
      </c>
      <c r="W27">
        <f t="shared" si="8"/>
        <v>3.125E-2</v>
      </c>
      <c r="X27">
        <f t="shared" si="8"/>
        <v>3.125E-2</v>
      </c>
      <c r="Y27">
        <f t="shared" si="8"/>
        <v>3.125E-2</v>
      </c>
      <c r="Z27">
        <f t="shared" si="8"/>
        <v>3.125E-2</v>
      </c>
      <c r="AA27">
        <f t="shared" si="8"/>
        <v>3.125E-2</v>
      </c>
      <c r="AB27">
        <f t="shared" si="8"/>
        <v>3.125E-2</v>
      </c>
      <c r="AC27">
        <f t="shared" si="8"/>
        <v>3.125E-2</v>
      </c>
      <c r="AD27">
        <f t="shared" si="8"/>
        <v>3.125E-2</v>
      </c>
      <c r="AE27">
        <f t="shared" si="8"/>
        <v>3.125E-2</v>
      </c>
      <c r="AF27">
        <f t="shared" si="8"/>
        <v>3.125E-2</v>
      </c>
      <c r="AG27">
        <f t="shared" si="8"/>
        <v>3.125E-2</v>
      </c>
      <c r="AH27">
        <f t="shared" si="8"/>
        <v>3.125E-2</v>
      </c>
      <c r="AI27">
        <f t="shared" si="8"/>
        <v>3.125E-2</v>
      </c>
      <c r="AJ27">
        <f t="shared" si="8"/>
        <v>3.125E-2</v>
      </c>
      <c r="AL27">
        <f>SUM(E27:AJ27)</f>
        <v>1</v>
      </c>
    </row>
    <row r="32" spans="3:38" x14ac:dyDescent="0.25">
      <c r="E32" t="s">
        <v>103</v>
      </c>
    </row>
    <row r="33" spans="5:38" x14ac:dyDescent="0.25">
      <c r="E33">
        <f>'LL Dash'!F5</f>
        <v>0</v>
      </c>
    </row>
    <row r="34" spans="5:38" x14ac:dyDescent="0.25">
      <c r="E34">
        <f>'LL Dash'!F8</f>
        <v>0</v>
      </c>
    </row>
    <row r="35" spans="5:38" x14ac:dyDescent="0.25">
      <c r="E35">
        <f>'LL Dash'!F11</f>
        <v>1</v>
      </c>
    </row>
    <row r="36" spans="5:38" x14ac:dyDescent="0.25">
      <c r="E36">
        <f>'LL Dash'!F14</f>
        <v>0</v>
      </c>
    </row>
    <row r="37" spans="5:38" x14ac:dyDescent="0.25">
      <c r="E37">
        <f>'LL Dash'!F17</f>
        <v>0</v>
      </c>
    </row>
    <row r="38" spans="5:38" x14ac:dyDescent="0.25">
      <c r="E38">
        <f>'LL Dash'!F20</f>
        <v>0</v>
      </c>
    </row>
    <row r="39" spans="5:38" x14ac:dyDescent="0.25">
      <c r="E39">
        <f>'LL Dash'!F23</f>
        <v>0</v>
      </c>
    </row>
    <row r="40" spans="5:38" x14ac:dyDescent="0.25">
      <c r="E40">
        <f>'LL Dash'!F26</f>
        <v>0</v>
      </c>
    </row>
    <row r="41" spans="5:38" x14ac:dyDescent="0.25">
      <c r="E41">
        <f>'LL Dash'!F29</f>
        <v>0</v>
      </c>
    </row>
    <row r="44" spans="5:38" x14ac:dyDescent="0.25">
      <c r="E44" t="s">
        <v>104</v>
      </c>
    </row>
    <row r="45" spans="5:38" x14ac:dyDescent="0.25">
      <c r="E45" s="7" t="s">
        <v>43</v>
      </c>
      <c r="F45" s="7" t="s">
        <v>0</v>
      </c>
      <c r="G45" s="7" t="s">
        <v>2</v>
      </c>
      <c r="H45" s="7" t="s">
        <v>48</v>
      </c>
      <c r="I45" s="7" t="s">
        <v>53</v>
      </c>
      <c r="J45" s="7" t="s">
        <v>44</v>
      </c>
      <c r="K45" s="7" t="s">
        <v>54</v>
      </c>
      <c r="L45" s="7" t="s">
        <v>1</v>
      </c>
      <c r="M45" s="7" t="s">
        <v>55</v>
      </c>
      <c r="N45" s="7" t="s">
        <v>49</v>
      </c>
      <c r="O45" s="7" t="s">
        <v>8</v>
      </c>
      <c r="P45" s="7" t="s">
        <v>9</v>
      </c>
      <c r="Q45" s="7" t="s">
        <v>50</v>
      </c>
      <c r="R45" s="7" t="s">
        <v>3</v>
      </c>
      <c r="S45" s="7" t="s">
        <v>4</v>
      </c>
      <c r="T45" s="7" t="s">
        <v>56</v>
      </c>
      <c r="U45" s="7" t="s">
        <v>45</v>
      </c>
      <c r="V45" s="7" t="s">
        <v>46</v>
      </c>
      <c r="W45" s="7" t="s">
        <v>57</v>
      </c>
      <c r="X45" s="7" t="s">
        <v>58</v>
      </c>
      <c r="Y45" s="7" t="s">
        <v>59</v>
      </c>
      <c r="Z45" s="7" t="s">
        <v>60</v>
      </c>
      <c r="AA45" s="7" t="s">
        <v>51</v>
      </c>
      <c r="AB45" s="7" t="s">
        <v>61</v>
      </c>
      <c r="AC45" s="7" t="s">
        <v>5</v>
      </c>
      <c r="AD45" s="7" t="s">
        <v>6</v>
      </c>
      <c r="AE45" s="7" t="s">
        <v>62</v>
      </c>
      <c r="AF45" s="7" t="s">
        <v>52</v>
      </c>
      <c r="AG45" s="7" t="s">
        <v>63</v>
      </c>
      <c r="AH45" s="7" t="s">
        <v>10</v>
      </c>
      <c r="AI45" s="7" t="s">
        <v>64</v>
      </c>
      <c r="AJ45" s="7" t="s">
        <v>47</v>
      </c>
      <c r="AK45" s="7"/>
      <c r="AL45" s="7" t="s">
        <v>102</v>
      </c>
    </row>
    <row r="46" spans="5:38" x14ac:dyDescent="0.25">
      <c r="E46" s="7">
        <f t="shared" ref="E46:AJ46" si="9">SUMPRODUCT($E$33:$E$41,E19:E27)/SUM($E$33:$E$41)</f>
        <v>0</v>
      </c>
      <c r="F46" s="7">
        <f t="shared" si="9"/>
        <v>1.1415279683554855E-3</v>
      </c>
      <c r="G46" s="7">
        <f t="shared" si="9"/>
        <v>0.19684527972488228</v>
      </c>
      <c r="H46" s="7">
        <f t="shared" si="9"/>
        <v>0</v>
      </c>
      <c r="I46" s="7">
        <f t="shared" si="9"/>
        <v>5.7093253012157035E-4</v>
      </c>
      <c r="J46" s="7">
        <f t="shared" si="9"/>
        <v>1.3753349016331149E-3</v>
      </c>
      <c r="K46" s="7">
        <f t="shared" si="9"/>
        <v>3.3140986679685964E-3</v>
      </c>
      <c r="L46" s="7">
        <f t="shared" si="9"/>
        <v>1.0425011587027997E-2</v>
      </c>
      <c r="M46" s="7">
        <f t="shared" si="9"/>
        <v>8.4259488238287616E-5</v>
      </c>
      <c r="N46" s="7">
        <f t="shared" si="9"/>
        <v>0</v>
      </c>
      <c r="O46" s="7">
        <f t="shared" si="9"/>
        <v>0</v>
      </c>
      <c r="P46" s="7">
        <f t="shared" si="9"/>
        <v>0.16544710529723791</v>
      </c>
      <c r="Q46" s="7">
        <f t="shared" si="9"/>
        <v>1.7164894207183107E-2</v>
      </c>
      <c r="R46" s="7">
        <f t="shared" si="9"/>
        <v>0.26549296395181826</v>
      </c>
      <c r="S46" s="7">
        <f t="shared" si="9"/>
        <v>0</v>
      </c>
      <c r="T46" s="7">
        <f t="shared" si="9"/>
        <v>0</v>
      </c>
      <c r="U46" s="7">
        <f t="shared" si="9"/>
        <v>1.2344304925932517E-5</v>
      </c>
      <c r="V46" s="7">
        <f t="shared" si="9"/>
        <v>1.1568993584325614E-5</v>
      </c>
      <c r="W46" s="7">
        <f t="shared" si="9"/>
        <v>0</v>
      </c>
      <c r="X46" s="7">
        <f t="shared" si="9"/>
        <v>0</v>
      </c>
      <c r="Y46" s="7">
        <f t="shared" si="9"/>
        <v>0</v>
      </c>
      <c r="Z46" s="7">
        <f t="shared" si="9"/>
        <v>1.9818980442798376E-4</v>
      </c>
      <c r="AA46" s="7">
        <f t="shared" si="9"/>
        <v>0</v>
      </c>
      <c r="AB46" s="7">
        <f t="shared" si="9"/>
        <v>5.299084473939355E-6</v>
      </c>
      <c r="AC46" s="7">
        <f t="shared" si="9"/>
        <v>1.0051560968370336E-2</v>
      </c>
      <c r="AD46" s="7">
        <f t="shared" si="9"/>
        <v>0.21547691466995508</v>
      </c>
      <c r="AE46" s="7">
        <f t="shared" si="9"/>
        <v>0</v>
      </c>
      <c r="AF46" s="7">
        <f t="shared" si="9"/>
        <v>3.2569818185243033E-5</v>
      </c>
      <c r="AG46" s="7">
        <f t="shared" si="9"/>
        <v>3.3132829056004708E-3</v>
      </c>
      <c r="AH46" s="7">
        <f t="shared" si="9"/>
        <v>6.2082496106639268E-2</v>
      </c>
      <c r="AI46" s="7">
        <f t="shared" si="9"/>
        <v>4.6954365019370739E-2</v>
      </c>
      <c r="AJ46" s="7">
        <f t="shared" si="9"/>
        <v>0</v>
      </c>
      <c r="AK46" s="7"/>
      <c r="AL46" s="7">
        <f>SUM(E46:AJ46)</f>
        <v>1</v>
      </c>
    </row>
    <row r="49" spans="4:38" x14ac:dyDescent="0.25">
      <c r="E49" t="s">
        <v>106</v>
      </c>
    </row>
    <row r="50" spans="4:38" x14ac:dyDescent="0.25">
      <c r="E50" s="7" t="s">
        <v>43</v>
      </c>
      <c r="F50" s="7" t="s">
        <v>0</v>
      </c>
      <c r="G50" s="7" t="s">
        <v>2</v>
      </c>
      <c r="H50" s="7" t="s">
        <v>48</v>
      </c>
      <c r="I50" s="7" t="s">
        <v>53</v>
      </c>
      <c r="J50" s="7" t="s">
        <v>44</v>
      </c>
      <c r="K50" s="7" t="s">
        <v>54</v>
      </c>
      <c r="L50" s="7" t="s">
        <v>1</v>
      </c>
      <c r="M50" s="7" t="s">
        <v>55</v>
      </c>
      <c r="N50" s="7" t="s">
        <v>49</v>
      </c>
      <c r="O50" s="7" t="s">
        <v>8</v>
      </c>
      <c r="P50" s="7" t="s">
        <v>9</v>
      </c>
      <c r="Q50" s="7" t="s">
        <v>50</v>
      </c>
      <c r="R50" s="7" t="s">
        <v>3</v>
      </c>
      <c r="S50" s="7" t="s">
        <v>4</v>
      </c>
      <c r="T50" s="7" t="s">
        <v>56</v>
      </c>
      <c r="U50" s="7" t="s">
        <v>45</v>
      </c>
      <c r="V50" s="7" t="s">
        <v>46</v>
      </c>
      <c r="W50" s="7" t="s">
        <v>57</v>
      </c>
      <c r="X50" s="7" t="s">
        <v>58</v>
      </c>
      <c r="Y50" s="7" t="s">
        <v>59</v>
      </c>
      <c r="Z50" s="7" t="s">
        <v>60</v>
      </c>
      <c r="AA50" s="7" t="s">
        <v>51</v>
      </c>
      <c r="AB50" s="7" t="s">
        <v>61</v>
      </c>
      <c r="AC50" s="7" t="s">
        <v>5</v>
      </c>
      <c r="AD50" s="7" t="s">
        <v>6</v>
      </c>
      <c r="AE50" s="7" t="s">
        <v>62</v>
      </c>
      <c r="AF50" s="7" t="s">
        <v>52</v>
      </c>
      <c r="AG50" s="7" t="s">
        <v>63</v>
      </c>
      <c r="AH50" s="7" t="s">
        <v>10</v>
      </c>
      <c r="AI50" s="7" t="s">
        <v>64</v>
      </c>
      <c r="AJ50" s="7" t="s">
        <v>47</v>
      </c>
      <c r="AK50" s="7"/>
      <c r="AL50" s="7" t="s">
        <v>102</v>
      </c>
    </row>
    <row r="51" spans="4:38" x14ac:dyDescent="0.25">
      <c r="E51" s="27">
        <f>E46*'LL Dash'!$D$2</f>
        <v>0</v>
      </c>
      <c r="F51" s="27">
        <f>F46*'LL Dash'!$D$2</f>
        <v>11.415279683554855</v>
      </c>
      <c r="G51" s="27">
        <f>G46*'LL Dash'!$D$2</f>
        <v>1968.4527972488227</v>
      </c>
      <c r="H51" s="27">
        <f>H46*'LL Dash'!$D$2</f>
        <v>0</v>
      </c>
      <c r="I51" s="27">
        <f>I46*'LL Dash'!$D$2</f>
        <v>5.7093253012157037</v>
      </c>
      <c r="J51" s="27">
        <f>J46*'LL Dash'!$D$2</f>
        <v>13.75334901633115</v>
      </c>
      <c r="K51" s="27">
        <f>K46*'LL Dash'!$D$2</f>
        <v>33.140986679685966</v>
      </c>
      <c r="L51" s="27">
        <f>L46*'LL Dash'!$D$2</f>
        <v>104.25011587027997</v>
      </c>
      <c r="M51" s="27">
        <f>M46*'LL Dash'!$D$2</f>
        <v>0.84259488238287616</v>
      </c>
      <c r="N51" s="27">
        <f>N46*'LL Dash'!$D$2</f>
        <v>0</v>
      </c>
      <c r="O51" s="27">
        <f>O46*'LL Dash'!$D$2</f>
        <v>0</v>
      </c>
      <c r="P51" s="27">
        <f>P46*'LL Dash'!$D$2</f>
        <v>1654.4710529723791</v>
      </c>
      <c r="Q51" s="27">
        <f>Q46*'LL Dash'!$D$2</f>
        <v>171.64894207183107</v>
      </c>
      <c r="R51" s="27">
        <f>R46*'LL Dash'!$D$2</f>
        <v>2654.9296395181827</v>
      </c>
      <c r="S51" s="27">
        <f>S46*'LL Dash'!$D$2</f>
        <v>0</v>
      </c>
      <c r="T51" s="27">
        <f>T46*'LL Dash'!$D$2</f>
        <v>0</v>
      </c>
      <c r="U51" s="27">
        <f>U46*'LL Dash'!$D$2</f>
        <v>0.12344304925932517</v>
      </c>
      <c r="V51" s="27">
        <f>V46*'LL Dash'!$D$2</f>
        <v>0.11568993584325614</v>
      </c>
      <c r="W51" s="27">
        <f>W46*'LL Dash'!$D$2</f>
        <v>0</v>
      </c>
      <c r="X51" s="27">
        <f>X46*'LL Dash'!$D$2</f>
        <v>0</v>
      </c>
      <c r="Y51" s="27">
        <f>Y46*'LL Dash'!$D$2</f>
        <v>0</v>
      </c>
      <c r="Z51" s="27">
        <f>Z46*'LL Dash'!$D$2</f>
        <v>1.9818980442798375</v>
      </c>
      <c r="AA51" s="27">
        <f>AA46*'LL Dash'!$D$2</f>
        <v>0</v>
      </c>
      <c r="AB51" s="27">
        <f>AB46*'LL Dash'!$D$2</f>
        <v>5.2990844739393549E-2</v>
      </c>
      <c r="AC51" s="27">
        <f>AC46*'LL Dash'!$D$2</f>
        <v>100.51560968370336</v>
      </c>
      <c r="AD51" s="27">
        <f>AD46*'LL Dash'!$D$2</f>
        <v>2154.7691466995507</v>
      </c>
      <c r="AE51" s="27">
        <f>AE46*'LL Dash'!$D$2</f>
        <v>0</v>
      </c>
      <c r="AF51" s="27">
        <f>AF46*'LL Dash'!$D$2</f>
        <v>0.32569818185243032</v>
      </c>
      <c r="AG51" s="27">
        <f>AG46*'LL Dash'!$D$2</f>
        <v>33.132829056004709</v>
      </c>
      <c r="AH51" s="27">
        <f>AH46*'LL Dash'!$D$2</f>
        <v>620.82496106639269</v>
      </c>
      <c r="AI51" s="27">
        <f>AI46*'LL Dash'!$D$2</f>
        <v>469.54365019370738</v>
      </c>
      <c r="AJ51" s="27">
        <f>AJ46*'LL Dash'!$D$2</f>
        <v>0</v>
      </c>
      <c r="AK51" s="7"/>
      <c r="AL51" s="7">
        <f>SUM(E51:AJ51)</f>
        <v>10000.000000000002</v>
      </c>
    </row>
    <row r="52" spans="4:38" x14ac:dyDescent="0.25">
      <c r="D52" t="s">
        <v>110</v>
      </c>
      <c r="E52" s="7">
        <f t="shared" ref="E52:AJ52" si="10">RANK(E51,$E$51:$AJ$51)</f>
        <v>21</v>
      </c>
      <c r="F52" s="7">
        <f t="shared" si="10"/>
        <v>13</v>
      </c>
      <c r="G52" s="7">
        <f t="shared" si="10"/>
        <v>3</v>
      </c>
      <c r="H52" s="7">
        <f t="shared" si="10"/>
        <v>21</v>
      </c>
      <c r="I52" s="7">
        <f t="shared" si="10"/>
        <v>14</v>
      </c>
      <c r="J52" s="7">
        <f t="shared" si="10"/>
        <v>12</v>
      </c>
      <c r="K52" s="7">
        <f t="shared" si="10"/>
        <v>10</v>
      </c>
      <c r="L52" s="7">
        <f t="shared" si="10"/>
        <v>8</v>
      </c>
      <c r="M52" s="7">
        <f t="shared" si="10"/>
        <v>16</v>
      </c>
      <c r="N52" s="7">
        <f t="shared" si="10"/>
        <v>21</v>
      </c>
      <c r="O52" s="7">
        <f t="shared" si="10"/>
        <v>21</v>
      </c>
      <c r="P52" s="7">
        <f t="shared" si="10"/>
        <v>4</v>
      </c>
      <c r="Q52" s="7">
        <f t="shared" si="10"/>
        <v>7</v>
      </c>
      <c r="R52" s="7">
        <f t="shared" si="10"/>
        <v>1</v>
      </c>
      <c r="S52" s="7">
        <f t="shared" si="10"/>
        <v>21</v>
      </c>
      <c r="T52" s="7">
        <f t="shared" si="10"/>
        <v>21</v>
      </c>
      <c r="U52" s="7">
        <f t="shared" si="10"/>
        <v>18</v>
      </c>
      <c r="V52" s="7">
        <f t="shared" si="10"/>
        <v>19</v>
      </c>
      <c r="W52" s="7">
        <f t="shared" si="10"/>
        <v>21</v>
      </c>
      <c r="X52" s="7">
        <f t="shared" si="10"/>
        <v>21</v>
      </c>
      <c r="Y52" s="7">
        <f t="shared" si="10"/>
        <v>21</v>
      </c>
      <c r="Z52" s="7">
        <f t="shared" si="10"/>
        <v>15</v>
      </c>
      <c r="AA52" s="7">
        <f t="shared" si="10"/>
        <v>21</v>
      </c>
      <c r="AB52" s="7">
        <f t="shared" si="10"/>
        <v>20</v>
      </c>
      <c r="AC52" s="7">
        <f t="shared" si="10"/>
        <v>9</v>
      </c>
      <c r="AD52" s="7">
        <f t="shared" si="10"/>
        <v>2</v>
      </c>
      <c r="AE52" s="7">
        <f t="shared" si="10"/>
        <v>21</v>
      </c>
      <c r="AF52" s="7">
        <f t="shared" si="10"/>
        <v>17</v>
      </c>
      <c r="AG52" s="7">
        <f t="shared" si="10"/>
        <v>11</v>
      </c>
      <c r="AH52" s="7">
        <f t="shared" si="10"/>
        <v>5</v>
      </c>
      <c r="AI52" s="7">
        <f t="shared" si="10"/>
        <v>6</v>
      </c>
      <c r="AJ52" s="7">
        <f t="shared" si="10"/>
        <v>21</v>
      </c>
    </row>
    <row r="54" spans="4:38" x14ac:dyDescent="0.25">
      <c r="E54" t="s">
        <v>107</v>
      </c>
    </row>
    <row r="55" spans="4:38" x14ac:dyDescent="0.25">
      <c r="E55" t="s">
        <v>124</v>
      </c>
      <c r="F55" t="s">
        <v>123</v>
      </c>
      <c r="G55" t="s">
        <v>108</v>
      </c>
      <c r="H55" t="s">
        <v>109</v>
      </c>
      <c r="I55" t="s">
        <v>116</v>
      </c>
    </row>
    <row r="56" spans="4:38" x14ac:dyDescent="0.25">
      <c r="E56" s="7">
        <f>K51+Q51+S51+T51+Y51+Z51+AC51+AG51</f>
        <v>340.42026553550494</v>
      </c>
      <c r="F56">
        <f>F51+I51+L51+V51+W51+AB51+AE51+AF51+AI51</f>
        <v>591.412750011193</v>
      </c>
      <c r="G56">
        <f>G51+J51+P51+R51+AD51+AH51</f>
        <v>9067.2009465216597</v>
      </c>
      <c r="H56">
        <f>O51+AA51</f>
        <v>0</v>
      </c>
      <c r="I56">
        <f>E51+H51+M51+N51+U51+X51+AJ51</f>
        <v>0.96603793164220131</v>
      </c>
    </row>
    <row r="57" spans="4:38" x14ac:dyDescent="0.25">
      <c r="E57" s="7"/>
    </row>
    <row r="58" spans="4:38" x14ac:dyDescent="0.25">
      <c r="D58" s="7">
        <f>RANK(F58,$F$58:$F$89)+COUNTIF($F58:$F89,F58)-1</f>
        <v>32</v>
      </c>
      <c r="E58" s="7" t="s">
        <v>43</v>
      </c>
      <c r="F58" s="7">
        <f>E46*'LL Dash'!$D$2</f>
        <v>0</v>
      </c>
      <c r="H58">
        <v>1</v>
      </c>
      <c r="I58" t="str">
        <f t="shared" ref="I58:I89" si="11">IFERROR(VLOOKUP(H58,D$58:F$89,2,FALSE),VLOOKUP(H58,D$58:F$89,2,TRUE))</f>
        <v>KR</v>
      </c>
      <c r="J58">
        <f t="shared" ref="J58:J89" si="12">IFERROR(VLOOKUP(H58,D$58:F$89,3,FALSE),VLOOKUP(H58,D$58:F$89,3,TRUE))</f>
        <v>2654.9296395181827</v>
      </c>
      <c r="K58" s="16">
        <f>J58/SUM(J$58:J$89)</f>
        <v>0.26549296395181826</v>
      </c>
    </row>
    <row r="59" spans="4:38" x14ac:dyDescent="0.25">
      <c r="D59" s="7">
        <f t="shared" ref="D59:D89" si="13">RANK(F59,$F$58:$F$89)+COUNTIF($F59:$F90,F59)-1</f>
        <v>13</v>
      </c>
      <c r="E59" s="7" t="s">
        <v>0</v>
      </c>
      <c r="F59" s="7">
        <f>F46*'LL Dash'!$D$2</f>
        <v>11.415279683554855</v>
      </c>
      <c r="H59">
        <v>2</v>
      </c>
      <c r="I59" t="str">
        <f t="shared" si="11"/>
        <v>TW</v>
      </c>
      <c r="J59">
        <f t="shared" si="12"/>
        <v>2154.7691466995507</v>
      </c>
      <c r="K59" s="16">
        <f t="shared" ref="K59:K89" si="14">J59/SUM(J$58:J$89)</f>
        <v>0.21547691466995506</v>
      </c>
    </row>
    <row r="60" spans="4:38" x14ac:dyDescent="0.25">
      <c r="D60" s="7">
        <f t="shared" si="13"/>
        <v>3</v>
      </c>
      <c r="E60" s="7" t="s">
        <v>2</v>
      </c>
      <c r="F60" s="7">
        <f>G46*'LL Dash'!$D$2</f>
        <v>1968.4527972488227</v>
      </c>
      <c r="H60">
        <v>3</v>
      </c>
      <c r="I60" t="str">
        <f t="shared" si="11"/>
        <v>CN</v>
      </c>
      <c r="J60">
        <f t="shared" si="12"/>
        <v>1968.4527972488227</v>
      </c>
      <c r="K60" s="16">
        <f t="shared" si="14"/>
        <v>0.19684527972488228</v>
      </c>
    </row>
    <row r="61" spans="4:38" x14ac:dyDescent="0.25">
      <c r="D61" s="7">
        <f t="shared" si="13"/>
        <v>31</v>
      </c>
      <c r="E61" s="7" t="s">
        <v>48</v>
      </c>
      <c r="F61" s="7">
        <f>H46*'LL Dash'!$D$2</f>
        <v>0</v>
      </c>
      <c r="H61">
        <v>4</v>
      </c>
      <c r="I61" t="str">
        <f t="shared" si="11"/>
        <v>JP</v>
      </c>
      <c r="J61">
        <f t="shared" si="12"/>
        <v>1654.4710529723791</v>
      </c>
      <c r="K61" s="16">
        <f t="shared" si="14"/>
        <v>0.16544710529723791</v>
      </c>
    </row>
    <row r="62" spans="4:38" x14ac:dyDescent="0.25">
      <c r="D62" s="7">
        <f t="shared" si="13"/>
        <v>14</v>
      </c>
      <c r="E62" s="7" t="s">
        <v>53</v>
      </c>
      <c r="F62" s="7">
        <f>I46*'LL Dash'!$D$2</f>
        <v>5.7093253012157037</v>
      </c>
      <c r="H62">
        <v>5</v>
      </c>
      <c r="I62" t="str">
        <f t="shared" si="11"/>
        <v>US</v>
      </c>
      <c r="J62">
        <f t="shared" si="12"/>
        <v>620.82496106639269</v>
      </c>
      <c r="K62" s="16">
        <f t="shared" si="14"/>
        <v>6.2082496106639268E-2</v>
      </c>
    </row>
    <row r="63" spans="4:38" x14ac:dyDescent="0.25">
      <c r="D63" s="7">
        <f t="shared" si="13"/>
        <v>12</v>
      </c>
      <c r="E63" s="7" t="s">
        <v>44</v>
      </c>
      <c r="F63" s="7">
        <f>J46*'LL Dash'!$D$2</f>
        <v>13.75334901633115</v>
      </c>
      <c r="H63">
        <v>6</v>
      </c>
      <c r="I63" t="str">
        <f t="shared" si="11"/>
        <v>VU</v>
      </c>
      <c r="J63">
        <f t="shared" si="12"/>
        <v>469.54365019370738</v>
      </c>
      <c r="K63" s="16">
        <f t="shared" si="14"/>
        <v>4.6954365019370739E-2</v>
      </c>
    </row>
    <row r="64" spans="4:38" x14ac:dyDescent="0.25">
      <c r="D64" s="7">
        <f t="shared" si="13"/>
        <v>10</v>
      </c>
      <c r="E64" s="7" t="s">
        <v>54</v>
      </c>
      <c r="F64" s="7">
        <f>K46*'LL Dash'!$D$2</f>
        <v>33.140986679685966</v>
      </c>
      <c r="H64">
        <v>7</v>
      </c>
      <c r="I64" t="str">
        <f t="shared" si="11"/>
        <v>KI</v>
      </c>
      <c r="J64">
        <f t="shared" si="12"/>
        <v>171.64894207183107</v>
      </c>
      <c r="K64" s="16">
        <f t="shared" si="14"/>
        <v>1.7164894207183107E-2</v>
      </c>
    </row>
    <row r="65" spans="4:11" x14ac:dyDescent="0.25">
      <c r="D65" s="7">
        <f t="shared" si="13"/>
        <v>8</v>
      </c>
      <c r="E65" s="7" t="s">
        <v>1</v>
      </c>
      <c r="F65" s="7">
        <f>L46*'LL Dash'!$D$2</f>
        <v>104.25011587027997</v>
      </c>
      <c r="H65">
        <v>8</v>
      </c>
      <c r="I65" t="str">
        <f t="shared" si="11"/>
        <v>FJ</v>
      </c>
      <c r="J65">
        <f t="shared" si="12"/>
        <v>104.25011587027997</v>
      </c>
      <c r="K65" s="16">
        <f t="shared" si="14"/>
        <v>1.0425011587027997E-2</v>
      </c>
    </row>
    <row r="66" spans="4:11" x14ac:dyDescent="0.25">
      <c r="D66" s="7">
        <f t="shared" si="13"/>
        <v>16</v>
      </c>
      <c r="E66" s="7" t="s">
        <v>55</v>
      </c>
      <c r="F66" s="7">
        <f>M46*'LL Dash'!$D$2</f>
        <v>0.84259488238287616</v>
      </c>
      <c r="H66">
        <v>9</v>
      </c>
      <c r="I66" t="str">
        <f t="shared" si="11"/>
        <v>SB</v>
      </c>
      <c r="J66">
        <f t="shared" si="12"/>
        <v>100.51560968370336</v>
      </c>
      <c r="K66" s="16">
        <f t="shared" si="14"/>
        <v>1.0051560968370336E-2</v>
      </c>
    </row>
    <row r="67" spans="4:11" x14ac:dyDescent="0.25">
      <c r="D67" s="7">
        <f t="shared" si="13"/>
        <v>30</v>
      </c>
      <c r="E67" s="7" t="s">
        <v>49</v>
      </c>
      <c r="F67" s="7">
        <f>N46*'LL Dash'!$D$2</f>
        <v>0</v>
      </c>
      <c r="H67">
        <v>10</v>
      </c>
      <c r="I67" t="str">
        <f t="shared" si="11"/>
        <v>FM</v>
      </c>
      <c r="J67">
        <f t="shared" si="12"/>
        <v>33.140986679685966</v>
      </c>
      <c r="K67" s="16">
        <f t="shared" si="14"/>
        <v>3.3140986679685968E-3</v>
      </c>
    </row>
    <row r="68" spans="4:11" x14ac:dyDescent="0.25">
      <c r="D68" s="7">
        <f t="shared" si="13"/>
        <v>29</v>
      </c>
      <c r="E68" s="7" t="s">
        <v>8</v>
      </c>
      <c r="F68" s="7">
        <f>O46*'LL Dash'!$D$2</f>
        <v>0</v>
      </c>
      <c r="H68">
        <v>11</v>
      </c>
      <c r="I68" t="str">
        <f t="shared" si="11"/>
        <v>TV</v>
      </c>
      <c r="J68">
        <f t="shared" si="12"/>
        <v>33.132829056004709</v>
      </c>
      <c r="K68" s="16">
        <f t="shared" si="14"/>
        <v>3.3132829056004708E-3</v>
      </c>
    </row>
    <row r="69" spans="4:11" x14ac:dyDescent="0.25">
      <c r="D69" s="7">
        <f t="shared" si="13"/>
        <v>4</v>
      </c>
      <c r="E69" s="7" t="s">
        <v>9</v>
      </c>
      <c r="F69" s="7">
        <f>P46*'LL Dash'!$D$2</f>
        <v>1654.4710529723791</v>
      </c>
      <c r="H69">
        <v>12</v>
      </c>
      <c r="I69" t="str">
        <f t="shared" si="11"/>
        <v>EU</v>
      </c>
      <c r="J69">
        <f t="shared" si="12"/>
        <v>13.75334901633115</v>
      </c>
      <c r="K69" s="16">
        <f t="shared" si="14"/>
        <v>1.3753349016331149E-3</v>
      </c>
    </row>
    <row r="70" spans="4:11" x14ac:dyDescent="0.25">
      <c r="D70" s="7">
        <f t="shared" si="13"/>
        <v>7</v>
      </c>
      <c r="E70" s="7" t="s">
        <v>50</v>
      </c>
      <c r="F70" s="7">
        <f>Q46*'LL Dash'!$D$2</f>
        <v>171.64894207183107</v>
      </c>
      <c r="H70">
        <v>13</v>
      </c>
      <c r="I70" t="str">
        <f t="shared" si="11"/>
        <v>AU</v>
      </c>
      <c r="J70">
        <f t="shared" si="12"/>
        <v>11.415279683554855</v>
      </c>
      <c r="K70" s="16">
        <f t="shared" si="14"/>
        <v>1.1415279683554855E-3</v>
      </c>
    </row>
    <row r="71" spans="4:11" x14ac:dyDescent="0.25">
      <c r="D71" s="7">
        <f t="shared" si="13"/>
        <v>1</v>
      </c>
      <c r="E71" s="7" t="s">
        <v>3</v>
      </c>
      <c r="F71" s="7">
        <f>R46*'LL Dash'!$D$2</f>
        <v>2654.9296395181827</v>
      </c>
      <c r="H71">
        <v>14</v>
      </c>
      <c r="I71" t="str">
        <f t="shared" si="11"/>
        <v>CK</v>
      </c>
      <c r="J71">
        <f t="shared" si="12"/>
        <v>5.7093253012157037</v>
      </c>
      <c r="K71" s="16">
        <f t="shared" si="14"/>
        <v>5.7093253012157035E-4</v>
      </c>
    </row>
    <row r="72" spans="4:11" x14ac:dyDescent="0.25">
      <c r="D72" s="7">
        <f t="shared" si="13"/>
        <v>28</v>
      </c>
      <c r="E72" s="7" t="s">
        <v>4</v>
      </c>
      <c r="F72" s="7">
        <f>S46*'LL Dash'!$D$2</f>
        <v>0</v>
      </c>
      <c r="H72">
        <v>15</v>
      </c>
      <c r="I72" t="str">
        <f t="shared" si="11"/>
        <v>PG</v>
      </c>
      <c r="J72">
        <f t="shared" si="12"/>
        <v>1.9818980442798375</v>
      </c>
      <c r="K72" s="16">
        <f t="shared" si="14"/>
        <v>1.9818980442798376E-4</v>
      </c>
    </row>
    <row r="73" spans="4:11" x14ac:dyDescent="0.25">
      <c r="D73" s="7">
        <f t="shared" si="13"/>
        <v>27</v>
      </c>
      <c r="E73" s="7" t="s">
        <v>56</v>
      </c>
      <c r="F73" s="7">
        <f>T46*'LL Dash'!$D$2</f>
        <v>0</v>
      </c>
      <c r="H73">
        <v>16</v>
      </c>
      <c r="I73" t="str">
        <f t="shared" si="11"/>
        <v>PF</v>
      </c>
      <c r="J73">
        <f t="shared" si="12"/>
        <v>0.84259488238287616</v>
      </c>
      <c r="K73" s="16">
        <f t="shared" si="14"/>
        <v>8.4259488238287616E-5</v>
      </c>
    </row>
    <row r="74" spans="4:11" x14ac:dyDescent="0.25">
      <c r="D74" s="7">
        <f t="shared" si="13"/>
        <v>18</v>
      </c>
      <c r="E74" s="7" t="s">
        <v>45</v>
      </c>
      <c r="F74" s="7">
        <f>U46*'LL Dash'!$D$2</f>
        <v>0.12344304925932517</v>
      </c>
      <c r="H74">
        <v>17</v>
      </c>
      <c r="I74" t="str">
        <f t="shared" si="11"/>
        <v>TO</v>
      </c>
      <c r="J74">
        <f t="shared" si="12"/>
        <v>0.32569818185243032</v>
      </c>
      <c r="K74" s="16">
        <f t="shared" si="14"/>
        <v>3.2569818185243033E-5</v>
      </c>
    </row>
    <row r="75" spans="4:11" x14ac:dyDescent="0.25">
      <c r="D75" s="7">
        <f t="shared" si="13"/>
        <v>19</v>
      </c>
      <c r="E75" s="7" t="s">
        <v>46</v>
      </c>
      <c r="F75" s="7">
        <f>V46*'LL Dash'!$D$2</f>
        <v>0.11568993584325614</v>
      </c>
      <c r="H75">
        <v>18</v>
      </c>
      <c r="I75" t="str">
        <f t="shared" si="11"/>
        <v>NC</v>
      </c>
      <c r="J75">
        <f t="shared" si="12"/>
        <v>0.12344304925932517</v>
      </c>
      <c r="K75" s="16">
        <f t="shared" si="14"/>
        <v>1.2344304925932517E-5</v>
      </c>
    </row>
    <row r="76" spans="4:11" x14ac:dyDescent="0.25">
      <c r="D76" s="7">
        <f t="shared" si="13"/>
        <v>26</v>
      </c>
      <c r="E76" s="7" t="s">
        <v>57</v>
      </c>
      <c r="F76" s="7">
        <f>W46*'LL Dash'!$D$2</f>
        <v>0</v>
      </c>
      <c r="H76">
        <v>19</v>
      </c>
      <c r="I76" t="str">
        <f t="shared" si="11"/>
        <v>NZ</v>
      </c>
      <c r="J76">
        <f t="shared" si="12"/>
        <v>0.11568993584325614</v>
      </c>
      <c r="K76" s="16">
        <f t="shared" si="14"/>
        <v>1.1568993584325614E-5</v>
      </c>
    </row>
    <row r="77" spans="4:11" x14ac:dyDescent="0.25">
      <c r="D77" s="7">
        <f t="shared" si="13"/>
        <v>25</v>
      </c>
      <c r="E77" s="7" t="s">
        <v>58</v>
      </c>
      <c r="F77" s="7">
        <f>X46*'LL Dash'!$D$2</f>
        <v>0</v>
      </c>
      <c r="H77">
        <v>20</v>
      </c>
      <c r="I77" t="str">
        <f t="shared" si="11"/>
        <v>WS</v>
      </c>
      <c r="J77">
        <f t="shared" si="12"/>
        <v>5.2990844739393549E-2</v>
      </c>
      <c r="K77" s="16">
        <f t="shared" si="14"/>
        <v>5.299084473939355E-6</v>
      </c>
    </row>
    <row r="78" spans="4:11" x14ac:dyDescent="0.25">
      <c r="D78" s="7">
        <f t="shared" si="13"/>
        <v>24</v>
      </c>
      <c r="E78" s="7" t="s">
        <v>59</v>
      </c>
      <c r="F78" s="7">
        <f>Y46*'LL Dash'!$D$2</f>
        <v>0</v>
      </c>
      <c r="H78">
        <v>21</v>
      </c>
      <c r="I78" t="str">
        <f t="shared" si="11"/>
        <v>WF</v>
      </c>
      <c r="J78">
        <f t="shared" si="12"/>
        <v>0</v>
      </c>
      <c r="K78" s="16">
        <f t="shared" si="14"/>
        <v>0</v>
      </c>
    </row>
    <row r="79" spans="4:11" x14ac:dyDescent="0.25">
      <c r="D79" s="7">
        <f t="shared" si="13"/>
        <v>15</v>
      </c>
      <c r="E79" s="7" t="s">
        <v>60</v>
      </c>
      <c r="F79" s="7">
        <f>Z46*'LL Dash'!$D$2</f>
        <v>1.9818980442798375</v>
      </c>
      <c r="H79">
        <v>22</v>
      </c>
      <c r="I79" t="str">
        <f t="shared" si="11"/>
        <v>TK</v>
      </c>
      <c r="J79">
        <f t="shared" si="12"/>
        <v>0</v>
      </c>
      <c r="K79" s="16">
        <f t="shared" si="14"/>
        <v>0</v>
      </c>
    </row>
    <row r="80" spans="4:11" x14ac:dyDescent="0.25">
      <c r="D80" s="7">
        <f t="shared" si="13"/>
        <v>23</v>
      </c>
      <c r="E80" s="7" t="s">
        <v>51</v>
      </c>
      <c r="F80" s="7">
        <f>AA46*'LL Dash'!$D$2</f>
        <v>0</v>
      </c>
      <c r="H80">
        <v>23</v>
      </c>
      <c r="I80" t="str">
        <f t="shared" si="11"/>
        <v>PH</v>
      </c>
      <c r="J80">
        <f t="shared" si="12"/>
        <v>0</v>
      </c>
      <c r="K80" s="16">
        <f t="shared" si="14"/>
        <v>0</v>
      </c>
    </row>
    <row r="81" spans="4:11" x14ac:dyDescent="0.25">
      <c r="D81" s="7">
        <f t="shared" si="13"/>
        <v>20</v>
      </c>
      <c r="E81" s="7" t="s">
        <v>61</v>
      </c>
      <c r="F81" s="7">
        <f>AB46*'LL Dash'!$D$2</f>
        <v>5.2990844739393549E-2</v>
      </c>
      <c r="H81">
        <v>24</v>
      </c>
      <c r="I81" t="str">
        <f t="shared" si="11"/>
        <v>PW</v>
      </c>
      <c r="J81">
        <f t="shared" si="12"/>
        <v>0</v>
      </c>
      <c r="K81" s="16">
        <f t="shared" si="14"/>
        <v>0</v>
      </c>
    </row>
    <row r="82" spans="4:11" x14ac:dyDescent="0.25">
      <c r="D82" s="7">
        <f t="shared" si="13"/>
        <v>9</v>
      </c>
      <c r="E82" s="7" t="s">
        <v>5</v>
      </c>
      <c r="F82" s="7">
        <f>AC46*'LL Dash'!$D$2</f>
        <v>100.51560968370336</v>
      </c>
      <c r="H82">
        <v>25</v>
      </c>
      <c r="I82" t="str">
        <f t="shared" si="11"/>
        <v>MP</v>
      </c>
      <c r="J82">
        <f t="shared" si="12"/>
        <v>0</v>
      </c>
      <c r="K82" s="16">
        <f t="shared" si="14"/>
        <v>0</v>
      </c>
    </row>
    <row r="83" spans="4:11" x14ac:dyDescent="0.25">
      <c r="D83" s="7">
        <f t="shared" si="13"/>
        <v>2</v>
      </c>
      <c r="E83" s="7" t="s">
        <v>6</v>
      </c>
      <c r="F83" s="7">
        <f>AD46*'LL Dash'!$D$2</f>
        <v>2154.7691466995507</v>
      </c>
      <c r="H83">
        <v>26</v>
      </c>
      <c r="I83" t="str">
        <f t="shared" si="11"/>
        <v>NU</v>
      </c>
      <c r="J83">
        <f t="shared" si="12"/>
        <v>0</v>
      </c>
      <c r="K83" s="16">
        <f t="shared" si="14"/>
        <v>0</v>
      </c>
    </row>
    <row r="84" spans="4:11" x14ac:dyDescent="0.25">
      <c r="D84" s="7">
        <f t="shared" si="13"/>
        <v>22</v>
      </c>
      <c r="E84" s="7" t="s">
        <v>62</v>
      </c>
      <c r="F84" s="7">
        <f>AE46*'LL Dash'!$D$2</f>
        <v>0</v>
      </c>
      <c r="H84">
        <v>27</v>
      </c>
      <c r="I84" t="str">
        <f t="shared" si="11"/>
        <v>NR</v>
      </c>
      <c r="J84">
        <f t="shared" si="12"/>
        <v>0</v>
      </c>
      <c r="K84" s="16">
        <f t="shared" si="14"/>
        <v>0</v>
      </c>
    </row>
    <row r="85" spans="4:11" x14ac:dyDescent="0.25">
      <c r="D85" s="7">
        <f t="shared" si="13"/>
        <v>17</v>
      </c>
      <c r="E85" s="7" t="s">
        <v>52</v>
      </c>
      <c r="F85" s="7">
        <f>AF46*'LL Dash'!$D$2</f>
        <v>0.32569818185243032</v>
      </c>
      <c r="H85">
        <v>28</v>
      </c>
      <c r="I85" t="str">
        <f t="shared" si="11"/>
        <v>MH</v>
      </c>
      <c r="J85">
        <f t="shared" si="12"/>
        <v>0</v>
      </c>
      <c r="K85" s="16">
        <f t="shared" si="14"/>
        <v>0</v>
      </c>
    </row>
    <row r="86" spans="4:11" x14ac:dyDescent="0.25">
      <c r="D86" s="7">
        <f t="shared" si="13"/>
        <v>11</v>
      </c>
      <c r="E86" s="7" t="s">
        <v>63</v>
      </c>
      <c r="F86" s="7">
        <f>AG46*'LL Dash'!$D$2</f>
        <v>33.132829056004709</v>
      </c>
      <c r="H86">
        <v>29</v>
      </c>
      <c r="I86" t="str">
        <f t="shared" si="11"/>
        <v>ID</v>
      </c>
      <c r="J86">
        <f t="shared" si="12"/>
        <v>0</v>
      </c>
      <c r="K86" s="16">
        <f t="shared" si="14"/>
        <v>0</v>
      </c>
    </row>
    <row r="87" spans="4:11" x14ac:dyDescent="0.25">
      <c r="D87" s="7">
        <f t="shared" si="13"/>
        <v>5</v>
      </c>
      <c r="E87" s="7" t="s">
        <v>10</v>
      </c>
      <c r="F87" s="7">
        <f>AH46*'LL Dash'!$D$2</f>
        <v>620.82496106639269</v>
      </c>
      <c r="H87">
        <v>30</v>
      </c>
      <c r="I87" t="str">
        <f t="shared" si="11"/>
        <v>GU</v>
      </c>
      <c r="J87">
        <f t="shared" si="12"/>
        <v>0</v>
      </c>
      <c r="K87" s="16">
        <f t="shared" si="14"/>
        <v>0</v>
      </c>
    </row>
    <row r="88" spans="4:11" x14ac:dyDescent="0.25">
      <c r="D88" s="7">
        <f t="shared" si="13"/>
        <v>6</v>
      </c>
      <c r="E88" s="7" t="s">
        <v>64</v>
      </c>
      <c r="F88" s="7">
        <f>AI46*'LL Dash'!$D$2</f>
        <v>469.54365019370738</v>
      </c>
      <c r="H88">
        <v>31</v>
      </c>
      <c r="I88" t="str">
        <f t="shared" si="11"/>
        <v>CA</v>
      </c>
      <c r="J88">
        <f t="shared" si="12"/>
        <v>0</v>
      </c>
      <c r="K88" s="16">
        <f t="shared" si="14"/>
        <v>0</v>
      </c>
    </row>
    <row r="89" spans="4:11" x14ac:dyDescent="0.25">
      <c r="D89" s="7">
        <f t="shared" si="13"/>
        <v>21</v>
      </c>
      <c r="E89" s="7" t="s">
        <v>47</v>
      </c>
      <c r="F89" s="7">
        <f>AJ46*'LL Dash'!$D$2</f>
        <v>0</v>
      </c>
      <c r="H89">
        <v>32</v>
      </c>
      <c r="I89" t="str">
        <f t="shared" si="11"/>
        <v>AS</v>
      </c>
      <c r="J89">
        <f t="shared" si="12"/>
        <v>0</v>
      </c>
      <c r="K89" s="16">
        <f t="shared" si="1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41"/>
  <sheetViews>
    <sheetView zoomScale="70" zoomScaleNormal="70" workbookViewId="0">
      <selection activeCell="H14" sqref="H14"/>
    </sheetView>
  </sheetViews>
  <sheetFormatPr defaultRowHeight="15" x14ac:dyDescent="0.25"/>
  <sheetData>
    <row r="1" spans="1:35" x14ac:dyDescent="0.25">
      <c r="A1" t="s">
        <v>7</v>
      </c>
    </row>
    <row r="4" spans="1:35" x14ac:dyDescent="0.25">
      <c r="D4" t="s">
        <v>11</v>
      </c>
    </row>
    <row r="5" spans="1:35" x14ac:dyDescent="0.25">
      <c r="D5" t="s">
        <v>2</v>
      </c>
      <c r="E5" t="s">
        <v>8</v>
      </c>
      <c r="F5" t="s">
        <v>9</v>
      </c>
      <c r="G5" t="s">
        <v>3</v>
      </c>
      <c r="H5" t="s">
        <v>6</v>
      </c>
      <c r="I5" t="s">
        <v>10</v>
      </c>
    </row>
    <row r="6" spans="1:35" x14ac:dyDescent="0.25">
      <c r="D6">
        <v>8224</v>
      </c>
      <c r="E6">
        <v>5889</v>
      </c>
      <c r="F6">
        <v>18265</v>
      </c>
      <c r="G6">
        <v>13942</v>
      </c>
      <c r="H6">
        <v>10481</v>
      </c>
      <c r="I6">
        <v>3554</v>
      </c>
    </row>
    <row r="7" spans="1:35" x14ac:dyDescent="0.25">
      <c r="D7" t="s">
        <v>68</v>
      </c>
    </row>
    <row r="10" spans="1:35" x14ac:dyDescent="0.25">
      <c r="D10" t="s">
        <v>43</v>
      </c>
      <c r="E10" t="s">
        <v>0</v>
      </c>
      <c r="F10" t="s">
        <v>2</v>
      </c>
      <c r="G10" t="s">
        <v>48</v>
      </c>
      <c r="H10" t="s">
        <v>53</v>
      </c>
      <c r="I10" t="s">
        <v>44</v>
      </c>
      <c r="J10" t="s">
        <v>54</v>
      </c>
      <c r="K10" t="s">
        <v>1</v>
      </c>
      <c r="L10" t="s">
        <v>55</v>
      </c>
      <c r="M10" t="s">
        <v>49</v>
      </c>
      <c r="N10" t="s">
        <v>8</v>
      </c>
      <c r="O10" t="s">
        <v>9</v>
      </c>
      <c r="P10" t="s">
        <v>50</v>
      </c>
      <c r="Q10" t="s">
        <v>3</v>
      </c>
      <c r="R10" t="s">
        <v>4</v>
      </c>
      <c r="S10" t="s">
        <v>56</v>
      </c>
      <c r="T10" t="s">
        <v>45</v>
      </c>
      <c r="U10" t="s">
        <v>46</v>
      </c>
      <c r="V10" t="s">
        <v>57</v>
      </c>
      <c r="W10" t="s">
        <v>58</v>
      </c>
      <c r="X10" t="s">
        <v>59</v>
      </c>
      <c r="Y10" t="s">
        <v>60</v>
      </c>
      <c r="Z10" t="s">
        <v>51</v>
      </c>
      <c r="AA10" t="s">
        <v>61</v>
      </c>
      <c r="AB10" t="s">
        <v>5</v>
      </c>
      <c r="AC10" t="s">
        <v>6</v>
      </c>
      <c r="AD10" t="s">
        <v>62</v>
      </c>
      <c r="AE10" t="s">
        <v>52</v>
      </c>
      <c r="AF10" t="s">
        <v>63</v>
      </c>
      <c r="AG10" t="s">
        <v>10</v>
      </c>
      <c r="AH10" t="s">
        <v>64</v>
      </c>
      <c r="AI10" t="s">
        <v>47</v>
      </c>
    </row>
    <row r="11" spans="1:35" x14ac:dyDescent="0.25">
      <c r="D11">
        <v>0</v>
      </c>
      <c r="E11">
        <v>0</v>
      </c>
      <c r="F11">
        <v>8224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5889</v>
      </c>
      <c r="O11">
        <v>18265</v>
      </c>
      <c r="P11">
        <v>0</v>
      </c>
      <c r="Q11">
        <v>13942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10481</v>
      </c>
      <c r="AD11">
        <v>0</v>
      </c>
      <c r="AE11">
        <v>0</v>
      </c>
      <c r="AF11">
        <v>0</v>
      </c>
      <c r="AG11">
        <v>3554</v>
      </c>
      <c r="AH11">
        <v>0</v>
      </c>
      <c r="AI11">
        <v>0</v>
      </c>
    </row>
    <row r="25" spans="3:35" x14ac:dyDescent="0.25">
      <c r="C25" t="s">
        <v>125</v>
      </c>
    </row>
    <row r="26" spans="3:35" x14ac:dyDescent="0.25">
      <c r="C26" t="s">
        <v>89</v>
      </c>
      <c r="D26" t="s">
        <v>43</v>
      </c>
      <c r="E26" t="s">
        <v>0</v>
      </c>
      <c r="F26" t="s">
        <v>2</v>
      </c>
      <c r="G26" t="s">
        <v>48</v>
      </c>
      <c r="H26" t="s">
        <v>53</v>
      </c>
      <c r="I26" t="s">
        <v>44</v>
      </c>
      <c r="J26" t="s">
        <v>54</v>
      </c>
      <c r="K26" t="s">
        <v>1</v>
      </c>
      <c r="L26" t="s">
        <v>55</v>
      </c>
      <c r="M26" t="s">
        <v>49</v>
      </c>
      <c r="N26" t="s">
        <v>8</v>
      </c>
      <c r="O26" t="s">
        <v>9</v>
      </c>
      <c r="P26" t="s">
        <v>50</v>
      </c>
      <c r="Q26" t="s">
        <v>3</v>
      </c>
      <c r="R26" t="s">
        <v>4</v>
      </c>
      <c r="S26" t="s">
        <v>56</v>
      </c>
      <c r="T26" t="s">
        <v>45</v>
      </c>
      <c r="U26" t="s">
        <v>46</v>
      </c>
      <c r="V26" t="s">
        <v>57</v>
      </c>
      <c r="W26" t="s">
        <v>58</v>
      </c>
      <c r="X26" t="s">
        <v>59</v>
      </c>
      <c r="Y26" t="s">
        <v>60</v>
      </c>
      <c r="Z26" t="s">
        <v>51</v>
      </c>
      <c r="AA26" t="s">
        <v>61</v>
      </c>
      <c r="AB26" t="s">
        <v>5</v>
      </c>
      <c r="AC26" t="s">
        <v>6</v>
      </c>
      <c r="AD26" t="s">
        <v>62</v>
      </c>
      <c r="AE26" t="s">
        <v>52</v>
      </c>
      <c r="AF26" t="s">
        <v>63</v>
      </c>
      <c r="AG26" t="s">
        <v>10</v>
      </c>
      <c r="AH26" t="s">
        <v>64</v>
      </c>
      <c r="AI26" t="s">
        <v>47</v>
      </c>
    </row>
    <row r="27" spans="3:35" x14ac:dyDescent="0.25">
      <c r="C27">
        <v>2002</v>
      </c>
      <c r="D27">
        <v>0</v>
      </c>
      <c r="E27">
        <v>62.347999999999999</v>
      </c>
      <c r="F27">
        <v>1366.21</v>
      </c>
      <c r="G27">
        <v>0</v>
      </c>
      <c r="H27">
        <v>0</v>
      </c>
      <c r="I27">
        <v>0</v>
      </c>
      <c r="J27">
        <v>0</v>
      </c>
      <c r="K27">
        <v>124.751</v>
      </c>
      <c r="L27">
        <v>0.38900000000000001</v>
      </c>
      <c r="M27">
        <v>0</v>
      </c>
      <c r="N27">
        <v>0</v>
      </c>
      <c r="O27">
        <v>18513.385999999999</v>
      </c>
      <c r="P27">
        <v>0</v>
      </c>
      <c r="Q27">
        <v>22897.690999999999</v>
      </c>
      <c r="R27">
        <v>0</v>
      </c>
      <c r="S27">
        <v>0</v>
      </c>
      <c r="T27">
        <v>6.8000000000000005E-2</v>
      </c>
      <c r="U27">
        <v>2.6579999999999999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14273.663</v>
      </c>
      <c r="AD27">
        <v>0</v>
      </c>
      <c r="AE27">
        <v>50.606999999999999</v>
      </c>
      <c r="AF27">
        <v>0</v>
      </c>
      <c r="AG27">
        <v>2074.6579999999999</v>
      </c>
      <c r="AH27">
        <v>216.017</v>
      </c>
      <c r="AI27">
        <v>0</v>
      </c>
    </row>
    <row r="28" spans="3:35" x14ac:dyDescent="0.25">
      <c r="C28">
        <v>2003</v>
      </c>
      <c r="D28">
        <v>0</v>
      </c>
      <c r="E28">
        <v>119.623</v>
      </c>
      <c r="F28">
        <v>7785.5249999999996</v>
      </c>
      <c r="G28">
        <v>0</v>
      </c>
      <c r="H28">
        <v>2.5569999999999999</v>
      </c>
      <c r="I28">
        <v>0</v>
      </c>
      <c r="J28">
        <v>0.314</v>
      </c>
      <c r="K28">
        <v>139.524</v>
      </c>
      <c r="L28">
        <v>0.624</v>
      </c>
      <c r="M28">
        <v>0</v>
      </c>
      <c r="N28">
        <v>0</v>
      </c>
      <c r="O28">
        <v>12928.325000000001</v>
      </c>
      <c r="P28">
        <v>0.161</v>
      </c>
      <c r="Q28">
        <v>14403.248</v>
      </c>
      <c r="R28">
        <v>0</v>
      </c>
      <c r="S28">
        <v>0</v>
      </c>
      <c r="T28">
        <v>0.19900000000000001</v>
      </c>
      <c r="U28">
        <v>1.228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0.19900000000000001</v>
      </c>
      <c r="AC28">
        <v>11529.282999999999</v>
      </c>
      <c r="AD28">
        <v>0</v>
      </c>
      <c r="AE28">
        <v>14.486000000000001</v>
      </c>
      <c r="AF28">
        <v>0</v>
      </c>
      <c r="AG28">
        <v>2195.2510000000002</v>
      </c>
      <c r="AH28">
        <v>373.82499999999999</v>
      </c>
      <c r="AI28">
        <v>0</v>
      </c>
    </row>
    <row r="29" spans="3:35" x14ac:dyDescent="0.25">
      <c r="C29">
        <v>2004</v>
      </c>
      <c r="D29">
        <v>0</v>
      </c>
      <c r="E29">
        <v>109.039</v>
      </c>
      <c r="F29">
        <v>10443.725</v>
      </c>
      <c r="G29">
        <v>0</v>
      </c>
      <c r="H29">
        <v>2.4420000000000002</v>
      </c>
      <c r="I29">
        <v>42</v>
      </c>
      <c r="J29">
        <v>26.401</v>
      </c>
      <c r="K29">
        <v>401.52300000000002</v>
      </c>
      <c r="L29">
        <v>2.0179999999999998</v>
      </c>
      <c r="M29">
        <v>0</v>
      </c>
      <c r="N29">
        <v>0</v>
      </c>
      <c r="O29">
        <v>17136.719000000001</v>
      </c>
      <c r="P29">
        <v>0</v>
      </c>
      <c r="Q29">
        <v>13948.123</v>
      </c>
      <c r="R29">
        <v>0</v>
      </c>
      <c r="S29">
        <v>0</v>
      </c>
      <c r="T29">
        <v>2.1560000000000001</v>
      </c>
      <c r="U29">
        <v>0.53400000000000003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0.435</v>
      </c>
      <c r="AC29">
        <v>18109.897000000001</v>
      </c>
      <c r="AD29">
        <v>0</v>
      </c>
      <c r="AE29">
        <v>0.84</v>
      </c>
      <c r="AF29">
        <v>0</v>
      </c>
      <c r="AG29">
        <v>2301.04</v>
      </c>
      <c r="AH29">
        <v>1307.8900000000001</v>
      </c>
      <c r="AI29">
        <v>0</v>
      </c>
    </row>
    <row r="30" spans="3:35" x14ac:dyDescent="0.25">
      <c r="C30">
        <v>2005</v>
      </c>
      <c r="D30">
        <v>0</v>
      </c>
      <c r="E30">
        <v>101.955</v>
      </c>
      <c r="F30">
        <v>6438.2449999999999</v>
      </c>
      <c r="G30">
        <v>0</v>
      </c>
      <c r="H30">
        <v>6.1070000000000002</v>
      </c>
      <c r="I30">
        <v>17</v>
      </c>
      <c r="J30">
        <v>16.408000000000001</v>
      </c>
      <c r="K30">
        <v>248.845</v>
      </c>
      <c r="L30">
        <v>39.183</v>
      </c>
      <c r="M30">
        <v>0</v>
      </c>
      <c r="N30">
        <v>0</v>
      </c>
      <c r="O30">
        <v>10529.752</v>
      </c>
      <c r="P30">
        <v>0</v>
      </c>
      <c r="Q30">
        <v>13420.617</v>
      </c>
      <c r="R30">
        <v>0</v>
      </c>
      <c r="S30">
        <v>0</v>
      </c>
      <c r="T30">
        <v>0.44500000000000001</v>
      </c>
      <c r="U30">
        <v>0.19500000000000001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12411.084999999999</v>
      </c>
      <c r="AD30">
        <v>0</v>
      </c>
      <c r="AE30">
        <v>1.802</v>
      </c>
      <c r="AF30">
        <v>0</v>
      </c>
      <c r="AG30">
        <v>2510.0830000000001</v>
      </c>
      <c r="AH30">
        <v>1245.768</v>
      </c>
      <c r="AI30">
        <v>0</v>
      </c>
    </row>
    <row r="31" spans="3:35" x14ac:dyDescent="0.25">
      <c r="C31">
        <v>2006</v>
      </c>
      <c r="D31">
        <v>0</v>
      </c>
      <c r="E31">
        <v>53.356000000000002</v>
      </c>
      <c r="F31">
        <v>11580.522000000001</v>
      </c>
      <c r="G31">
        <v>0</v>
      </c>
      <c r="H31">
        <v>3.6150000000000002</v>
      </c>
      <c r="I31">
        <v>62</v>
      </c>
      <c r="J31">
        <v>10.771000000000001</v>
      </c>
      <c r="K31">
        <v>101.28100000000001</v>
      </c>
      <c r="L31">
        <v>21.52</v>
      </c>
      <c r="M31">
        <v>0</v>
      </c>
      <c r="N31">
        <v>0</v>
      </c>
      <c r="O31">
        <v>10077.361999999999</v>
      </c>
      <c r="P31">
        <v>0</v>
      </c>
      <c r="Q31">
        <v>9406.3369999999995</v>
      </c>
      <c r="R31">
        <v>0</v>
      </c>
      <c r="S31">
        <v>0</v>
      </c>
      <c r="T31">
        <v>0</v>
      </c>
      <c r="U31">
        <v>0.13500000000000001</v>
      </c>
      <c r="V31">
        <v>0.04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10551.121999999999</v>
      </c>
      <c r="AD31">
        <v>0</v>
      </c>
      <c r="AE31">
        <v>2.6850000000000001</v>
      </c>
      <c r="AF31">
        <v>0</v>
      </c>
      <c r="AG31">
        <v>2259.5419999999999</v>
      </c>
      <c r="AH31">
        <v>1016.956</v>
      </c>
      <c r="AI31">
        <v>0</v>
      </c>
    </row>
    <row r="32" spans="3:35" x14ac:dyDescent="0.25">
      <c r="C32">
        <v>2007</v>
      </c>
      <c r="D32">
        <v>0</v>
      </c>
      <c r="E32">
        <v>49.877000000000002</v>
      </c>
      <c r="F32">
        <v>8045.2569999999996</v>
      </c>
      <c r="G32">
        <v>0</v>
      </c>
      <c r="H32">
        <v>23.577999999999999</v>
      </c>
      <c r="I32">
        <v>62</v>
      </c>
      <c r="J32">
        <v>145.976</v>
      </c>
      <c r="K32">
        <v>82.653999999999996</v>
      </c>
      <c r="L32">
        <v>6.2270000000000003</v>
      </c>
      <c r="M32">
        <v>0</v>
      </c>
      <c r="N32">
        <v>0</v>
      </c>
      <c r="O32">
        <v>11848.165000000001</v>
      </c>
      <c r="P32">
        <v>0</v>
      </c>
      <c r="Q32">
        <v>5174.1310000000003</v>
      </c>
      <c r="R32">
        <v>0</v>
      </c>
      <c r="S32">
        <v>0</v>
      </c>
      <c r="T32">
        <v>0.33300000000000002</v>
      </c>
      <c r="U32">
        <v>0.435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11301.706</v>
      </c>
      <c r="AD32">
        <v>0</v>
      </c>
      <c r="AE32">
        <v>1.256</v>
      </c>
      <c r="AF32">
        <v>0</v>
      </c>
      <c r="AG32">
        <v>3161.357</v>
      </c>
      <c r="AH32">
        <v>1432.4570000000001</v>
      </c>
      <c r="AI32">
        <v>0</v>
      </c>
    </row>
    <row r="33" spans="3:35" x14ac:dyDescent="0.25">
      <c r="C33">
        <v>2008</v>
      </c>
      <c r="D33">
        <v>0</v>
      </c>
      <c r="E33">
        <v>23.468</v>
      </c>
      <c r="F33">
        <v>8847.9269999999997</v>
      </c>
      <c r="G33">
        <v>0</v>
      </c>
      <c r="H33">
        <v>28.295999999999999</v>
      </c>
      <c r="I33">
        <v>77</v>
      </c>
      <c r="J33">
        <v>62.174999999999997</v>
      </c>
      <c r="K33">
        <v>83.918000000000006</v>
      </c>
      <c r="L33">
        <v>4.3970000000000002</v>
      </c>
      <c r="M33">
        <v>0</v>
      </c>
      <c r="N33">
        <v>0</v>
      </c>
      <c r="O33">
        <v>6844.2240000000002</v>
      </c>
      <c r="P33">
        <v>3.0230000000000001</v>
      </c>
      <c r="Q33">
        <v>12785.183000000001</v>
      </c>
      <c r="R33">
        <v>0</v>
      </c>
      <c r="S33">
        <v>0</v>
      </c>
      <c r="T33">
        <v>0.67800000000000005</v>
      </c>
      <c r="U33">
        <v>0</v>
      </c>
      <c r="V33">
        <v>0</v>
      </c>
      <c r="W33">
        <v>0</v>
      </c>
      <c r="X33">
        <v>0</v>
      </c>
      <c r="Y33">
        <v>13.887</v>
      </c>
      <c r="Z33">
        <v>0</v>
      </c>
      <c r="AA33">
        <v>0</v>
      </c>
      <c r="AB33">
        <v>0</v>
      </c>
      <c r="AC33">
        <v>10880.93</v>
      </c>
      <c r="AD33">
        <v>0</v>
      </c>
      <c r="AE33">
        <v>0</v>
      </c>
      <c r="AF33">
        <v>0</v>
      </c>
      <c r="AG33">
        <v>2929.6460000000002</v>
      </c>
      <c r="AH33">
        <v>716.51</v>
      </c>
      <c r="AI33">
        <v>0</v>
      </c>
    </row>
    <row r="34" spans="3:35" x14ac:dyDescent="0.25">
      <c r="C34">
        <v>2009</v>
      </c>
      <c r="D34">
        <v>0</v>
      </c>
      <c r="E34">
        <v>37.554000000000002</v>
      </c>
      <c r="F34">
        <v>10822.682000000001</v>
      </c>
      <c r="G34">
        <v>0</v>
      </c>
      <c r="H34">
        <v>14.548</v>
      </c>
      <c r="I34">
        <v>46</v>
      </c>
      <c r="J34">
        <v>80.278000000000006</v>
      </c>
      <c r="K34">
        <v>96.403000000000006</v>
      </c>
      <c r="L34">
        <v>7.5999999999999998E-2</v>
      </c>
      <c r="M34">
        <v>0</v>
      </c>
      <c r="N34">
        <v>0</v>
      </c>
      <c r="O34">
        <v>5545.7610000000004</v>
      </c>
      <c r="P34">
        <v>0</v>
      </c>
      <c r="Q34">
        <v>10007.825000000001</v>
      </c>
      <c r="R34">
        <v>0</v>
      </c>
      <c r="S34">
        <v>0</v>
      </c>
      <c r="T34">
        <v>0.255</v>
      </c>
      <c r="U34">
        <v>5.2999999999999999E-2</v>
      </c>
      <c r="V34">
        <v>0</v>
      </c>
      <c r="W34">
        <v>0</v>
      </c>
      <c r="X34">
        <v>0</v>
      </c>
      <c r="Y34">
        <v>5.0990000000000002</v>
      </c>
      <c r="Z34">
        <v>0</v>
      </c>
      <c r="AA34">
        <v>0</v>
      </c>
      <c r="AB34">
        <v>0</v>
      </c>
      <c r="AC34">
        <v>8943.2669999999998</v>
      </c>
      <c r="AD34">
        <v>0</v>
      </c>
      <c r="AE34">
        <v>0</v>
      </c>
      <c r="AF34">
        <v>0</v>
      </c>
      <c r="AG34">
        <v>2439.6019999999999</v>
      </c>
      <c r="AH34">
        <v>679.53499999999997</v>
      </c>
      <c r="AI34">
        <v>0</v>
      </c>
    </row>
    <row r="35" spans="3:35" x14ac:dyDescent="0.25">
      <c r="C35">
        <v>2010</v>
      </c>
      <c r="D35">
        <v>0</v>
      </c>
      <c r="E35">
        <v>20.472999999999999</v>
      </c>
      <c r="F35">
        <v>9526.9609999999993</v>
      </c>
      <c r="G35">
        <v>0</v>
      </c>
      <c r="H35">
        <v>12.074</v>
      </c>
      <c r="I35">
        <v>15</v>
      </c>
      <c r="J35">
        <v>63.043999999999997</v>
      </c>
      <c r="K35">
        <v>40.610999999999997</v>
      </c>
      <c r="L35">
        <v>0.19500000000000001</v>
      </c>
      <c r="M35">
        <v>0</v>
      </c>
      <c r="N35">
        <v>0</v>
      </c>
      <c r="O35">
        <v>5847.9679999999998</v>
      </c>
      <c r="P35">
        <v>0</v>
      </c>
      <c r="Q35">
        <v>10753.245999999999</v>
      </c>
      <c r="R35">
        <v>0</v>
      </c>
      <c r="S35">
        <v>0</v>
      </c>
      <c r="T35">
        <v>0.113</v>
      </c>
      <c r="U35">
        <v>1.228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99.037000000000006</v>
      </c>
      <c r="AC35">
        <v>9778.518</v>
      </c>
      <c r="AD35">
        <v>0</v>
      </c>
      <c r="AE35">
        <v>0</v>
      </c>
      <c r="AF35">
        <v>0</v>
      </c>
      <c r="AG35">
        <v>2610.5030000000002</v>
      </c>
      <c r="AH35">
        <v>1315.7439999999999</v>
      </c>
      <c r="AI35">
        <v>0</v>
      </c>
    </row>
    <row r="36" spans="3:35" x14ac:dyDescent="0.25">
      <c r="C36">
        <v>2011</v>
      </c>
      <c r="D36">
        <v>0</v>
      </c>
      <c r="E36">
        <v>16.184000000000001</v>
      </c>
      <c r="F36">
        <v>6107.607</v>
      </c>
      <c r="G36">
        <v>0</v>
      </c>
      <c r="H36">
        <v>2.052</v>
      </c>
      <c r="I36">
        <v>10</v>
      </c>
      <c r="J36">
        <v>177.56800000000001</v>
      </c>
      <c r="K36">
        <v>308.35500000000002</v>
      </c>
      <c r="L36">
        <v>0.121</v>
      </c>
      <c r="M36">
        <v>0</v>
      </c>
      <c r="N36">
        <v>0</v>
      </c>
      <c r="O36">
        <v>4418.7870000000003</v>
      </c>
      <c r="P36">
        <v>54.500999999999998</v>
      </c>
      <c r="Q36">
        <v>12140.73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41.078000000000003</v>
      </c>
      <c r="AC36">
        <v>7143.8159999999998</v>
      </c>
      <c r="AD36">
        <v>0</v>
      </c>
      <c r="AE36">
        <v>0</v>
      </c>
      <c r="AF36">
        <v>30.774000000000001</v>
      </c>
      <c r="AG36">
        <v>2409.741</v>
      </c>
      <c r="AH36">
        <v>1265.0989999999999</v>
      </c>
      <c r="AI36">
        <v>0</v>
      </c>
    </row>
    <row r="37" spans="3:35" x14ac:dyDescent="0.25">
      <c r="C37">
        <v>2012</v>
      </c>
      <c r="D37">
        <v>0</v>
      </c>
      <c r="E37">
        <v>39.764000000000003</v>
      </c>
      <c r="F37">
        <v>4415.2380000000003</v>
      </c>
      <c r="G37">
        <v>0</v>
      </c>
      <c r="H37">
        <v>24.521999999999998</v>
      </c>
      <c r="I37">
        <v>23</v>
      </c>
      <c r="J37">
        <v>83.385000000000005</v>
      </c>
      <c r="K37">
        <v>482.24599999999998</v>
      </c>
      <c r="L37">
        <v>0.67200000000000004</v>
      </c>
      <c r="M37">
        <v>0</v>
      </c>
      <c r="N37">
        <v>0</v>
      </c>
      <c r="O37">
        <v>4579.3590000000004</v>
      </c>
      <c r="P37">
        <v>185.137</v>
      </c>
      <c r="Q37">
        <v>14453.996999999999</v>
      </c>
      <c r="R37">
        <v>0</v>
      </c>
      <c r="S37">
        <v>0</v>
      </c>
      <c r="T37">
        <v>0.105</v>
      </c>
      <c r="U37">
        <v>0</v>
      </c>
      <c r="V37">
        <v>0</v>
      </c>
      <c r="W37">
        <v>0</v>
      </c>
      <c r="X37">
        <v>0</v>
      </c>
      <c r="Y37">
        <v>10.411</v>
      </c>
      <c r="Z37">
        <v>0</v>
      </c>
      <c r="AA37">
        <v>3.1E-2</v>
      </c>
      <c r="AB37">
        <v>0</v>
      </c>
      <c r="AC37">
        <v>6240.5029999999997</v>
      </c>
      <c r="AD37">
        <v>0</v>
      </c>
      <c r="AE37">
        <v>0</v>
      </c>
      <c r="AF37">
        <v>429.416</v>
      </c>
      <c r="AG37">
        <v>2497.895</v>
      </c>
      <c r="AH37">
        <v>972.30399999999997</v>
      </c>
      <c r="AI37">
        <v>0</v>
      </c>
    </row>
    <row r="38" spans="3:35" x14ac:dyDescent="0.25">
      <c r="C38">
        <v>2013</v>
      </c>
      <c r="D38">
        <v>0</v>
      </c>
      <c r="E38">
        <v>30.51</v>
      </c>
      <c r="F38">
        <v>5318.34</v>
      </c>
      <c r="G38">
        <v>0</v>
      </c>
      <c r="H38">
        <v>31.867000000000001</v>
      </c>
      <c r="I38">
        <v>23</v>
      </c>
      <c r="J38">
        <v>95.513999999999996</v>
      </c>
      <c r="K38">
        <v>365.37700000000001</v>
      </c>
      <c r="L38">
        <v>1.8740000000000001</v>
      </c>
      <c r="M38">
        <v>0</v>
      </c>
      <c r="N38">
        <v>0</v>
      </c>
      <c r="O38">
        <v>3807.6840000000002</v>
      </c>
      <c r="P38">
        <v>218.92400000000001</v>
      </c>
      <c r="Q38">
        <v>10125.883</v>
      </c>
      <c r="R38">
        <v>0</v>
      </c>
      <c r="S38">
        <v>0</v>
      </c>
      <c r="T38">
        <v>0.63700000000000001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6340.8729999999996</v>
      </c>
      <c r="AD38">
        <v>0</v>
      </c>
      <c r="AE38">
        <v>0.17299999999999999</v>
      </c>
      <c r="AF38">
        <v>31.260999999999999</v>
      </c>
      <c r="AG38">
        <v>2496.3420000000001</v>
      </c>
      <c r="AH38">
        <v>853.78399999999999</v>
      </c>
      <c r="AI38">
        <v>0</v>
      </c>
    </row>
    <row r="39" spans="3:35" x14ac:dyDescent="0.25">
      <c r="C39">
        <v>2014</v>
      </c>
      <c r="D39">
        <v>0</v>
      </c>
      <c r="E39">
        <v>51.673999999999999</v>
      </c>
      <c r="F39">
        <v>2740.5279999999998</v>
      </c>
      <c r="G39">
        <v>0</v>
      </c>
      <c r="H39">
        <v>0</v>
      </c>
      <c r="I39">
        <v>65</v>
      </c>
      <c r="J39">
        <v>85.54</v>
      </c>
      <c r="K39">
        <v>624.16399999999999</v>
      </c>
      <c r="L39">
        <v>0.32</v>
      </c>
      <c r="M39">
        <v>0</v>
      </c>
      <c r="N39">
        <v>0</v>
      </c>
      <c r="O39">
        <v>3073.9850000000001</v>
      </c>
      <c r="P39">
        <v>37.262999999999998</v>
      </c>
      <c r="Q39">
        <v>5518.3370000000004</v>
      </c>
      <c r="R39">
        <v>0</v>
      </c>
      <c r="S39">
        <v>0</v>
      </c>
      <c r="T39">
        <v>0.20200000000000001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0.755</v>
      </c>
      <c r="AB39">
        <v>719.6</v>
      </c>
      <c r="AC39">
        <v>4966.7449999999999</v>
      </c>
      <c r="AD39">
        <v>0</v>
      </c>
      <c r="AE39">
        <v>3.4020000000000001</v>
      </c>
      <c r="AF39">
        <v>18.632999999999999</v>
      </c>
      <c r="AG39">
        <v>3117.5390000000002</v>
      </c>
      <c r="AH39">
        <v>1405.336</v>
      </c>
      <c r="AI39">
        <v>0</v>
      </c>
    </row>
    <row r="40" spans="3:35" x14ac:dyDescent="0.25">
      <c r="C40">
        <v>2015</v>
      </c>
      <c r="D40">
        <v>0</v>
      </c>
      <c r="E40">
        <v>25.213999999999999</v>
      </c>
      <c r="F40">
        <v>1741.461</v>
      </c>
      <c r="G40">
        <v>0</v>
      </c>
      <c r="H40">
        <v>0.26700000000000002</v>
      </c>
      <c r="I40">
        <v>53</v>
      </c>
      <c r="J40">
        <v>168.02799999999999</v>
      </c>
      <c r="K40">
        <v>439.90600000000001</v>
      </c>
      <c r="L40">
        <v>0</v>
      </c>
      <c r="M40">
        <v>0</v>
      </c>
      <c r="N40">
        <v>0</v>
      </c>
      <c r="O40">
        <v>3664.2510000000002</v>
      </c>
      <c r="P40">
        <v>2141.9650000000001</v>
      </c>
      <c r="Q40">
        <v>4443.4030000000002</v>
      </c>
      <c r="R40">
        <v>0</v>
      </c>
      <c r="S40">
        <v>0</v>
      </c>
      <c r="T40">
        <v>0.221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672.28599999999994</v>
      </c>
      <c r="AC40">
        <v>6427.34</v>
      </c>
      <c r="AD40">
        <v>0</v>
      </c>
      <c r="AE40">
        <v>0</v>
      </c>
      <c r="AF40">
        <v>6.4720000000000004</v>
      </c>
      <c r="AG40">
        <v>2266.2809999999999</v>
      </c>
      <c r="AH40">
        <v>3668.069</v>
      </c>
      <c r="AI40">
        <v>0</v>
      </c>
    </row>
    <row r="41" spans="3:35" x14ac:dyDescent="0.25">
      <c r="C41">
        <v>2016</v>
      </c>
      <c r="D41">
        <v>0</v>
      </c>
      <c r="E41">
        <v>67.769000000000005</v>
      </c>
      <c r="F41">
        <v>3955.9140000000002</v>
      </c>
      <c r="G41">
        <v>0</v>
      </c>
      <c r="H41">
        <v>17.116</v>
      </c>
      <c r="I41">
        <v>53</v>
      </c>
      <c r="J41">
        <v>91.608000000000004</v>
      </c>
      <c r="K41">
        <v>370.88600000000002</v>
      </c>
      <c r="L41">
        <v>0.217</v>
      </c>
      <c r="M41">
        <v>0</v>
      </c>
      <c r="N41">
        <v>0</v>
      </c>
      <c r="O41">
        <v>4167.1360000000004</v>
      </c>
      <c r="P41">
        <v>126.934</v>
      </c>
      <c r="Q41">
        <v>6261.1570000000002</v>
      </c>
      <c r="R41">
        <v>0</v>
      </c>
      <c r="S41">
        <v>0</v>
      </c>
      <c r="T41">
        <v>0.51600000000000001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6404.6350000000002</v>
      </c>
      <c r="AD41">
        <v>0</v>
      </c>
      <c r="AE41">
        <v>0</v>
      </c>
      <c r="AF41">
        <v>19.742000000000001</v>
      </c>
      <c r="AG41">
        <v>2727.38</v>
      </c>
      <c r="AH41">
        <v>1864.098</v>
      </c>
      <c r="AI4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4:AH101"/>
  <sheetViews>
    <sheetView zoomScale="55" zoomScaleNormal="55" workbookViewId="0">
      <selection activeCell="V35" sqref="V35"/>
    </sheetView>
  </sheetViews>
  <sheetFormatPr defaultRowHeight="15" x14ac:dyDescent="0.25"/>
  <cols>
    <col min="2" max="2" width="8.42578125" bestFit="1" customWidth="1"/>
    <col min="3" max="3" width="16.5703125" bestFit="1" customWidth="1"/>
    <col min="4" max="4" width="13.42578125" bestFit="1" customWidth="1"/>
    <col min="5" max="5" width="30.7109375" customWidth="1"/>
    <col min="6" max="6" width="13.140625" customWidth="1"/>
    <col min="7" max="7" width="12.85546875" bestFit="1" customWidth="1"/>
    <col min="8" max="8" width="16.140625" bestFit="1" customWidth="1"/>
    <col min="9" max="9" width="13.85546875" customWidth="1"/>
    <col min="10" max="10" width="12.28515625" bestFit="1" customWidth="1"/>
    <col min="11" max="11" width="16.7109375" bestFit="1" customWidth="1"/>
    <col min="12" max="12" width="12.140625" bestFit="1" customWidth="1"/>
    <col min="13" max="13" width="10.5703125" bestFit="1" customWidth="1"/>
    <col min="14" max="14" width="8.140625" bestFit="1" customWidth="1"/>
    <col min="15" max="15" width="12.28515625" bestFit="1" customWidth="1"/>
    <col min="16" max="16" width="9.85546875" customWidth="1"/>
    <col min="17" max="17" width="17" bestFit="1" customWidth="1"/>
    <col min="18" max="18" width="16" bestFit="1" customWidth="1"/>
    <col min="19" max="19" width="15.28515625" bestFit="1" customWidth="1"/>
    <col min="20" max="20" width="13.42578125" bestFit="1" customWidth="1"/>
    <col min="21" max="21" width="10.7109375" customWidth="1"/>
    <col min="22" max="22" width="25.28515625" bestFit="1" customWidth="1"/>
    <col min="23" max="23" width="12.140625" bestFit="1" customWidth="1"/>
    <col min="24" max="24" width="19" bestFit="1" customWidth="1"/>
    <col min="25" max="25" width="11.7109375" bestFit="1" customWidth="1"/>
    <col min="26" max="26" width="12.140625" bestFit="1" customWidth="1"/>
    <col min="27" max="27" width="16.7109375" bestFit="1" customWidth="1"/>
    <col min="28" max="28" width="12.140625" bestFit="1" customWidth="1"/>
    <col min="29" max="29" width="13.42578125" bestFit="1" customWidth="1"/>
    <col min="30" max="30" width="9.28515625" bestFit="1" customWidth="1"/>
    <col min="31" max="31" width="17.28515625" bestFit="1" customWidth="1"/>
    <col min="32" max="32" width="10.85546875" bestFit="1" customWidth="1"/>
    <col min="33" max="33" width="38.85546875" bestFit="1" customWidth="1"/>
    <col min="34" max="34" width="18.42578125" bestFit="1" customWidth="1"/>
  </cols>
  <sheetData>
    <row r="4" spans="2:34" x14ac:dyDescent="0.25">
      <c r="B4" s="6" t="s">
        <v>193</v>
      </c>
    </row>
    <row r="5" spans="2:34" x14ac:dyDescent="0.25">
      <c r="B5" s="6" t="s">
        <v>65</v>
      </c>
      <c r="C5" t="s">
        <v>35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  <c r="K5" t="s">
        <v>37</v>
      </c>
      <c r="L5" t="s">
        <v>38</v>
      </c>
      <c r="M5" t="s">
        <v>19</v>
      </c>
      <c r="N5" t="s">
        <v>20</v>
      </c>
      <c r="O5" t="s">
        <v>21</v>
      </c>
      <c r="P5" t="s">
        <v>22</v>
      </c>
      <c r="Q5" t="s">
        <v>23</v>
      </c>
      <c r="R5" t="s">
        <v>24</v>
      </c>
      <c r="S5" t="s">
        <v>39</v>
      </c>
      <c r="T5" t="s">
        <v>25</v>
      </c>
      <c r="U5" t="s">
        <v>26</v>
      </c>
      <c r="V5" t="s">
        <v>36</v>
      </c>
      <c r="W5" t="s">
        <v>27</v>
      </c>
      <c r="X5" t="s">
        <v>28</v>
      </c>
      <c r="Y5" t="s">
        <v>29</v>
      </c>
      <c r="Z5" t="s">
        <v>30</v>
      </c>
      <c r="AA5" t="s">
        <v>31</v>
      </c>
      <c r="AB5" t="s">
        <v>41</v>
      </c>
      <c r="AC5" t="s">
        <v>40</v>
      </c>
      <c r="AD5" t="s">
        <v>32</v>
      </c>
      <c r="AE5" t="s">
        <v>33</v>
      </c>
      <c r="AF5" t="s">
        <v>10</v>
      </c>
      <c r="AG5" t="s">
        <v>34</v>
      </c>
      <c r="AH5" t="s">
        <v>42</v>
      </c>
    </row>
    <row r="6" spans="2:34" x14ac:dyDescent="0.25">
      <c r="B6" s="6" t="s">
        <v>66</v>
      </c>
      <c r="C6" t="s">
        <v>43</v>
      </c>
      <c r="D6" t="s">
        <v>0</v>
      </c>
      <c r="E6" t="s">
        <v>2</v>
      </c>
      <c r="F6" t="s">
        <v>48</v>
      </c>
      <c r="G6" t="s">
        <v>53</v>
      </c>
      <c r="H6" t="s">
        <v>44</v>
      </c>
      <c r="I6" t="s">
        <v>54</v>
      </c>
      <c r="J6" t="s">
        <v>1</v>
      </c>
      <c r="K6" t="s">
        <v>55</v>
      </c>
      <c r="L6" t="s">
        <v>49</v>
      </c>
      <c r="M6" t="s">
        <v>8</v>
      </c>
      <c r="N6" t="s">
        <v>9</v>
      </c>
      <c r="O6" t="s">
        <v>50</v>
      </c>
      <c r="P6" t="s">
        <v>3</v>
      </c>
      <c r="Q6" t="s">
        <v>4</v>
      </c>
      <c r="R6" t="s">
        <v>56</v>
      </c>
      <c r="S6" t="s">
        <v>45</v>
      </c>
      <c r="T6" t="s">
        <v>46</v>
      </c>
      <c r="U6" t="s">
        <v>57</v>
      </c>
      <c r="V6" t="s">
        <v>58</v>
      </c>
      <c r="W6" t="s">
        <v>59</v>
      </c>
      <c r="X6" t="s">
        <v>60</v>
      </c>
      <c r="Y6" t="s">
        <v>51</v>
      </c>
      <c r="Z6" t="s">
        <v>61</v>
      </c>
      <c r="AA6" t="s">
        <v>5</v>
      </c>
      <c r="AB6" t="s">
        <v>6</v>
      </c>
      <c r="AC6" t="s">
        <v>62</v>
      </c>
      <c r="AD6" t="s">
        <v>52</v>
      </c>
      <c r="AE6" t="s">
        <v>63</v>
      </c>
      <c r="AF6" t="s">
        <v>10</v>
      </c>
      <c r="AG6" t="s">
        <v>64</v>
      </c>
      <c r="AH6" t="s">
        <v>47</v>
      </c>
    </row>
    <row r="7" spans="2:34" x14ac:dyDescent="0.25">
      <c r="B7" s="6" t="s">
        <v>67</v>
      </c>
      <c r="C7">
        <v>404391</v>
      </c>
      <c r="D7" s="1">
        <f>D9+D10</f>
        <v>6794055</v>
      </c>
      <c r="E7" s="2">
        <v>0</v>
      </c>
      <c r="F7">
        <v>0</v>
      </c>
      <c r="G7">
        <v>1960135</v>
      </c>
      <c r="H7" s="2">
        <v>0</v>
      </c>
      <c r="I7">
        <v>2992597</v>
      </c>
      <c r="J7">
        <v>1281122</v>
      </c>
      <c r="K7">
        <v>4767242</v>
      </c>
      <c r="L7">
        <v>221504</v>
      </c>
      <c r="M7">
        <v>3617349</v>
      </c>
      <c r="N7">
        <f>1843270+2625750</f>
        <v>4469020</v>
      </c>
      <c r="O7">
        <v>3450487.0076000001</v>
      </c>
      <c r="P7" s="2">
        <v>0</v>
      </c>
      <c r="Q7" s="1">
        <v>1992232</v>
      </c>
      <c r="R7" s="1">
        <v>308502</v>
      </c>
      <c r="S7">
        <v>1422543</v>
      </c>
      <c r="T7" s="1">
        <v>3423231</v>
      </c>
      <c r="U7">
        <v>316629</v>
      </c>
      <c r="V7">
        <v>749268</v>
      </c>
      <c r="W7" s="1">
        <v>604289</v>
      </c>
      <c r="X7">
        <v>2396214</v>
      </c>
      <c r="Y7">
        <v>2265684</v>
      </c>
      <c r="Z7" s="1">
        <v>131812</v>
      </c>
      <c r="AA7" s="1">
        <v>1597492</v>
      </c>
      <c r="AB7" s="3">
        <v>0</v>
      </c>
      <c r="AC7" s="1">
        <v>319031</v>
      </c>
      <c r="AD7" s="1">
        <v>664853</v>
      </c>
      <c r="AE7" s="1">
        <v>751797</v>
      </c>
      <c r="AF7">
        <f>AF9+AF10+AF11+AF12</f>
        <v>1518841</v>
      </c>
      <c r="AG7">
        <v>626736.34739999997</v>
      </c>
      <c r="AH7" s="1">
        <v>258269</v>
      </c>
    </row>
    <row r="8" spans="2:34" x14ac:dyDescent="0.25">
      <c r="AG8" t="s">
        <v>74</v>
      </c>
    </row>
    <row r="9" spans="2:34" x14ac:dyDescent="0.25">
      <c r="C9" t="s">
        <v>0</v>
      </c>
      <c r="D9">
        <v>6362934</v>
      </c>
      <c r="R9" t="s">
        <v>88</v>
      </c>
      <c r="S9" s="2"/>
      <c r="AD9" t="s">
        <v>83</v>
      </c>
      <c r="AE9" t="s">
        <v>70</v>
      </c>
      <c r="AF9">
        <v>442635</v>
      </c>
    </row>
    <row r="10" spans="2:34" x14ac:dyDescent="0.25">
      <c r="C10" t="s">
        <v>69</v>
      </c>
      <c r="D10" s="1">
        <v>431121</v>
      </c>
      <c r="AD10" t="s">
        <v>84</v>
      </c>
      <c r="AE10" t="s">
        <v>71</v>
      </c>
      <c r="AF10">
        <v>316665</v>
      </c>
    </row>
    <row r="11" spans="2:34" x14ac:dyDescent="0.25">
      <c r="AD11" t="s">
        <v>85</v>
      </c>
      <c r="AE11" t="s">
        <v>72</v>
      </c>
      <c r="AF11">
        <v>352300</v>
      </c>
    </row>
    <row r="12" spans="2:34" x14ac:dyDescent="0.25">
      <c r="B12" s="6" t="s">
        <v>192</v>
      </c>
      <c r="AD12" t="s">
        <v>86</v>
      </c>
      <c r="AE12" t="s">
        <v>73</v>
      </c>
      <c r="AF12">
        <v>407241</v>
      </c>
    </row>
    <row r="13" spans="2:34" x14ac:dyDescent="0.25">
      <c r="B13" s="6" t="s">
        <v>66</v>
      </c>
      <c r="C13" t="s">
        <v>43</v>
      </c>
      <c r="D13" t="s">
        <v>0</v>
      </c>
      <c r="E13" t="s">
        <v>2</v>
      </c>
      <c r="F13" t="s">
        <v>48</v>
      </c>
      <c r="G13" t="s">
        <v>53</v>
      </c>
      <c r="H13" t="s">
        <v>44</v>
      </c>
      <c r="I13" t="s">
        <v>54</v>
      </c>
      <c r="J13" t="s">
        <v>1</v>
      </c>
      <c r="K13" t="s">
        <v>55</v>
      </c>
      <c r="L13" t="s">
        <v>49</v>
      </c>
      <c r="M13" t="s">
        <v>8</v>
      </c>
      <c r="N13" t="s">
        <v>9</v>
      </c>
      <c r="O13" t="s">
        <v>50</v>
      </c>
      <c r="P13" t="s">
        <v>3</v>
      </c>
      <c r="Q13" t="s">
        <v>4</v>
      </c>
      <c r="R13" t="s">
        <v>56</v>
      </c>
      <c r="S13" t="s">
        <v>45</v>
      </c>
      <c r="T13" t="s">
        <v>46</v>
      </c>
      <c r="U13" t="s">
        <v>57</v>
      </c>
      <c r="V13" t="s">
        <v>58</v>
      </c>
      <c r="W13" t="s">
        <v>59</v>
      </c>
      <c r="X13" t="s">
        <v>60</v>
      </c>
      <c r="Y13" t="s">
        <v>51</v>
      </c>
      <c r="Z13" t="s">
        <v>61</v>
      </c>
      <c r="AA13" t="s">
        <v>5</v>
      </c>
      <c r="AB13" t="s">
        <v>6</v>
      </c>
      <c r="AC13" t="s">
        <v>62</v>
      </c>
      <c r="AD13" t="s">
        <v>52</v>
      </c>
      <c r="AE13" t="s">
        <v>63</v>
      </c>
      <c r="AF13" t="s">
        <v>10</v>
      </c>
      <c r="AG13" t="s">
        <v>64</v>
      </c>
      <c r="AH13" t="s">
        <v>47</v>
      </c>
    </row>
    <row r="14" spans="2:34" x14ac:dyDescent="0.25">
      <c r="B14" s="6" t="s">
        <v>67</v>
      </c>
      <c r="C14">
        <f>J97</f>
        <v>393559.93839895999</v>
      </c>
      <c r="D14">
        <f>D16+D17+D18</f>
        <v>7699554.693928346</v>
      </c>
      <c r="E14">
        <f>J81</f>
        <v>862580.74578969204</v>
      </c>
      <c r="F14">
        <v>0</v>
      </c>
      <c r="G14">
        <f>J90</f>
        <v>1969126.75719556</v>
      </c>
      <c r="H14">
        <v>0</v>
      </c>
      <c r="I14">
        <f>J64</f>
        <v>2998704.9817252001</v>
      </c>
      <c r="J14">
        <f>J58</f>
        <v>1278835.6357420301</v>
      </c>
      <c r="K14">
        <f>J100</f>
        <v>4730521.6700933697</v>
      </c>
      <c r="L14">
        <f>J47</f>
        <v>217281.553110943</v>
      </c>
      <c r="M14" s="1">
        <f>G39</f>
        <v>3617349</v>
      </c>
      <c r="N14">
        <f>M16+M17</f>
        <v>4206676.4325615084</v>
      </c>
      <c r="O14">
        <f>O16+O17+O18</f>
        <v>3439468.9000140186</v>
      </c>
      <c r="P14">
        <f>J74</f>
        <v>324395.12883096002</v>
      </c>
      <c r="Q14">
        <f>J65</f>
        <v>1987310.3279283801</v>
      </c>
      <c r="R14">
        <f>J51</f>
        <v>308248.97328917601</v>
      </c>
      <c r="S14">
        <f>S16+S17</f>
        <v>1282489.4471405249</v>
      </c>
      <c r="T14">
        <f>J62</f>
        <v>4129083.4230126501</v>
      </c>
      <c r="U14">
        <f>J96</f>
        <v>305335.51642777101</v>
      </c>
      <c r="V14">
        <f>J49</f>
        <v>744166.32390736102</v>
      </c>
      <c r="W14">
        <f>J69</f>
        <v>589849.60992719501</v>
      </c>
      <c r="X14">
        <f>J68</f>
        <v>2399206.3622302702</v>
      </c>
      <c r="Y14">
        <f>J67</f>
        <v>1825311.00344411</v>
      </c>
      <c r="Z14">
        <f>J89</f>
        <v>127170.715697192</v>
      </c>
      <c r="AA14">
        <f>J57</f>
        <v>1603180.8543315299</v>
      </c>
      <c r="AB14">
        <f>J73</f>
        <v>341310.68734750198</v>
      </c>
      <c r="AC14">
        <f>J88</f>
        <v>342485.03466083802</v>
      </c>
      <c r="AD14">
        <f>J95</f>
        <v>649342.65892952005</v>
      </c>
      <c r="AE14">
        <f>J52</f>
        <v>745746.94884220604</v>
      </c>
      <c r="AF14">
        <f>AF17+AF18+AF19+AF20+AF21+AF22</f>
        <v>4372336.9674581476</v>
      </c>
      <c r="AG14">
        <f>J53</f>
        <v>651096.59008720506</v>
      </c>
      <c r="AH14">
        <f>J54</f>
        <v>252442.743979266</v>
      </c>
    </row>
    <row r="15" spans="2:34" x14ac:dyDescent="0.25">
      <c r="L15" t="s">
        <v>207</v>
      </c>
      <c r="M15">
        <f>J72</f>
        <v>6051228.6836508596</v>
      </c>
    </row>
    <row r="16" spans="2:34" x14ac:dyDescent="0.25">
      <c r="C16" t="s">
        <v>12</v>
      </c>
      <c r="D16">
        <f>J70</f>
        <v>6796056.9964301102</v>
      </c>
      <c r="L16" t="s">
        <v>20</v>
      </c>
      <c r="M16">
        <f>J98</f>
        <v>3776640.2350076502</v>
      </c>
      <c r="N16" t="s">
        <v>195</v>
      </c>
      <c r="O16">
        <f>J101</f>
        <v>1639933.42603756</v>
      </c>
      <c r="R16" s="6" t="s">
        <v>201</v>
      </c>
      <c r="S16">
        <f>J50</f>
        <v>1080562.8963121299</v>
      </c>
    </row>
    <row r="17" spans="2:34" x14ac:dyDescent="0.25">
      <c r="C17" t="s">
        <v>153</v>
      </c>
      <c r="D17">
        <f>J61</f>
        <v>433160.28090254898</v>
      </c>
      <c r="L17" s="6" t="s">
        <v>188</v>
      </c>
      <c r="M17">
        <f>J99</f>
        <v>430036.19755385799</v>
      </c>
      <c r="N17" t="s">
        <v>196</v>
      </c>
      <c r="O17">
        <f>J48</f>
        <v>1053883.1240501101</v>
      </c>
      <c r="R17" s="6" t="s">
        <v>202</v>
      </c>
      <c r="S17">
        <f>J56</f>
        <v>201926.550828395</v>
      </c>
      <c r="AE17" t="s">
        <v>203</v>
      </c>
      <c r="AF17">
        <f>J59</f>
        <v>430308.417361742</v>
      </c>
    </row>
    <row r="18" spans="2:34" x14ac:dyDescent="0.25">
      <c r="C18" t="s">
        <v>194</v>
      </c>
      <c r="D18">
        <f>J63</f>
        <v>470337.41659568698</v>
      </c>
      <c r="N18" t="s">
        <v>197</v>
      </c>
      <c r="O18">
        <f>J87</f>
        <v>745652.34992634901</v>
      </c>
      <c r="AE18" t="s">
        <v>70</v>
      </c>
      <c r="AF18">
        <f>J91</f>
        <v>441469.40207508102</v>
      </c>
    </row>
    <row r="19" spans="2:34" x14ac:dyDescent="0.25">
      <c r="H19" t="s">
        <v>206</v>
      </c>
      <c r="AE19" t="s">
        <v>71</v>
      </c>
      <c r="AF19">
        <f>J93</f>
        <v>327963.989330985</v>
      </c>
    </row>
    <row r="20" spans="2:34" x14ac:dyDescent="0.25">
      <c r="H20" t="s">
        <v>204</v>
      </c>
      <c r="AE20" t="s">
        <v>72</v>
      </c>
      <c r="AF20">
        <f>J94</f>
        <v>293560.11461888201</v>
      </c>
    </row>
    <row r="21" spans="2:34" x14ac:dyDescent="0.25">
      <c r="H21" t="s">
        <v>200</v>
      </c>
      <c r="AE21" t="s">
        <v>73</v>
      </c>
      <c r="AF21">
        <f>J55</f>
        <v>405076.92146179703</v>
      </c>
    </row>
    <row r="22" spans="2:34" x14ac:dyDescent="0.25">
      <c r="H22" t="s">
        <v>164</v>
      </c>
      <c r="AE22" t="s">
        <v>158</v>
      </c>
      <c r="AF22">
        <f>J66</f>
        <v>2473958.12260966</v>
      </c>
    </row>
    <row r="23" spans="2:34" x14ac:dyDescent="0.25">
      <c r="H23" t="s">
        <v>198</v>
      </c>
    </row>
    <row r="24" spans="2:34" x14ac:dyDescent="0.25">
      <c r="H24" t="s">
        <v>199</v>
      </c>
    </row>
    <row r="25" spans="2:34" x14ac:dyDescent="0.25">
      <c r="H25" t="s">
        <v>73</v>
      </c>
    </row>
    <row r="29" spans="2:34" x14ac:dyDescent="0.25">
      <c r="B29" s="6" t="s">
        <v>192</v>
      </c>
      <c r="C29" t="s">
        <v>205</v>
      </c>
      <c r="AD29" t="s">
        <v>86</v>
      </c>
      <c r="AE29" t="s">
        <v>73</v>
      </c>
      <c r="AF29">
        <v>407241</v>
      </c>
    </row>
    <row r="30" spans="2:34" x14ac:dyDescent="0.25">
      <c r="B30" s="6" t="s">
        <v>66</v>
      </c>
      <c r="C30" t="s">
        <v>43</v>
      </c>
      <c r="D30" t="s">
        <v>0</v>
      </c>
      <c r="E30" t="s">
        <v>2</v>
      </c>
      <c r="F30" t="s">
        <v>48</v>
      </c>
      <c r="G30" t="s">
        <v>53</v>
      </c>
      <c r="H30" t="s">
        <v>44</v>
      </c>
      <c r="I30" t="s">
        <v>54</v>
      </c>
      <c r="J30" t="s">
        <v>1</v>
      </c>
      <c r="K30" t="s">
        <v>55</v>
      </c>
      <c r="L30" t="s">
        <v>49</v>
      </c>
      <c r="M30" t="s">
        <v>8</v>
      </c>
      <c r="N30" t="s">
        <v>9</v>
      </c>
      <c r="O30" t="s">
        <v>50</v>
      </c>
      <c r="P30" t="s">
        <v>3</v>
      </c>
      <c r="Q30" t="s">
        <v>4</v>
      </c>
      <c r="R30" t="s">
        <v>56</v>
      </c>
      <c r="S30" t="s">
        <v>45</v>
      </c>
      <c r="T30" t="s">
        <v>46</v>
      </c>
      <c r="U30" t="s">
        <v>57</v>
      </c>
      <c r="V30" t="s">
        <v>58</v>
      </c>
      <c r="W30" t="s">
        <v>59</v>
      </c>
      <c r="X30" t="s">
        <v>60</v>
      </c>
      <c r="Y30" t="s">
        <v>51</v>
      </c>
      <c r="Z30" t="s">
        <v>61</v>
      </c>
      <c r="AA30" t="s">
        <v>5</v>
      </c>
      <c r="AB30" t="s">
        <v>6</v>
      </c>
      <c r="AC30" t="s">
        <v>62</v>
      </c>
      <c r="AD30" t="s">
        <v>52</v>
      </c>
      <c r="AE30" t="s">
        <v>63</v>
      </c>
      <c r="AF30" t="s">
        <v>10</v>
      </c>
      <c r="AG30" t="s">
        <v>64</v>
      </c>
      <c r="AH30" t="s">
        <v>47</v>
      </c>
    </row>
    <row r="31" spans="2:34" x14ac:dyDescent="0.25">
      <c r="B31" s="6" t="s">
        <v>67</v>
      </c>
      <c r="C31">
        <f>C14</f>
        <v>393559.93839895999</v>
      </c>
      <c r="D31" s="2">
        <f>0.3*D14</f>
        <v>2309866.4081785036</v>
      </c>
      <c r="E31" s="2">
        <f>0.1*E14</f>
        <v>86258.074578969216</v>
      </c>
      <c r="F31">
        <v>0</v>
      </c>
      <c r="G31" s="2">
        <f>0.8*G14</f>
        <v>1575301.4057564482</v>
      </c>
      <c r="H31">
        <v>0</v>
      </c>
      <c r="I31">
        <f>I14</f>
        <v>2998704.9817252001</v>
      </c>
      <c r="J31" s="2">
        <f>0.6*J14</f>
        <v>767301.38144521799</v>
      </c>
      <c r="K31" s="2">
        <f>0.5*K14</f>
        <v>2365260.8350466848</v>
      </c>
      <c r="L31">
        <f>L14</f>
        <v>217281.553110943</v>
      </c>
      <c r="M31">
        <f>M14</f>
        <v>3617349</v>
      </c>
      <c r="N31">
        <v>0</v>
      </c>
      <c r="O31">
        <f>O14</f>
        <v>3439468.9000140186</v>
      </c>
      <c r="P31">
        <v>0</v>
      </c>
      <c r="Q31">
        <f>Q14</f>
        <v>1987310.3279283801</v>
      </c>
      <c r="R31">
        <f>R14</f>
        <v>308248.97328917601</v>
      </c>
      <c r="S31" s="2">
        <f>0.3*S14</f>
        <v>384746.83414215746</v>
      </c>
      <c r="T31">
        <v>0</v>
      </c>
      <c r="U31" s="2">
        <f>0.6*U14</f>
        <v>183201.30985666261</v>
      </c>
      <c r="V31" s="2">
        <f>0.7*V14</f>
        <v>520916.42673515267</v>
      </c>
      <c r="W31">
        <f>W14</f>
        <v>589849.60992719501</v>
      </c>
      <c r="X31">
        <f>X14</f>
        <v>2399206.3622302702</v>
      </c>
      <c r="Y31" s="2">
        <f>0.9*Y14</f>
        <v>1642779.9030996992</v>
      </c>
      <c r="Z31">
        <f>Z14</f>
        <v>127170.715697192</v>
      </c>
      <c r="AA31">
        <f>AA14</f>
        <v>1603180.8543315299</v>
      </c>
      <c r="AB31" s="2">
        <f>0.2*AB14</f>
        <v>68262.137469500405</v>
      </c>
      <c r="AC31">
        <f>AC14</f>
        <v>342485.03466083802</v>
      </c>
      <c r="AD31" s="2">
        <f>0.5*AD14</f>
        <v>324671.32946476003</v>
      </c>
      <c r="AE31">
        <f>AE14</f>
        <v>745746.94884220604</v>
      </c>
      <c r="AF31">
        <f>AF34+AF35+AF36+AF37+AF38+AF39</f>
        <v>1898378.8448484873</v>
      </c>
      <c r="AG31">
        <f>0.85*AG14</f>
        <v>553432.1015741243</v>
      </c>
      <c r="AH31">
        <f>AH14</f>
        <v>252442.743979266</v>
      </c>
    </row>
    <row r="34" spans="3:32" x14ac:dyDescent="0.25">
      <c r="AE34" t="s">
        <v>203</v>
      </c>
      <c r="AF34">
        <f>AF17</f>
        <v>430308.417361742</v>
      </c>
    </row>
    <row r="35" spans="3:32" x14ac:dyDescent="0.25">
      <c r="AE35" t="s">
        <v>70</v>
      </c>
      <c r="AF35" s="2">
        <f>AF18</f>
        <v>441469.40207508102</v>
      </c>
    </row>
    <row r="36" spans="3:32" x14ac:dyDescent="0.25">
      <c r="AE36" t="s">
        <v>71</v>
      </c>
      <c r="AF36">
        <f>AF19</f>
        <v>327963.989330985</v>
      </c>
    </row>
    <row r="37" spans="3:32" x14ac:dyDescent="0.25">
      <c r="AE37" t="s">
        <v>72</v>
      </c>
      <c r="AF37">
        <f>AF20</f>
        <v>293560.11461888201</v>
      </c>
    </row>
    <row r="38" spans="3:32" x14ac:dyDescent="0.25">
      <c r="AE38" t="s">
        <v>73</v>
      </c>
      <c r="AF38" s="2">
        <f>AF21</f>
        <v>405076.92146179703</v>
      </c>
    </row>
    <row r="39" spans="3:32" x14ac:dyDescent="0.25">
      <c r="F39" t="s">
        <v>208</v>
      </c>
      <c r="G39" s="1">
        <v>3617349</v>
      </c>
      <c r="AE39" t="s">
        <v>158</v>
      </c>
      <c r="AF39" s="2"/>
    </row>
    <row r="46" spans="3:32" x14ac:dyDescent="0.25">
      <c r="C46" t="s">
        <v>137</v>
      </c>
      <c r="D46" t="s">
        <v>138</v>
      </c>
      <c r="E46" t="s">
        <v>139</v>
      </c>
      <c r="F46" t="s">
        <v>140</v>
      </c>
      <c r="G46" t="s">
        <v>141</v>
      </c>
      <c r="H46" t="s">
        <v>142</v>
      </c>
      <c r="I46" t="s">
        <v>143</v>
      </c>
      <c r="J46" t="s">
        <v>144</v>
      </c>
    </row>
    <row r="47" spans="3:32" x14ac:dyDescent="0.25">
      <c r="C47">
        <v>1</v>
      </c>
      <c r="D47" t="s">
        <v>49</v>
      </c>
      <c r="E47" t="s">
        <v>145</v>
      </c>
      <c r="F47" t="s">
        <v>49</v>
      </c>
      <c r="G47">
        <v>14</v>
      </c>
      <c r="H47">
        <v>19.918006749640401</v>
      </c>
      <c r="I47">
        <v>18.104182216668601</v>
      </c>
      <c r="J47">
        <v>217281.553110943</v>
      </c>
    </row>
    <row r="48" spans="3:32" x14ac:dyDescent="0.25">
      <c r="C48">
        <v>2</v>
      </c>
      <c r="D48" t="s">
        <v>50</v>
      </c>
      <c r="E48" t="s">
        <v>146</v>
      </c>
      <c r="F48" t="s">
        <v>147</v>
      </c>
      <c r="G48">
        <v>15</v>
      </c>
      <c r="H48">
        <v>54.1629314115944</v>
      </c>
      <c r="I48">
        <v>85.694070124490494</v>
      </c>
      <c r="J48">
        <v>1053883.1240501101</v>
      </c>
    </row>
    <row r="49" spans="3:10" x14ac:dyDescent="0.25">
      <c r="C49">
        <v>3</v>
      </c>
      <c r="D49" t="s">
        <v>58</v>
      </c>
      <c r="E49" t="s">
        <v>36</v>
      </c>
      <c r="F49" t="s">
        <v>58</v>
      </c>
      <c r="G49">
        <v>16</v>
      </c>
      <c r="H49">
        <v>34.610601411658202</v>
      </c>
      <c r="I49">
        <v>63.673339261910897</v>
      </c>
      <c r="J49">
        <v>744166.32390736102</v>
      </c>
    </row>
    <row r="50" spans="3:10" x14ac:dyDescent="0.25">
      <c r="C50">
        <v>4</v>
      </c>
      <c r="D50" t="s">
        <v>45</v>
      </c>
      <c r="E50" t="s">
        <v>39</v>
      </c>
      <c r="F50" t="s">
        <v>45</v>
      </c>
      <c r="G50">
        <v>17</v>
      </c>
      <c r="H50">
        <v>76.724186679045204</v>
      </c>
      <c r="I50">
        <v>93.877773808408193</v>
      </c>
      <c r="J50">
        <v>1080562.8963121299</v>
      </c>
    </row>
    <row r="51" spans="3:10" x14ac:dyDescent="0.25">
      <c r="C51">
        <v>5</v>
      </c>
      <c r="D51" t="s">
        <v>56</v>
      </c>
      <c r="E51" t="s">
        <v>24</v>
      </c>
      <c r="F51" t="s">
        <v>56</v>
      </c>
      <c r="G51">
        <v>18</v>
      </c>
      <c r="H51">
        <v>19.006068045778299</v>
      </c>
      <c r="I51">
        <v>25.053867599505502</v>
      </c>
      <c r="J51">
        <v>308248.97328917601</v>
      </c>
    </row>
    <row r="52" spans="3:10" x14ac:dyDescent="0.25">
      <c r="C52">
        <v>6</v>
      </c>
      <c r="D52" t="s">
        <v>63</v>
      </c>
      <c r="E52" t="s">
        <v>33</v>
      </c>
      <c r="F52" t="s">
        <v>63</v>
      </c>
      <c r="G52">
        <v>19</v>
      </c>
      <c r="H52">
        <v>51.071019163241402</v>
      </c>
      <c r="I52">
        <v>61.179961900160599</v>
      </c>
      <c r="J52">
        <v>745746.94884220604</v>
      </c>
    </row>
    <row r="53" spans="3:10" x14ac:dyDescent="0.25">
      <c r="C53">
        <v>7</v>
      </c>
      <c r="D53" t="s">
        <v>64</v>
      </c>
      <c r="E53" t="s">
        <v>34</v>
      </c>
      <c r="F53" t="s">
        <v>64</v>
      </c>
      <c r="G53">
        <v>20</v>
      </c>
      <c r="H53">
        <v>59.172858895968801</v>
      </c>
      <c r="I53">
        <v>55.192620449987203</v>
      </c>
      <c r="J53">
        <v>651096.59008720506</v>
      </c>
    </row>
    <row r="54" spans="3:10" x14ac:dyDescent="0.25">
      <c r="C54">
        <v>8</v>
      </c>
      <c r="D54" t="s">
        <v>47</v>
      </c>
      <c r="E54" t="s">
        <v>148</v>
      </c>
      <c r="F54" t="s">
        <v>47</v>
      </c>
      <c r="G54">
        <v>21</v>
      </c>
      <c r="H54">
        <v>22.2409145792485</v>
      </c>
      <c r="I54">
        <v>21.0289930186592</v>
      </c>
      <c r="J54">
        <v>252442.743979266</v>
      </c>
    </row>
    <row r="55" spans="3:10" x14ac:dyDescent="0.25">
      <c r="C55">
        <v>9</v>
      </c>
      <c r="D55" t="s">
        <v>10</v>
      </c>
      <c r="E55" t="s">
        <v>73</v>
      </c>
      <c r="F55" t="s">
        <v>86</v>
      </c>
      <c r="G55">
        <v>22</v>
      </c>
      <c r="H55">
        <v>21.650404890552799</v>
      </c>
      <c r="I55">
        <v>34.866454406352098</v>
      </c>
      <c r="J55">
        <v>405076.92146179703</v>
      </c>
    </row>
    <row r="56" spans="3:10" x14ac:dyDescent="0.25">
      <c r="C56">
        <v>10</v>
      </c>
      <c r="D56" t="s">
        <v>88</v>
      </c>
      <c r="E56" t="s">
        <v>149</v>
      </c>
      <c r="F56" t="s">
        <v>88</v>
      </c>
      <c r="G56">
        <v>23</v>
      </c>
      <c r="H56">
        <v>16.819343861099899</v>
      </c>
      <c r="I56">
        <v>17.832593525416701</v>
      </c>
      <c r="J56">
        <v>201926.550828395</v>
      </c>
    </row>
    <row r="57" spans="3:10" x14ac:dyDescent="0.25">
      <c r="C57">
        <v>11</v>
      </c>
      <c r="D57" t="s">
        <v>5</v>
      </c>
      <c r="E57" t="s">
        <v>31</v>
      </c>
      <c r="F57" t="s">
        <v>5</v>
      </c>
      <c r="G57">
        <v>24</v>
      </c>
      <c r="H57">
        <v>144.758761242171</v>
      </c>
      <c r="I57">
        <v>132.35950233064301</v>
      </c>
      <c r="J57">
        <v>1603180.8543315299</v>
      </c>
    </row>
    <row r="58" spans="3:10" x14ac:dyDescent="0.25">
      <c r="C58">
        <v>12</v>
      </c>
      <c r="D58" t="s">
        <v>1</v>
      </c>
      <c r="E58" t="s">
        <v>18</v>
      </c>
      <c r="F58" t="s">
        <v>1</v>
      </c>
      <c r="G58">
        <v>25</v>
      </c>
      <c r="H58">
        <v>108.9408962744</v>
      </c>
      <c r="I58">
        <v>109.308594334547</v>
      </c>
      <c r="J58">
        <v>1278835.6357420301</v>
      </c>
    </row>
    <row r="59" spans="3:10" x14ac:dyDescent="0.25">
      <c r="C59">
        <v>13</v>
      </c>
      <c r="D59" t="s">
        <v>10</v>
      </c>
      <c r="E59" t="s">
        <v>150</v>
      </c>
      <c r="F59" t="s">
        <v>87</v>
      </c>
      <c r="G59">
        <v>26</v>
      </c>
      <c r="H59">
        <v>23.485000846635</v>
      </c>
      <c r="I59">
        <v>34.9761671914275</v>
      </c>
      <c r="J59">
        <v>430308.417361742</v>
      </c>
    </row>
    <row r="60" spans="3:10" x14ac:dyDescent="0.25">
      <c r="C60">
        <v>14</v>
      </c>
      <c r="D60" t="s">
        <v>0</v>
      </c>
      <c r="E60" t="s">
        <v>151</v>
      </c>
      <c r="F60" t="s">
        <v>152</v>
      </c>
      <c r="G60">
        <v>27</v>
      </c>
      <c r="H60">
        <v>19.880076873944201</v>
      </c>
      <c r="I60">
        <v>27.002892831637201</v>
      </c>
      <c r="J60">
        <v>326131.955309782</v>
      </c>
    </row>
    <row r="61" spans="3:10" x14ac:dyDescent="0.25">
      <c r="C61">
        <v>15</v>
      </c>
      <c r="D61" t="s">
        <v>0</v>
      </c>
      <c r="E61" t="s">
        <v>153</v>
      </c>
      <c r="F61" t="s">
        <v>154</v>
      </c>
      <c r="G61">
        <v>28</v>
      </c>
      <c r="H61">
        <v>23.185217551836601</v>
      </c>
      <c r="I61">
        <v>40.134925125312201</v>
      </c>
      <c r="J61">
        <v>433160.28090254898</v>
      </c>
    </row>
    <row r="62" spans="3:10" x14ac:dyDescent="0.25">
      <c r="C62">
        <v>16</v>
      </c>
      <c r="D62" t="s">
        <v>46</v>
      </c>
      <c r="E62" t="s">
        <v>25</v>
      </c>
      <c r="F62" t="s">
        <v>46</v>
      </c>
      <c r="G62">
        <v>29</v>
      </c>
      <c r="H62">
        <v>362.62002367161898</v>
      </c>
      <c r="I62">
        <v>457.559800744781</v>
      </c>
      <c r="J62">
        <v>4129083.4230126501</v>
      </c>
    </row>
    <row r="63" spans="3:10" x14ac:dyDescent="0.25">
      <c r="C63">
        <v>17</v>
      </c>
      <c r="D63" t="s">
        <v>0</v>
      </c>
      <c r="E63" t="s">
        <v>155</v>
      </c>
      <c r="F63" t="s">
        <v>156</v>
      </c>
      <c r="G63">
        <v>30</v>
      </c>
      <c r="H63">
        <v>31.635310585943099</v>
      </c>
      <c r="I63">
        <v>65.734272511689298</v>
      </c>
      <c r="J63">
        <v>470337.41659568698</v>
      </c>
    </row>
    <row r="64" spans="3:10" x14ac:dyDescent="0.25">
      <c r="C64">
        <v>18</v>
      </c>
      <c r="D64" t="s">
        <v>54</v>
      </c>
      <c r="E64" t="s">
        <v>157</v>
      </c>
      <c r="F64" t="s">
        <v>54</v>
      </c>
      <c r="G64">
        <v>31</v>
      </c>
      <c r="H64">
        <v>92.539915304673997</v>
      </c>
      <c r="I64">
        <v>245.63046197831599</v>
      </c>
      <c r="J64">
        <v>2998704.9817252001</v>
      </c>
    </row>
    <row r="65" spans="3:10" x14ac:dyDescent="0.25">
      <c r="C65">
        <v>19</v>
      </c>
      <c r="D65" t="s">
        <v>4</v>
      </c>
      <c r="E65" t="s">
        <v>23</v>
      </c>
      <c r="F65" t="s">
        <v>4</v>
      </c>
      <c r="G65">
        <v>32</v>
      </c>
      <c r="H65">
        <v>74.383641872922595</v>
      </c>
      <c r="I65">
        <v>164.245453753318</v>
      </c>
      <c r="J65">
        <v>1987310.3279283801</v>
      </c>
    </row>
    <row r="66" spans="3:10" x14ac:dyDescent="0.25">
      <c r="C66">
        <v>20</v>
      </c>
      <c r="D66" t="s">
        <v>10</v>
      </c>
      <c r="E66" t="s">
        <v>158</v>
      </c>
      <c r="F66" t="s">
        <v>159</v>
      </c>
      <c r="G66">
        <v>33</v>
      </c>
      <c r="H66">
        <v>103.252400855296</v>
      </c>
      <c r="I66">
        <v>220.034259777931</v>
      </c>
      <c r="J66">
        <v>2473958.12260966</v>
      </c>
    </row>
    <row r="67" spans="3:10" x14ac:dyDescent="0.25">
      <c r="C67">
        <v>21</v>
      </c>
      <c r="D67" t="s">
        <v>51</v>
      </c>
      <c r="E67" t="s">
        <v>29</v>
      </c>
      <c r="F67" t="s">
        <v>51</v>
      </c>
      <c r="G67">
        <v>34</v>
      </c>
      <c r="H67">
        <v>372.79779366714803</v>
      </c>
      <c r="I67">
        <v>152.231084751379</v>
      </c>
      <c r="J67">
        <v>1825311.00344411</v>
      </c>
    </row>
    <row r="68" spans="3:10" x14ac:dyDescent="0.25">
      <c r="C68">
        <v>22</v>
      </c>
      <c r="D68" t="s">
        <v>60</v>
      </c>
      <c r="E68" t="s">
        <v>28</v>
      </c>
      <c r="F68" t="s">
        <v>60</v>
      </c>
      <c r="G68">
        <v>35</v>
      </c>
      <c r="H68">
        <v>257.64006418991602</v>
      </c>
      <c r="I68">
        <v>196.386626004541</v>
      </c>
      <c r="J68">
        <v>2399206.3622302702</v>
      </c>
    </row>
    <row r="69" spans="3:10" x14ac:dyDescent="0.25">
      <c r="C69">
        <v>23</v>
      </c>
      <c r="D69" t="s">
        <v>59</v>
      </c>
      <c r="E69" t="s">
        <v>27</v>
      </c>
      <c r="F69" t="s">
        <v>59</v>
      </c>
      <c r="G69">
        <v>36</v>
      </c>
      <c r="H69">
        <v>32.966288136066503</v>
      </c>
      <c r="I69">
        <v>48.253758632225797</v>
      </c>
      <c r="J69">
        <v>589849.60992719501</v>
      </c>
    </row>
    <row r="70" spans="3:10" x14ac:dyDescent="0.25">
      <c r="C70">
        <v>24</v>
      </c>
      <c r="D70" t="s">
        <v>0</v>
      </c>
      <c r="E70" t="s">
        <v>12</v>
      </c>
      <c r="F70" t="s">
        <v>0</v>
      </c>
      <c r="G70">
        <v>37</v>
      </c>
      <c r="H70">
        <v>813.10045490825803</v>
      </c>
      <c r="I70">
        <v>629.83500323900398</v>
      </c>
      <c r="J70">
        <v>6796056.9964301102</v>
      </c>
    </row>
    <row r="71" spans="3:10" x14ac:dyDescent="0.25">
      <c r="C71">
        <v>25</v>
      </c>
      <c r="D71" t="s">
        <v>160</v>
      </c>
      <c r="E71" t="s">
        <v>161</v>
      </c>
      <c r="F71" t="s">
        <v>160</v>
      </c>
      <c r="G71">
        <v>50</v>
      </c>
      <c r="H71">
        <v>19.0047518133102</v>
      </c>
      <c r="I71">
        <v>6.35008873155624</v>
      </c>
      <c r="J71">
        <v>77067.073950944905</v>
      </c>
    </row>
    <row r="72" spans="3:10" x14ac:dyDescent="0.25">
      <c r="C72">
        <v>26</v>
      </c>
      <c r="D72" t="s">
        <v>8</v>
      </c>
      <c r="E72" t="s">
        <v>19</v>
      </c>
      <c r="F72" t="s">
        <v>8</v>
      </c>
      <c r="G72">
        <v>38</v>
      </c>
      <c r="H72">
        <v>965.18119462844004</v>
      </c>
      <c r="I72">
        <v>493.98533818144602</v>
      </c>
      <c r="J72">
        <v>6051228.6836508596</v>
      </c>
    </row>
    <row r="73" spans="3:10" x14ac:dyDescent="0.25">
      <c r="C73">
        <v>27</v>
      </c>
      <c r="D73" t="s">
        <v>6</v>
      </c>
      <c r="E73" t="s">
        <v>41</v>
      </c>
      <c r="F73" t="s">
        <v>6</v>
      </c>
      <c r="G73">
        <v>53</v>
      </c>
      <c r="H73">
        <v>49.386889209612001</v>
      </c>
      <c r="I73">
        <v>29.784221217327701</v>
      </c>
      <c r="J73">
        <v>341310.68734750198</v>
      </c>
    </row>
    <row r="74" spans="3:10" x14ac:dyDescent="0.25">
      <c r="C74">
        <v>28</v>
      </c>
      <c r="D74" t="s">
        <v>3</v>
      </c>
      <c r="E74" t="s">
        <v>162</v>
      </c>
      <c r="F74" t="s">
        <v>3</v>
      </c>
      <c r="G74">
        <v>54</v>
      </c>
      <c r="H74">
        <v>160.286462370035</v>
      </c>
      <c r="I74">
        <v>32.216382198481398</v>
      </c>
      <c r="J74">
        <v>324395.12883096002</v>
      </c>
    </row>
    <row r="75" spans="3:10" x14ac:dyDescent="0.25">
      <c r="C75">
        <v>29</v>
      </c>
      <c r="D75" t="s">
        <v>163</v>
      </c>
      <c r="E75" t="s">
        <v>164</v>
      </c>
      <c r="F75" t="s">
        <v>163</v>
      </c>
      <c r="G75">
        <v>55</v>
      </c>
      <c r="H75">
        <v>55.934815109694298</v>
      </c>
      <c r="I75">
        <v>12.21201549797</v>
      </c>
      <c r="J75">
        <v>115888.09155620101</v>
      </c>
    </row>
    <row r="76" spans="3:10" x14ac:dyDescent="0.25">
      <c r="C76">
        <v>30</v>
      </c>
      <c r="D76" t="s">
        <v>165</v>
      </c>
      <c r="E76" t="s">
        <v>166</v>
      </c>
      <c r="F76" t="s">
        <v>165</v>
      </c>
      <c r="G76">
        <v>56</v>
      </c>
      <c r="H76">
        <v>19.078552864700399</v>
      </c>
      <c r="I76">
        <v>24.773161931306898</v>
      </c>
      <c r="J76">
        <v>292988.78960873</v>
      </c>
    </row>
    <row r="77" spans="3:10" x14ac:dyDescent="0.25">
      <c r="C77">
        <v>31</v>
      </c>
      <c r="D77" t="s">
        <v>165</v>
      </c>
      <c r="E77" t="s">
        <v>167</v>
      </c>
      <c r="F77" t="s">
        <v>165</v>
      </c>
      <c r="G77">
        <v>57</v>
      </c>
      <c r="H77">
        <v>25.263150462623098</v>
      </c>
      <c r="I77">
        <v>36.292160072216497</v>
      </c>
      <c r="J77">
        <v>438974.06931328401</v>
      </c>
    </row>
    <row r="78" spans="3:10" x14ac:dyDescent="0.25">
      <c r="C78">
        <v>32</v>
      </c>
      <c r="D78" t="s">
        <v>168</v>
      </c>
      <c r="E78" t="s">
        <v>169</v>
      </c>
      <c r="F78" t="s">
        <v>168</v>
      </c>
      <c r="G78">
        <v>58</v>
      </c>
      <c r="H78">
        <v>17.760029633813701</v>
      </c>
      <c r="I78">
        <v>3.9331952599967601</v>
      </c>
      <c r="J78">
        <v>47662.303299257401</v>
      </c>
    </row>
    <row r="79" spans="3:10" x14ac:dyDescent="0.25">
      <c r="C79">
        <v>33</v>
      </c>
      <c r="D79" t="s">
        <v>170</v>
      </c>
      <c r="E79" t="s">
        <v>171</v>
      </c>
      <c r="F79" t="s">
        <v>170</v>
      </c>
      <c r="G79">
        <v>59</v>
      </c>
      <c r="H79">
        <v>67.933758111003598</v>
      </c>
      <c r="I79">
        <v>26.529385562551902</v>
      </c>
      <c r="J79">
        <v>322370.47461109702</v>
      </c>
    </row>
    <row r="80" spans="3:10" x14ac:dyDescent="0.25">
      <c r="C80">
        <v>34</v>
      </c>
      <c r="D80" t="s">
        <v>172</v>
      </c>
      <c r="E80" t="s">
        <v>173</v>
      </c>
      <c r="F80" t="s">
        <v>172</v>
      </c>
      <c r="G80">
        <v>60</v>
      </c>
      <c r="H80">
        <v>142.14617704637601</v>
      </c>
      <c r="I80">
        <v>54.4448964530906</v>
      </c>
      <c r="J80">
        <v>656000.04165161902</v>
      </c>
    </row>
    <row r="81" spans="3:10" x14ac:dyDescent="0.25">
      <c r="C81">
        <v>35</v>
      </c>
      <c r="D81" t="s">
        <v>2</v>
      </c>
      <c r="E81" t="s">
        <v>13</v>
      </c>
      <c r="F81" t="s">
        <v>2</v>
      </c>
      <c r="G81">
        <v>61</v>
      </c>
      <c r="H81">
        <v>350.85122598733898</v>
      </c>
      <c r="I81">
        <v>80.247125259245607</v>
      </c>
      <c r="J81">
        <v>862580.74578969204</v>
      </c>
    </row>
    <row r="82" spans="3:10" x14ac:dyDescent="0.25">
      <c r="C82">
        <v>36</v>
      </c>
      <c r="D82" t="s">
        <v>165</v>
      </c>
      <c r="E82" t="s">
        <v>174</v>
      </c>
      <c r="F82" t="s">
        <v>165</v>
      </c>
      <c r="G82">
        <v>62</v>
      </c>
      <c r="H82">
        <v>12.3931250371355</v>
      </c>
      <c r="I82">
        <v>7.8620143508612097</v>
      </c>
      <c r="J82">
        <v>83391.457467226806</v>
      </c>
    </row>
    <row r="83" spans="3:10" x14ac:dyDescent="0.25">
      <c r="C83">
        <v>37</v>
      </c>
      <c r="D83" t="s">
        <v>165</v>
      </c>
      <c r="E83" t="s">
        <v>175</v>
      </c>
      <c r="F83" t="s">
        <v>165</v>
      </c>
      <c r="G83">
        <v>63</v>
      </c>
      <c r="H83">
        <v>10.248057438847299</v>
      </c>
      <c r="I83">
        <v>6.6161746327890301</v>
      </c>
      <c r="J83">
        <v>73070.5743420035</v>
      </c>
    </row>
    <row r="84" spans="3:10" x14ac:dyDescent="0.25">
      <c r="C84">
        <v>38</v>
      </c>
      <c r="D84" t="s">
        <v>165</v>
      </c>
      <c r="E84" t="s">
        <v>176</v>
      </c>
      <c r="F84" t="s">
        <v>165</v>
      </c>
      <c r="G84">
        <v>64</v>
      </c>
      <c r="H84">
        <v>11.285339123134399</v>
      </c>
      <c r="I84">
        <v>6.8362672910315796</v>
      </c>
      <c r="J84">
        <v>66375.056169564094</v>
      </c>
    </row>
    <row r="85" spans="3:10" x14ac:dyDescent="0.25">
      <c r="C85">
        <v>39</v>
      </c>
      <c r="D85" t="s">
        <v>177</v>
      </c>
      <c r="E85" t="s">
        <v>178</v>
      </c>
      <c r="F85" t="s">
        <v>177</v>
      </c>
      <c r="G85">
        <v>65</v>
      </c>
      <c r="H85">
        <v>134.307328965176</v>
      </c>
      <c r="I85">
        <v>38.6826826970401</v>
      </c>
      <c r="J85">
        <v>474345.38911602099</v>
      </c>
    </row>
    <row r="86" spans="3:10" x14ac:dyDescent="0.25">
      <c r="C86">
        <v>40</v>
      </c>
      <c r="D86" t="s">
        <v>179</v>
      </c>
      <c r="E86" t="s">
        <v>180</v>
      </c>
      <c r="F86" t="s">
        <v>179</v>
      </c>
      <c r="G86">
        <v>66</v>
      </c>
      <c r="H86">
        <v>2.84704080033231</v>
      </c>
      <c r="I86">
        <v>5.4298086441451003E-2</v>
      </c>
      <c r="J86">
        <v>668.20046289275001</v>
      </c>
    </row>
    <row r="87" spans="3:10" x14ac:dyDescent="0.25">
      <c r="C87">
        <v>41</v>
      </c>
      <c r="D87" t="s">
        <v>50</v>
      </c>
      <c r="E87" t="s">
        <v>181</v>
      </c>
      <c r="F87" t="s">
        <v>182</v>
      </c>
      <c r="G87">
        <v>2</v>
      </c>
      <c r="H87">
        <v>32.090262864552898</v>
      </c>
      <c r="I87">
        <v>60.735974398816403</v>
      </c>
      <c r="J87">
        <v>745652.34992634901</v>
      </c>
    </row>
    <row r="88" spans="3:10" x14ac:dyDescent="0.25">
      <c r="C88">
        <v>42</v>
      </c>
      <c r="D88" t="s">
        <v>62</v>
      </c>
      <c r="E88" t="s">
        <v>40</v>
      </c>
      <c r="F88" t="s">
        <v>62</v>
      </c>
      <c r="G88">
        <v>3</v>
      </c>
      <c r="H88">
        <v>22.463819747196101</v>
      </c>
      <c r="I88">
        <v>28.150483857419701</v>
      </c>
      <c r="J88">
        <v>342485.03466083802</v>
      </c>
    </row>
    <row r="89" spans="3:10" x14ac:dyDescent="0.25">
      <c r="C89">
        <v>43</v>
      </c>
      <c r="D89" t="s">
        <v>61</v>
      </c>
      <c r="E89" t="s">
        <v>30</v>
      </c>
      <c r="F89" t="s">
        <v>61</v>
      </c>
      <c r="G89">
        <v>4</v>
      </c>
      <c r="H89">
        <v>18.090287057851299</v>
      </c>
      <c r="I89">
        <v>10.6126569530125</v>
      </c>
      <c r="J89">
        <v>127170.715697192</v>
      </c>
    </row>
    <row r="90" spans="3:10" x14ac:dyDescent="0.25">
      <c r="C90">
        <v>44</v>
      </c>
      <c r="D90" t="s">
        <v>53</v>
      </c>
      <c r="E90" t="s">
        <v>15</v>
      </c>
      <c r="F90" t="s">
        <v>53</v>
      </c>
      <c r="G90">
        <v>5</v>
      </c>
      <c r="H90">
        <v>68.510765896542694</v>
      </c>
      <c r="I90">
        <v>166.142137414865</v>
      </c>
      <c r="J90">
        <v>1969126.75719556</v>
      </c>
    </row>
    <row r="91" spans="3:10" x14ac:dyDescent="0.25">
      <c r="C91">
        <v>45</v>
      </c>
      <c r="D91" t="s">
        <v>10</v>
      </c>
      <c r="E91" t="s">
        <v>183</v>
      </c>
      <c r="F91" t="s">
        <v>184</v>
      </c>
      <c r="G91">
        <v>7</v>
      </c>
      <c r="H91">
        <v>21.870960298163801</v>
      </c>
      <c r="I91">
        <v>37.426071927052703</v>
      </c>
      <c r="J91">
        <v>441469.40207508102</v>
      </c>
    </row>
    <row r="92" spans="3:10" x14ac:dyDescent="0.25">
      <c r="C92">
        <v>46</v>
      </c>
      <c r="D92" t="s">
        <v>185</v>
      </c>
      <c r="E92" t="s">
        <v>186</v>
      </c>
      <c r="F92" t="s">
        <v>185</v>
      </c>
      <c r="G92">
        <v>8</v>
      </c>
      <c r="H92">
        <v>34.692269811830599</v>
      </c>
      <c r="I92">
        <v>74.964596319803604</v>
      </c>
      <c r="J92">
        <v>840669.68369186705</v>
      </c>
    </row>
    <row r="93" spans="3:10" x14ac:dyDescent="0.25">
      <c r="C93">
        <v>47</v>
      </c>
      <c r="D93" t="s">
        <v>10</v>
      </c>
      <c r="E93" t="s">
        <v>71</v>
      </c>
      <c r="F93" t="s">
        <v>84</v>
      </c>
      <c r="G93">
        <v>9</v>
      </c>
      <c r="H93">
        <v>19.058782151371599</v>
      </c>
      <c r="I93">
        <v>26.655907207752101</v>
      </c>
      <c r="J93">
        <v>327963.989330985</v>
      </c>
    </row>
    <row r="94" spans="3:10" x14ac:dyDescent="0.25">
      <c r="C94">
        <v>48</v>
      </c>
      <c r="D94" t="s">
        <v>10</v>
      </c>
      <c r="E94" t="s">
        <v>187</v>
      </c>
      <c r="F94" t="s">
        <v>85</v>
      </c>
      <c r="G94">
        <v>10</v>
      </c>
      <c r="H94">
        <v>21.9434299795615</v>
      </c>
      <c r="I94">
        <v>24.001210543191998</v>
      </c>
      <c r="J94">
        <v>293560.11461888201</v>
      </c>
    </row>
    <row r="95" spans="3:10" x14ac:dyDescent="0.25">
      <c r="C95">
        <v>49</v>
      </c>
      <c r="D95" t="s">
        <v>52</v>
      </c>
      <c r="E95" t="s">
        <v>32</v>
      </c>
      <c r="F95" t="s">
        <v>52</v>
      </c>
      <c r="G95">
        <v>11</v>
      </c>
      <c r="H95">
        <v>41.213214986588802</v>
      </c>
      <c r="I95">
        <v>56.167562606258301</v>
      </c>
      <c r="J95">
        <v>649342.65892952005</v>
      </c>
    </row>
    <row r="96" spans="3:10" x14ac:dyDescent="0.25">
      <c r="C96">
        <v>50</v>
      </c>
      <c r="D96" t="s">
        <v>57</v>
      </c>
      <c r="E96" t="s">
        <v>26</v>
      </c>
      <c r="F96" t="s">
        <v>57</v>
      </c>
      <c r="G96">
        <v>12</v>
      </c>
      <c r="H96">
        <v>19.400125580482499</v>
      </c>
      <c r="I96">
        <v>26.2693751126709</v>
      </c>
      <c r="J96">
        <v>305335.51642777101</v>
      </c>
    </row>
    <row r="97" spans="3:10" x14ac:dyDescent="0.25">
      <c r="C97">
        <v>51</v>
      </c>
      <c r="D97" t="s">
        <v>43</v>
      </c>
      <c r="E97" t="s">
        <v>35</v>
      </c>
      <c r="F97" t="s">
        <v>43</v>
      </c>
      <c r="G97">
        <v>13</v>
      </c>
      <c r="H97">
        <v>28.974485422804499</v>
      </c>
      <c r="I97">
        <v>32.935672873420202</v>
      </c>
      <c r="J97">
        <v>393559.93839895999</v>
      </c>
    </row>
    <row r="98" spans="3:10" x14ac:dyDescent="0.25">
      <c r="C98">
        <v>52</v>
      </c>
      <c r="D98" t="s">
        <v>9</v>
      </c>
      <c r="E98" t="s">
        <v>20</v>
      </c>
      <c r="F98" t="s">
        <v>9</v>
      </c>
      <c r="G98">
        <v>49</v>
      </c>
      <c r="H98">
        <v>398.51176357503402</v>
      </c>
      <c r="I98">
        <v>355.37205844152999</v>
      </c>
      <c r="J98">
        <v>3776640.2350076502</v>
      </c>
    </row>
    <row r="99" spans="3:10" x14ac:dyDescent="0.25">
      <c r="C99">
        <v>53</v>
      </c>
      <c r="D99" t="s">
        <v>9</v>
      </c>
      <c r="E99" t="s">
        <v>188</v>
      </c>
      <c r="F99" t="s">
        <v>189</v>
      </c>
      <c r="G99">
        <v>48</v>
      </c>
      <c r="H99">
        <v>22.048502465624001</v>
      </c>
      <c r="I99">
        <v>38.261741657799497</v>
      </c>
      <c r="J99">
        <v>430036.19755385799</v>
      </c>
    </row>
    <row r="100" spans="3:10" x14ac:dyDescent="0.25">
      <c r="C100">
        <v>54</v>
      </c>
      <c r="D100" t="s">
        <v>55</v>
      </c>
      <c r="E100" t="s">
        <v>37</v>
      </c>
      <c r="F100" t="s">
        <v>55</v>
      </c>
      <c r="G100">
        <v>6</v>
      </c>
      <c r="H100">
        <v>152.10461820122799</v>
      </c>
      <c r="I100">
        <v>407.20303309601201</v>
      </c>
      <c r="J100">
        <v>4730521.6700933697</v>
      </c>
    </row>
    <row r="101" spans="3:10" x14ac:dyDescent="0.25">
      <c r="C101">
        <v>55</v>
      </c>
      <c r="D101" t="s">
        <v>50</v>
      </c>
      <c r="E101" t="s">
        <v>190</v>
      </c>
      <c r="F101" t="s">
        <v>191</v>
      </c>
      <c r="G101">
        <v>1</v>
      </c>
      <c r="H101">
        <v>71.991345888740199</v>
      </c>
      <c r="I101">
        <v>134.19462713568501</v>
      </c>
      <c r="J101">
        <v>1639933.42603756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PS Dash</vt:lpstr>
      <vt:lpstr>PS Summary</vt:lpstr>
      <vt:lpstr>PS Calcs</vt:lpstr>
      <vt:lpstr>LL Dash</vt:lpstr>
      <vt:lpstr>LL Summary</vt:lpstr>
      <vt:lpstr>LL Calcs</vt:lpstr>
      <vt:lpstr>Zone Areas</vt:lpstr>
    </vt:vector>
  </TitlesOfParts>
  <Company>SPC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McKechnie</dc:creator>
  <cp:lastModifiedBy>Sam McKechnie</cp:lastModifiedBy>
  <dcterms:created xsi:type="dcterms:W3CDTF">2018-03-19T23:46:48Z</dcterms:created>
  <dcterms:modified xsi:type="dcterms:W3CDTF">2018-11-06T05:53:09Z</dcterms:modified>
</cp:coreProperties>
</file>