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ama\Documents\GitHub\keyboard\doc\"/>
    </mc:Choice>
  </mc:AlternateContent>
  <bookViews>
    <workbookView xWindow="0" yWindow="0" windowWidth="28800" windowHeight="12210" activeTab="1"/>
  </bookViews>
  <sheets>
    <sheet name="Стоимость" sheetId="2" r:id="rId1"/>
    <sheet name="Сравнение" sheetId="3" r:id="rId2"/>
    <sheet name="Точки пайки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H4" i="3"/>
  <c r="G4" i="3"/>
  <c r="F4" i="3"/>
  <c r="H3" i="3"/>
  <c r="G3" i="3"/>
  <c r="F3" i="3"/>
  <c r="D3" i="3" l="1"/>
  <c r="C3" i="3"/>
  <c r="B3" i="3"/>
  <c r="D37" i="1"/>
  <c r="W32" i="2"/>
  <c r="W30" i="2"/>
  <c r="F34" i="1"/>
  <c r="E34" i="1"/>
  <c r="E8" i="1"/>
  <c r="D5" i="2" l="1"/>
  <c r="Q5" i="2" s="1"/>
  <c r="E5" i="2"/>
  <c r="R5" i="2" s="1"/>
  <c r="F5" i="2"/>
  <c r="S5" i="2" s="1"/>
  <c r="G5" i="2"/>
  <c r="T5" i="2" s="1"/>
  <c r="U5" i="2"/>
  <c r="V5" i="2"/>
  <c r="W5" i="2"/>
  <c r="X5" i="2"/>
  <c r="D6" i="2"/>
  <c r="Q6" i="2" s="1"/>
  <c r="E6" i="2"/>
  <c r="R6" i="2" s="1"/>
  <c r="F6" i="2"/>
  <c r="S6" i="2" s="1"/>
  <c r="G6" i="2"/>
  <c r="T6" i="2" s="1"/>
  <c r="U6" i="2"/>
  <c r="V6" i="2"/>
  <c r="W6" i="2"/>
  <c r="X6" i="2"/>
  <c r="D7" i="2"/>
  <c r="Q7" i="2" s="1"/>
  <c r="E7" i="2"/>
  <c r="R7" i="2" s="1"/>
  <c r="F7" i="2"/>
  <c r="S7" i="2" s="1"/>
  <c r="G7" i="2"/>
  <c r="T7" i="2" s="1"/>
  <c r="U7" i="2"/>
  <c r="V7" i="2"/>
  <c r="W7" i="2"/>
  <c r="X7" i="2"/>
  <c r="D8" i="2"/>
  <c r="Q8" i="2" s="1"/>
  <c r="E8" i="2"/>
  <c r="R8" i="2" s="1"/>
  <c r="F8" i="2"/>
  <c r="S8" i="2" s="1"/>
  <c r="G8" i="2"/>
  <c r="T8" i="2" s="1"/>
  <c r="U8" i="2"/>
  <c r="V8" i="2"/>
  <c r="W8" i="2"/>
  <c r="X8" i="2"/>
  <c r="D9" i="2"/>
  <c r="Q9" i="2" s="1"/>
  <c r="E9" i="2"/>
  <c r="R9" i="2" s="1"/>
  <c r="F9" i="2"/>
  <c r="S9" i="2" s="1"/>
  <c r="G9" i="2"/>
  <c r="T9" i="2" s="1"/>
  <c r="U9" i="2"/>
  <c r="V9" i="2"/>
  <c r="W9" i="2"/>
  <c r="X9" i="2"/>
  <c r="D10" i="2"/>
  <c r="Q10" i="2" s="1"/>
  <c r="E10" i="2"/>
  <c r="R10" i="2" s="1"/>
  <c r="F10" i="2"/>
  <c r="S10" i="2" s="1"/>
  <c r="G10" i="2"/>
  <c r="T10" i="2" s="1"/>
  <c r="U10" i="2"/>
  <c r="V10" i="2"/>
  <c r="W10" i="2"/>
  <c r="X10" i="2"/>
  <c r="D11" i="2"/>
  <c r="Q11" i="2" s="1"/>
  <c r="E11" i="2"/>
  <c r="R11" i="2" s="1"/>
  <c r="F11" i="2"/>
  <c r="S11" i="2" s="1"/>
  <c r="G11" i="2"/>
  <c r="T11" i="2" s="1"/>
  <c r="U11" i="2"/>
  <c r="V11" i="2"/>
  <c r="W11" i="2"/>
  <c r="X11" i="2"/>
  <c r="D12" i="2"/>
  <c r="Q12" i="2" s="1"/>
  <c r="E12" i="2"/>
  <c r="R12" i="2" s="1"/>
  <c r="F12" i="2"/>
  <c r="S12" i="2" s="1"/>
  <c r="G12" i="2"/>
  <c r="T12" i="2" s="1"/>
  <c r="U12" i="2"/>
  <c r="V12" i="2"/>
  <c r="W12" i="2"/>
  <c r="X12" i="2"/>
  <c r="D13" i="2"/>
  <c r="Q13" i="2" s="1"/>
  <c r="E13" i="2"/>
  <c r="R13" i="2" s="1"/>
  <c r="F13" i="2"/>
  <c r="S13" i="2" s="1"/>
  <c r="G13" i="2"/>
  <c r="T13" i="2" s="1"/>
  <c r="U13" i="2"/>
  <c r="V13" i="2"/>
  <c r="W13" i="2"/>
  <c r="X13" i="2"/>
  <c r="D14" i="2"/>
  <c r="Q14" i="2" s="1"/>
  <c r="E14" i="2"/>
  <c r="R14" i="2" s="1"/>
  <c r="F14" i="2"/>
  <c r="S14" i="2" s="1"/>
  <c r="G14" i="2"/>
  <c r="T14" i="2" s="1"/>
  <c r="U14" i="2"/>
  <c r="V14" i="2"/>
  <c r="W14" i="2"/>
  <c r="X14" i="2"/>
  <c r="D15" i="2"/>
  <c r="Q15" i="2" s="1"/>
  <c r="E15" i="2"/>
  <c r="R15" i="2" s="1"/>
  <c r="F15" i="2"/>
  <c r="S15" i="2" s="1"/>
  <c r="G15" i="2"/>
  <c r="T15" i="2" s="1"/>
  <c r="U15" i="2"/>
  <c r="V15" i="2"/>
  <c r="W15" i="2"/>
  <c r="X15" i="2"/>
  <c r="D16" i="2"/>
  <c r="Q16" i="2" s="1"/>
  <c r="E16" i="2"/>
  <c r="R16" i="2" s="1"/>
  <c r="F16" i="2"/>
  <c r="S16" i="2" s="1"/>
  <c r="G16" i="2"/>
  <c r="T16" i="2" s="1"/>
  <c r="U16" i="2"/>
  <c r="V16" i="2"/>
  <c r="W16" i="2"/>
  <c r="X16" i="2"/>
  <c r="D17" i="2"/>
  <c r="Q17" i="2" s="1"/>
  <c r="E17" i="2"/>
  <c r="R17" i="2" s="1"/>
  <c r="F17" i="2"/>
  <c r="S17" i="2" s="1"/>
  <c r="G17" i="2"/>
  <c r="T17" i="2" s="1"/>
  <c r="U17" i="2"/>
  <c r="V17" i="2"/>
  <c r="W17" i="2"/>
  <c r="X17" i="2"/>
  <c r="D18" i="2"/>
  <c r="Q18" i="2" s="1"/>
  <c r="E18" i="2"/>
  <c r="R18" i="2" s="1"/>
  <c r="F18" i="2"/>
  <c r="S18" i="2" s="1"/>
  <c r="G18" i="2"/>
  <c r="T18" i="2" s="1"/>
  <c r="U18" i="2"/>
  <c r="V18" i="2"/>
  <c r="W18" i="2"/>
  <c r="X18" i="2"/>
  <c r="D19" i="2"/>
  <c r="Q19" i="2" s="1"/>
  <c r="E19" i="2"/>
  <c r="R19" i="2" s="1"/>
  <c r="F19" i="2"/>
  <c r="S19" i="2" s="1"/>
  <c r="G19" i="2"/>
  <c r="T19" i="2" s="1"/>
  <c r="U19" i="2"/>
  <c r="V19" i="2"/>
  <c r="W19" i="2"/>
  <c r="X19" i="2"/>
  <c r="D20" i="2"/>
  <c r="Q20" i="2" s="1"/>
  <c r="E20" i="2"/>
  <c r="R20" i="2" s="1"/>
  <c r="F20" i="2"/>
  <c r="S20" i="2" s="1"/>
  <c r="G20" i="2"/>
  <c r="T20" i="2" s="1"/>
  <c r="U20" i="2"/>
  <c r="V20" i="2"/>
  <c r="W20" i="2"/>
  <c r="X20" i="2"/>
  <c r="V36" i="2"/>
  <c r="W36" i="2"/>
  <c r="X36" i="2"/>
  <c r="U36" i="2"/>
  <c r="X3" i="2"/>
  <c r="X4" i="2"/>
  <c r="W4" i="2"/>
  <c r="W3" i="2"/>
  <c r="E3" i="2"/>
  <c r="R3" i="2" s="1"/>
  <c r="F3" i="2"/>
  <c r="S3" i="2" s="1"/>
  <c r="E4" i="2"/>
  <c r="R4" i="2" s="1"/>
  <c r="F4" i="2"/>
  <c r="S4" i="2" s="1"/>
  <c r="V3" i="2"/>
  <c r="V4" i="2"/>
  <c r="U4" i="2"/>
  <c r="U3" i="2"/>
  <c r="G4" i="2"/>
  <c r="T4" i="2" s="1"/>
  <c r="G3" i="2"/>
  <c r="T3" i="2" s="1"/>
  <c r="D3" i="2"/>
  <c r="Q3" i="2" s="1"/>
  <c r="D4" i="2"/>
  <c r="Q4" i="2" s="1"/>
  <c r="X22" i="2" l="1"/>
  <c r="V22" i="2"/>
  <c r="U22" i="2"/>
  <c r="W22" i="2"/>
  <c r="C37" i="1"/>
  <c r="W23" i="2" l="1"/>
  <c r="W39" i="2"/>
  <c r="W42" i="2" s="1"/>
  <c r="W38" i="2"/>
  <c r="W41" i="2" s="1"/>
  <c r="U23" i="2"/>
  <c r="U38" i="2"/>
  <c r="U41" i="2" s="1"/>
  <c r="U39" i="2"/>
  <c r="U42" i="2" s="1"/>
  <c r="V23" i="2"/>
  <c r="V39" i="2"/>
  <c r="V42" i="2" s="1"/>
  <c r="V38" i="2"/>
  <c r="V41" i="2" s="1"/>
  <c r="X23" i="2"/>
  <c r="X39" i="2"/>
  <c r="X42" i="2" s="1"/>
  <c r="X38" i="2"/>
  <c r="X41" i="2" s="1"/>
</calcChain>
</file>

<file path=xl/sharedStrings.xml><?xml version="1.0" encoding="utf-8"?>
<sst xmlns="http://schemas.openxmlformats.org/spreadsheetml/2006/main" count="172" uniqueCount="112">
  <si>
    <t>Корпус</t>
  </si>
  <si>
    <t>Количество выводов</t>
  </si>
  <si>
    <t>id</t>
  </si>
  <si>
    <t>Выводные</t>
  </si>
  <si>
    <t>X2</t>
  </si>
  <si>
    <t>X3</t>
  </si>
  <si>
    <t>C5</t>
  </si>
  <si>
    <t>Y1</t>
  </si>
  <si>
    <t>RGB3</t>
  </si>
  <si>
    <t>RGB4</t>
  </si>
  <si>
    <t>X1</t>
  </si>
  <si>
    <t>SMD</t>
  </si>
  <si>
    <t>DD1</t>
  </si>
  <si>
    <t>QFP-44</t>
  </si>
  <si>
    <t>DD2</t>
  </si>
  <si>
    <t>DD3</t>
  </si>
  <si>
    <t>DD4</t>
  </si>
  <si>
    <t>DD5</t>
  </si>
  <si>
    <t>DD6</t>
  </si>
  <si>
    <t>DD7</t>
  </si>
  <si>
    <t>DD8</t>
  </si>
  <si>
    <t>DD9</t>
  </si>
  <si>
    <t>DD10</t>
  </si>
  <si>
    <t>R1</t>
  </si>
  <si>
    <t>R2</t>
  </si>
  <si>
    <t>R6</t>
  </si>
  <si>
    <t>C1</t>
  </si>
  <si>
    <t>C2</t>
  </si>
  <si>
    <t>C3</t>
  </si>
  <si>
    <t>C4</t>
  </si>
  <si>
    <t>HL1</t>
  </si>
  <si>
    <t>HL2</t>
  </si>
  <si>
    <t>HL3</t>
  </si>
  <si>
    <t>HL4</t>
  </si>
  <si>
    <t>DB-25</t>
  </si>
  <si>
    <t>USB-B</t>
  </si>
  <si>
    <t>Molex</t>
  </si>
  <si>
    <t>PLS4</t>
  </si>
  <si>
    <t>SO-16</t>
  </si>
  <si>
    <t>smd 0603x4</t>
  </si>
  <si>
    <t>smd 0603</t>
  </si>
  <si>
    <t>Всего:</t>
  </si>
  <si>
    <t>F2</t>
  </si>
  <si>
    <t>F3</t>
  </si>
  <si>
    <t>R29</t>
  </si>
  <si>
    <t>ATmega32u4</t>
  </si>
  <si>
    <t>74hc595</t>
  </si>
  <si>
    <t>74hc165</t>
  </si>
  <si>
    <t>74рс4050</t>
  </si>
  <si>
    <t>uln2003</t>
  </si>
  <si>
    <t>4х4.7 кОм</t>
  </si>
  <si>
    <t>1uF</t>
  </si>
  <si>
    <t>12pf</t>
  </si>
  <si>
    <t>RED</t>
  </si>
  <si>
    <t>Yellow</t>
  </si>
  <si>
    <t>Green</t>
  </si>
  <si>
    <t>MF-MSMF050</t>
  </si>
  <si>
    <t>https://www.chipdip.ru/product/mf-msmf050</t>
  </si>
  <si>
    <t>DPBS-25F</t>
  </si>
  <si>
    <t>https://www.chipdip.ru/product/dpbs-25f-2</t>
  </si>
  <si>
    <t>USBB-1J</t>
  </si>
  <si>
    <t>https://www.chipdip.ru/product/usbb-1j-ds1099-b</t>
  </si>
  <si>
    <t>THP-4MR</t>
  </si>
  <si>
    <t>https://www.chipdip.ru/product/5081r</t>
  </si>
  <si>
    <t>HC-49S</t>
  </si>
  <si>
    <t>16.000 МГц</t>
  </si>
  <si>
    <t>https://www.chipdip.ru/product/16mhz-hc-49s</t>
  </si>
  <si>
    <t>https://www.chipdip.ru/product/pls-4</t>
  </si>
  <si>
    <t>100 мкФ, 16В</t>
  </si>
  <si>
    <t>B41121A4107M000</t>
  </si>
  <si>
    <t>ECAP SMD 6.3x5.4</t>
  </si>
  <si>
    <t>https://www.chipdip.ru/product/atmega32u4-au</t>
  </si>
  <si>
    <t>https://www.chipdip.ru/product/mm74hc595m</t>
  </si>
  <si>
    <t>https://www.chipdip.ru/product/cd74hc4050m96</t>
  </si>
  <si>
    <t>https://www.chipdip.ru/product/74hc165d</t>
  </si>
  <si>
    <t>https://www.chipdip.ru/product/uln2003ad</t>
  </si>
  <si>
    <t>https://www.chipdip.ru/product/cat16-472j4</t>
  </si>
  <si>
    <t>https://www.chipdip.ru/product/grm188r61a105k</t>
  </si>
  <si>
    <t>https://www.chipdip.ru/product0/169310765</t>
  </si>
  <si>
    <t>https://www.chipdip.ru/product0/535002535</t>
  </si>
  <si>
    <t>https://www.chipdip.ru/product/kph-1608syc</t>
  </si>
  <si>
    <t>https://www.chipdip.ru/product/kp-1608mgc</t>
  </si>
  <si>
    <t>https://www.chipdip.ru/product/kp-1608surc</t>
  </si>
  <si>
    <t>Наименование</t>
  </si>
  <si>
    <t>Чип и Дип</t>
  </si>
  <si>
    <t>К-во 2</t>
  </si>
  <si>
    <t>Цена 2</t>
  </si>
  <si>
    <t>Цена 1</t>
  </si>
  <si>
    <t>Цена 3</t>
  </si>
  <si>
    <t>К-во 3</t>
  </si>
  <si>
    <t>Необходимое количество</t>
  </si>
  <si>
    <t>Закупаемое количество</t>
  </si>
  <si>
    <t>Стоимость</t>
  </si>
  <si>
    <t>Остаток с закупок</t>
  </si>
  <si>
    <t>Итого за штуку</t>
  </si>
  <si>
    <t>Изготовление печатных плат за 1 неделю</t>
  </si>
  <si>
    <t>Изготовление печатных плат за 3 недели</t>
  </si>
  <si>
    <t>Монтаж за штуку</t>
  </si>
  <si>
    <t>Монтаж всего</t>
  </si>
  <si>
    <t>Итого компоненты</t>
  </si>
  <si>
    <t>Итого</t>
  </si>
  <si>
    <t>Итого (срочно)</t>
  </si>
  <si>
    <t>Итого за штуку (срочно)</t>
  </si>
  <si>
    <t>Цены в Чип и Дипе</t>
  </si>
  <si>
    <t>pselectro.ru</t>
  </si>
  <si>
    <t>Монтаж</t>
  </si>
  <si>
    <t>за штуку:</t>
  </si>
  <si>
    <t>Производство</t>
  </si>
  <si>
    <t>Резонит 1нед</t>
  </si>
  <si>
    <t>Резонит 3нед</t>
  </si>
  <si>
    <t>megpolis.ru (3-4 нед)
 нед)</t>
  </si>
  <si>
    <t>megpolis.ru (3-4 нед)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</si>
</sst>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#,##0.00\ &quot;₽&quot;"/>
    <numFmt numFmtId="165" formatCode="#,##0\ &quot;₽&quot;"/>
    <numFmt numFmtId="166" formatCode="#,##0_ ;\-#,##0\ 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rgb="FF777777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1" xfId="0" applyNumberFormat="1" applyBorder="1"/>
    <xf numFmtId="0" fontId="0" fillId="0" borderId="5" xfId="0" applyBorder="1"/>
    <xf numFmtId="165" fontId="0" fillId="0" borderId="6" xfId="0" applyNumberFormat="1" applyBorder="1"/>
    <xf numFmtId="1" fontId="0" fillId="0" borderId="11" xfId="0" applyNumberFormat="1" applyBorder="1"/>
    <xf numFmtId="165" fontId="0" fillId="0" borderId="5" xfId="0" applyNumberFormat="1" applyBorder="1"/>
    <xf numFmtId="1" fontId="0" fillId="0" borderId="1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3" fillId="0" borderId="11" xfId="1" applyBorder="1"/>
    <xf numFmtId="164" fontId="0" fillId="0" borderId="14" xfId="0" applyNumberFormat="1" applyBorder="1"/>
    <xf numFmtId="0" fontId="0" fillId="0" borderId="6" xfId="0" applyBorder="1"/>
    <xf numFmtId="0" fontId="1" fillId="3" borderId="2" xfId="0" applyFont="1" applyFill="1" applyBorder="1"/>
    <xf numFmtId="0" fontId="1" fillId="3" borderId="10" xfId="0" applyFont="1" applyFill="1" applyBorder="1"/>
    <xf numFmtId="0" fontId="1" fillId="3" borderId="5" xfId="0" applyFont="1" applyFill="1" applyBorder="1"/>
    <xf numFmtId="0" fontId="1" fillId="3" borderId="11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164" fontId="1" fillId="3" borderId="14" xfId="0" applyNumberFormat="1" applyFont="1" applyFill="1" applyBorder="1"/>
    <xf numFmtId="164" fontId="1" fillId="3" borderId="1" xfId="0" applyNumberFormat="1" applyFont="1" applyFill="1" applyBorder="1"/>
    <xf numFmtId="1" fontId="1" fillId="3" borderId="11" xfId="0" applyNumberFormat="1" applyFont="1" applyFill="1" applyBorder="1"/>
    <xf numFmtId="1" fontId="1" fillId="3" borderId="5" xfId="0" applyNumberFormat="1" applyFont="1" applyFill="1" applyBorder="1"/>
    <xf numFmtId="1" fontId="1" fillId="3" borderId="1" xfId="0" applyNumberFormat="1" applyFont="1" applyFill="1" applyBorder="1"/>
    <xf numFmtId="1" fontId="1" fillId="3" borderId="6" xfId="0" applyNumberFormat="1" applyFont="1" applyFill="1" applyBorder="1"/>
    <xf numFmtId="1" fontId="1" fillId="3" borderId="14" xfId="0" applyNumberFormat="1" applyFont="1" applyFill="1" applyBorder="1"/>
    <xf numFmtId="0" fontId="0" fillId="2" borderId="5" xfId="0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6" xfId="0" applyFill="1" applyBorder="1"/>
    <xf numFmtId="164" fontId="0" fillId="2" borderId="14" xfId="0" applyNumberFormat="1" applyFill="1" applyBorder="1"/>
    <xf numFmtId="164" fontId="0" fillId="2" borderId="1" xfId="0" applyNumberFormat="1" applyFill="1" applyBorder="1"/>
    <xf numFmtId="1" fontId="0" fillId="2" borderId="11" xfId="0" applyNumberFormat="1" applyFill="1" applyBorder="1"/>
    <xf numFmtId="1" fontId="0" fillId="2" borderId="5" xfId="0" applyNumberFormat="1" applyFill="1" applyBorder="1"/>
    <xf numFmtId="1" fontId="0" fillId="2" borderId="1" xfId="0" applyNumberFormat="1" applyFill="1" applyBorder="1"/>
    <xf numFmtId="1" fontId="0" fillId="2" borderId="6" xfId="0" applyNumberFormat="1" applyFill="1" applyBorder="1"/>
    <xf numFmtId="1" fontId="0" fillId="2" borderId="14" xfId="0" applyNumberFormat="1" applyFill="1" applyBorder="1"/>
    <xf numFmtId="165" fontId="0" fillId="2" borderId="5" xfId="0" applyNumberFormat="1" applyFill="1" applyBorder="1"/>
    <xf numFmtId="165" fontId="0" fillId="2" borderId="1" xfId="0" applyNumberFormat="1" applyFill="1" applyBorder="1"/>
    <xf numFmtId="165" fontId="0" fillId="2" borderId="6" xfId="0" applyNumberFormat="1" applyFill="1" applyBorder="1"/>
    <xf numFmtId="165" fontId="0" fillId="0" borderId="16" xfId="0" applyNumberFormat="1" applyBorder="1"/>
    <xf numFmtId="0" fontId="0" fillId="2" borderId="7" xfId="0" applyFill="1" applyBorder="1"/>
    <xf numFmtId="0" fontId="0" fillId="2" borderId="12" xfId="0" applyFill="1" applyBorder="1"/>
    <xf numFmtId="0" fontId="0" fillId="2" borderId="8" xfId="0" applyFill="1" applyBorder="1"/>
    <xf numFmtId="0" fontId="0" fillId="2" borderId="9" xfId="0" applyFill="1" applyBorder="1"/>
    <xf numFmtId="164" fontId="0" fillId="2" borderId="15" xfId="0" applyNumberFormat="1" applyFill="1" applyBorder="1"/>
    <xf numFmtId="164" fontId="0" fillId="2" borderId="8" xfId="0" applyNumberFormat="1" applyFill="1" applyBorder="1"/>
    <xf numFmtId="1" fontId="0" fillId="2" borderId="12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" fontId="0" fillId="2" borderId="9" xfId="0" applyNumberFormat="1" applyFill="1" applyBorder="1"/>
    <xf numFmtId="1" fontId="0" fillId="2" borderId="15" xfId="0" applyNumberFormat="1" applyFill="1" applyBorder="1"/>
    <xf numFmtId="165" fontId="0" fillId="2" borderId="7" xfId="0" applyNumberFormat="1" applyFill="1" applyBorder="1"/>
    <xf numFmtId="165" fontId="0" fillId="2" borderId="8" xfId="0" applyNumberFormat="1" applyFill="1" applyBorder="1"/>
    <xf numFmtId="165" fontId="0" fillId="2" borderId="9" xfId="0" applyNumberFormat="1" applyFill="1" applyBorder="1"/>
    <xf numFmtId="1" fontId="1" fillId="0" borderId="0" xfId="0" applyNumberFormat="1" applyFont="1" applyAlignment="1">
      <alignment horizontal="right"/>
    </xf>
    <xf numFmtId="1" fontId="1" fillId="3" borderId="1" xfId="0" applyNumberFormat="1" applyFon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1" fontId="0" fillId="2" borderId="8" xfId="0" applyNumberForma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1" applyAlignment="1">
      <alignment horizontal="right" vertical="top"/>
    </xf>
    <xf numFmtId="166" fontId="0" fillId="0" borderId="1" xfId="2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166" fontId="0" fillId="4" borderId="1" xfId="2" applyNumberFormat="1" applyFont="1" applyFill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ipdip.ru/product/uln2003ad" TargetMode="External"/><Relationship Id="rId2" Type="http://schemas.openxmlformats.org/officeDocument/2006/relationships/hyperlink" Target="https://www.chipdip.ru/product/grm188r61a105k" TargetMode="External"/><Relationship Id="rId1" Type="http://schemas.openxmlformats.org/officeDocument/2006/relationships/hyperlink" Target="https://www.chipdip.ru/product/dpbs-25f-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erelcom.ru/" TargetMode="External"/><Relationship Id="rId4" Type="http://schemas.openxmlformats.org/officeDocument/2006/relationships/hyperlink" Target="https://www.chipdip.ru/product/16mhz-hc-49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A10" workbookViewId="0">
      <selection activeCell="J36" sqref="J36"/>
    </sheetView>
  </sheetViews>
  <sheetFormatPr defaultRowHeight="15" x14ac:dyDescent="0.25"/>
  <cols>
    <col min="1" max="1" width="14.85546875" bestFit="1" customWidth="1"/>
    <col min="2" max="2" width="12.5703125" customWidth="1"/>
    <col min="3" max="3" width="2.85546875" customWidth="1"/>
    <col min="4" max="7" width="5.7109375" customWidth="1"/>
    <col min="8" max="9" width="8.5703125" style="6" customWidth="1"/>
    <col min="10" max="10" width="6.85546875" customWidth="1"/>
    <col min="11" max="11" width="8.5703125" style="6" customWidth="1"/>
    <col min="12" max="12" width="6.85546875" style="7" customWidth="1"/>
    <col min="13" max="16" width="5.85546875" style="7" customWidth="1"/>
    <col min="17" max="18" width="4.85546875" style="7" customWidth="1"/>
    <col min="19" max="19" width="4.85546875" style="70" customWidth="1"/>
    <col min="20" max="20" width="4.85546875" style="7" customWidth="1"/>
    <col min="21" max="24" width="10.7109375" style="8" customWidth="1"/>
  </cols>
  <sheetData>
    <row r="1" spans="1:24" s="3" customFormat="1" x14ac:dyDescent="0.25">
      <c r="A1" s="23" t="s">
        <v>83</v>
      </c>
      <c r="B1" s="24" t="s">
        <v>84</v>
      </c>
      <c r="C1" s="78" t="s">
        <v>90</v>
      </c>
      <c r="D1" s="79"/>
      <c r="E1" s="79"/>
      <c r="F1" s="79"/>
      <c r="G1" s="80"/>
      <c r="H1" s="84" t="s">
        <v>103</v>
      </c>
      <c r="I1" s="79"/>
      <c r="J1" s="79"/>
      <c r="K1" s="79"/>
      <c r="L1" s="85"/>
      <c r="M1" s="81" t="s">
        <v>91</v>
      </c>
      <c r="N1" s="82"/>
      <c r="O1" s="82"/>
      <c r="P1" s="83"/>
      <c r="Q1" s="89" t="s">
        <v>93</v>
      </c>
      <c r="R1" s="82"/>
      <c r="S1" s="82"/>
      <c r="T1" s="90"/>
      <c r="U1" s="86" t="s">
        <v>92</v>
      </c>
      <c r="V1" s="87"/>
      <c r="W1" s="87"/>
      <c r="X1" s="88"/>
    </row>
    <row r="2" spans="1:24" s="3" customFormat="1" x14ac:dyDescent="0.25">
      <c r="A2" s="25"/>
      <c r="B2" s="26"/>
      <c r="C2" s="25">
        <v>1</v>
      </c>
      <c r="D2" s="27">
        <v>100</v>
      </c>
      <c r="E2" s="27">
        <v>300</v>
      </c>
      <c r="F2" s="27">
        <v>1000</v>
      </c>
      <c r="G2" s="28">
        <v>3000</v>
      </c>
      <c r="H2" s="29" t="s">
        <v>87</v>
      </c>
      <c r="I2" s="30" t="s">
        <v>86</v>
      </c>
      <c r="J2" s="27" t="s">
        <v>85</v>
      </c>
      <c r="K2" s="30" t="s">
        <v>88</v>
      </c>
      <c r="L2" s="31" t="s">
        <v>89</v>
      </c>
      <c r="M2" s="32">
        <v>100</v>
      </c>
      <c r="N2" s="33">
        <v>300</v>
      </c>
      <c r="O2" s="33">
        <v>1000</v>
      </c>
      <c r="P2" s="34">
        <v>3000</v>
      </c>
      <c r="Q2" s="35">
        <v>100</v>
      </c>
      <c r="R2" s="33">
        <v>300</v>
      </c>
      <c r="S2" s="66">
        <v>1000</v>
      </c>
      <c r="T2" s="31">
        <v>3000</v>
      </c>
      <c r="U2" s="32">
        <v>100</v>
      </c>
      <c r="V2" s="33">
        <v>300</v>
      </c>
      <c r="W2" s="33">
        <v>1000</v>
      </c>
      <c r="X2" s="34">
        <v>3000</v>
      </c>
    </row>
    <row r="3" spans="1:24" x14ac:dyDescent="0.25">
      <c r="A3" s="13" t="s">
        <v>58</v>
      </c>
      <c r="B3" s="20" t="s">
        <v>59</v>
      </c>
      <c r="C3" s="13">
        <v>1</v>
      </c>
      <c r="D3" s="9">
        <f>$C3*D$2</f>
        <v>100</v>
      </c>
      <c r="E3" s="9">
        <f>$C3*E$2</f>
        <v>300</v>
      </c>
      <c r="F3" s="9">
        <f t="shared" ref="F3:G18" si="0">$C3*F$2</f>
        <v>1000</v>
      </c>
      <c r="G3" s="22">
        <f t="shared" si="0"/>
        <v>3000</v>
      </c>
      <c r="H3" s="21">
        <v>50</v>
      </c>
      <c r="I3" s="10">
        <v>41</v>
      </c>
      <c r="J3" s="9">
        <v>100</v>
      </c>
      <c r="K3" s="10">
        <v>33</v>
      </c>
      <c r="L3" s="15">
        <v>1000</v>
      </c>
      <c r="M3" s="18">
        <v>100</v>
      </c>
      <c r="N3" s="11">
        <v>300</v>
      </c>
      <c r="O3" s="11">
        <v>1000</v>
      </c>
      <c r="P3" s="19">
        <v>3000</v>
      </c>
      <c r="Q3" s="17">
        <f>M3-D3</f>
        <v>0</v>
      </c>
      <c r="R3" s="11">
        <f t="shared" ref="R3:T3" si="1">N3-E3</f>
        <v>0</v>
      </c>
      <c r="S3" s="67">
        <f t="shared" si="1"/>
        <v>0</v>
      </c>
      <c r="T3" s="15">
        <f t="shared" si="1"/>
        <v>0</v>
      </c>
      <c r="U3" s="16">
        <f>M3*I3</f>
        <v>4100</v>
      </c>
      <c r="V3" s="12">
        <f>N3*I3</f>
        <v>12300</v>
      </c>
      <c r="W3" s="12">
        <f t="shared" ref="W3:W20" si="2">O3*K3</f>
        <v>33000</v>
      </c>
      <c r="X3" s="14">
        <f t="shared" ref="X3:X20" si="3">P3*K3</f>
        <v>99000</v>
      </c>
    </row>
    <row r="4" spans="1:24" x14ac:dyDescent="0.25">
      <c r="A4" s="36" t="s">
        <v>60</v>
      </c>
      <c r="B4" s="37" t="s">
        <v>61</v>
      </c>
      <c r="C4" s="36">
        <v>1</v>
      </c>
      <c r="D4" s="38">
        <f t="shared" ref="D4:D20" si="4">C4*D$2</f>
        <v>100</v>
      </c>
      <c r="E4" s="38">
        <f t="shared" ref="E4:G20" si="5">$C4*E$2</f>
        <v>300</v>
      </c>
      <c r="F4" s="38">
        <f t="shared" si="0"/>
        <v>1000</v>
      </c>
      <c r="G4" s="39">
        <f t="shared" si="0"/>
        <v>3000</v>
      </c>
      <c r="H4" s="40">
        <v>19</v>
      </c>
      <c r="I4" s="41">
        <v>14</v>
      </c>
      <c r="J4" s="38">
        <v>100</v>
      </c>
      <c r="K4" s="41">
        <v>11</v>
      </c>
      <c r="L4" s="42">
        <v>1000</v>
      </c>
      <c r="M4" s="43">
        <v>110</v>
      </c>
      <c r="N4" s="44">
        <v>330</v>
      </c>
      <c r="O4" s="44">
        <v>1050</v>
      </c>
      <c r="P4" s="45">
        <v>3100</v>
      </c>
      <c r="Q4" s="46">
        <f t="shared" ref="Q4:Q20" si="6">M4-D4</f>
        <v>10</v>
      </c>
      <c r="R4" s="44">
        <f t="shared" ref="R4:R20" si="7">N4-E4</f>
        <v>30</v>
      </c>
      <c r="S4" s="68">
        <f t="shared" ref="S4:S20" si="8">O4-F4</f>
        <v>50</v>
      </c>
      <c r="T4" s="42">
        <f t="shared" ref="T4:T20" si="9">P4-G4</f>
        <v>100</v>
      </c>
      <c r="U4" s="47">
        <f>M4*I4</f>
        <v>1540</v>
      </c>
      <c r="V4" s="48">
        <f>N4*I4</f>
        <v>4620</v>
      </c>
      <c r="W4" s="48">
        <f t="shared" si="2"/>
        <v>11550</v>
      </c>
      <c r="X4" s="49">
        <f t="shared" si="3"/>
        <v>34100</v>
      </c>
    </row>
    <row r="5" spans="1:24" x14ac:dyDescent="0.25">
      <c r="A5" s="13" t="s">
        <v>62</v>
      </c>
      <c r="B5" s="20" t="s">
        <v>63</v>
      </c>
      <c r="C5" s="13">
        <v>1</v>
      </c>
      <c r="D5" s="9">
        <f t="shared" si="4"/>
        <v>100</v>
      </c>
      <c r="E5" s="9">
        <f t="shared" si="5"/>
        <v>300</v>
      </c>
      <c r="F5" s="9">
        <f t="shared" si="0"/>
        <v>1000</v>
      </c>
      <c r="G5" s="22">
        <f t="shared" si="0"/>
        <v>3000</v>
      </c>
      <c r="H5" s="21">
        <v>60</v>
      </c>
      <c r="I5" s="10">
        <v>59</v>
      </c>
      <c r="J5" s="9">
        <v>150</v>
      </c>
      <c r="K5" s="10">
        <v>18.309999999999999</v>
      </c>
      <c r="L5" s="15">
        <v>1000</v>
      </c>
      <c r="M5" s="18">
        <v>100</v>
      </c>
      <c r="N5" s="11">
        <v>300</v>
      </c>
      <c r="O5" s="11">
        <v>1000</v>
      </c>
      <c r="P5" s="19">
        <v>3000</v>
      </c>
      <c r="Q5" s="17">
        <f t="shared" si="6"/>
        <v>0</v>
      </c>
      <c r="R5" s="11">
        <f t="shared" si="7"/>
        <v>0</v>
      </c>
      <c r="S5" s="67">
        <f t="shared" si="8"/>
        <v>0</v>
      </c>
      <c r="T5" s="15">
        <f t="shared" si="9"/>
        <v>0</v>
      </c>
      <c r="U5" s="16">
        <f>M5*$H5</f>
        <v>6000</v>
      </c>
      <c r="V5" s="12">
        <f>N5*I5</f>
        <v>17700</v>
      </c>
      <c r="W5" s="12">
        <f t="shared" si="2"/>
        <v>18310</v>
      </c>
      <c r="X5" s="14">
        <f t="shared" si="3"/>
        <v>54929.999999999993</v>
      </c>
    </row>
    <row r="6" spans="1:24" x14ac:dyDescent="0.25">
      <c r="A6" s="36" t="s">
        <v>65</v>
      </c>
      <c r="B6" s="37" t="s">
        <v>66</v>
      </c>
      <c r="C6" s="36">
        <v>1</v>
      </c>
      <c r="D6" s="38">
        <f t="shared" si="4"/>
        <v>100</v>
      </c>
      <c r="E6" s="38">
        <f t="shared" si="5"/>
        <v>300</v>
      </c>
      <c r="F6" s="38">
        <f t="shared" si="0"/>
        <v>1000</v>
      </c>
      <c r="G6" s="39">
        <f t="shared" si="0"/>
        <v>3000</v>
      </c>
      <c r="H6" s="40">
        <v>14</v>
      </c>
      <c r="I6" s="41">
        <v>9</v>
      </c>
      <c r="J6" s="38">
        <v>300</v>
      </c>
      <c r="K6" s="41">
        <v>7.19</v>
      </c>
      <c r="L6" s="42">
        <v>500</v>
      </c>
      <c r="M6" s="43">
        <v>500</v>
      </c>
      <c r="N6" s="44">
        <v>300</v>
      </c>
      <c r="O6" s="44">
        <v>1000</v>
      </c>
      <c r="P6" s="45">
        <v>3000</v>
      </c>
      <c r="Q6" s="46">
        <f t="shared" si="6"/>
        <v>400</v>
      </c>
      <c r="R6" s="44">
        <f t="shared" si="7"/>
        <v>0</v>
      </c>
      <c r="S6" s="68">
        <f t="shared" si="8"/>
        <v>0</v>
      </c>
      <c r="T6" s="42">
        <f t="shared" si="9"/>
        <v>0</v>
      </c>
      <c r="U6" s="47">
        <f>M6*K6</f>
        <v>3595</v>
      </c>
      <c r="V6" s="48">
        <f>N6*I6</f>
        <v>2700</v>
      </c>
      <c r="W6" s="48">
        <f t="shared" si="2"/>
        <v>7190</v>
      </c>
      <c r="X6" s="49">
        <f t="shared" si="3"/>
        <v>21570</v>
      </c>
    </row>
    <row r="7" spans="1:24" x14ac:dyDescent="0.25">
      <c r="A7" s="13" t="s">
        <v>37</v>
      </c>
      <c r="B7" s="20" t="s">
        <v>67</v>
      </c>
      <c r="C7" s="13">
        <v>2</v>
      </c>
      <c r="D7" s="9">
        <f t="shared" si="4"/>
        <v>200</v>
      </c>
      <c r="E7" s="9">
        <f t="shared" si="5"/>
        <v>600</v>
      </c>
      <c r="F7" s="9">
        <f t="shared" si="0"/>
        <v>2000</v>
      </c>
      <c r="G7" s="22">
        <f t="shared" si="0"/>
        <v>6000</v>
      </c>
      <c r="H7" s="21">
        <v>4</v>
      </c>
      <c r="I7" s="10">
        <v>2.2999999999999998</v>
      </c>
      <c r="J7" s="9">
        <v>400</v>
      </c>
      <c r="K7" s="10">
        <v>2.2999999999999998</v>
      </c>
      <c r="L7" s="15">
        <v>4000</v>
      </c>
      <c r="M7" s="18">
        <v>400</v>
      </c>
      <c r="N7" s="11">
        <v>600</v>
      </c>
      <c r="O7" s="11">
        <v>2000</v>
      </c>
      <c r="P7" s="19">
        <v>6000</v>
      </c>
      <c r="Q7" s="17">
        <f t="shared" si="6"/>
        <v>200</v>
      </c>
      <c r="R7" s="11">
        <f t="shared" si="7"/>
        <v>0</v>
      </c>
      <c r="S7" s="67">
        <f t="shared" si="8"/>
        <v>0</v>
      </c>
      <c r="T7" s="15">
        <f t="shared" si="9"/>
        <v>0</v>
      </c>
      <c r="U7" s="16">
        <f>M7*I7</f>
        <v>919.99999999999989</v>
      </c>
      <c r="V7" s="12">
        <f>N7*I7</f>
        <v>1380</v>
      </c>
      <c r="W7" s="12">
        <f t="shared" si="2"/>
        <v>4600</v>
      </c>
      <c r="X7" s="14">
        <f t="shared" si="3"/>
        <v>13799.999999999998</v>
      </c>
    </row>
    <row r="8" spans="1:24" x14ac:dyDescent="0.25">
      <c r="A8" s="36" t="s">
        <v>45</v>
      </c>
      <c r="B8" s="37" t="s">
        <v>71</v>
      </c>
      <c r="C8" s="36">
        <v>1</v>
      </c>
      <c r="D8" s="38">
        <f t="shared" si="4"/>
        <v>100</v>
      </c>
      <c r="E8" s="38">
        <f t="shared" si="5"/>
        <v>300</v>
      </c>
      <c r="F8" s="38">
        <f t="shared" si="0"/>
        <v>1000</v>
      </c>
      <c r="G8" s="39">
        <f t="shared" si="0"/>
        <v>3000</v>
      </c>
      <c r="H8" s="40">
        <v>360</v>
      </c>
      <c r="I8" s="41">
        <v>320</v>
      </c>
      <c r="J8" s="38">
        <v>5</v>
      </c>
      <c r="K8" s="41">
        <v>303</v>
      </c>
      <c r="L8" s="42">
        <v>50</v>
      </c>
      <c r="M8" s="43">
        <v>110</v>
      </c>
      <c r="N8" s="44">
        <v>310</v>
      </c>
      <c r="O8" s="44">
        <v>1050</v>
      </c>
      <c r="P8" s="45">
        <v>3100</v>
      </c>
      <c r="Q8" s="46">
        <f t="shared" si="6"/>
        <v>10</v>
      </c>
      <c r="R8" s="44">
        <f t="shared" si="7"/>
        <v>10</v>
      </c>
      <c r="S8" s="68">
        <f t="shared" si="8"/>
        <v>50</v>
      </c>
      <c r="T8" s="42">
        <f t="shared" si="9"/>
        <v>100</v>
      </c>
      <c r="U8" s="47">
        <f>M8*K8</f>
        <v>33330</v>
      </c>
      <c r="V8" s="48">
        <f>N8*K8</f>
        <v>93930</v>
      </c>
      <c r="W8" s="48">
        <f t="shared" si="2"/>
        <v>318150</v>
      </c>
      <c r="X8" s="49">
        <f t="shared" si="3"/>
        <v>939300</v>
      </c>
    </row>
    <row r="9" spans="1:24" x14ac:dyDescent="0.25">
      <c r="A9" s="13" t="s">
        <v>46</v>
      </c>
      <c r="B9" s="20" t="s">
        <v>72</v>
      </c>
      <c r="C9" s="13">
        <v>2</v>
      </c>
      <c r="D9" s="9">
        <f t="shared" si="4"/>
        <v>200</v>
      </c>
      <c r="E9" s="9">
        <f t="shared" si="5"/>
        <v>600</v>
      </c>
      <c r="F9" s="9">
        <f t="shared" si="0"/>
        <v>2000</v>
      </c>
      <c r="G9" s="22">
        <f t="shared" si="0"/>
        <v>6000</v>
      </c>
      <c r="H9" s="21">
        <v>9</v>
      </c>
      <c r="I9" s="10">
        <v>7</v>
      </c>
      <c r="J9" s="9">
        <v>50</v>
      </c>
      <c r="K9" s="10">
        <v>7</v>
      </c>
      <c r="L9" s="15">
        <v>500</v>
      </c>
      <c r="M9" s="18">
        <v>200</v>
      </c>
      <c r="N9" s="11">
        <v>600</v>
      </c>
      <c r="O9" s="11">
        <v>2000</v>
      </c>
      <c r="P9" s="19">
        <v>6000</v>
      </c>
      <c r="Q9" s="17">
        <f t="shared" si="6"/>
        <v>0</v>
      </c>
      <c r="R9" s="11">
        <f t="shared" si="7"/>
        <v>0</v>
      </c>
      <c r="S9" s="67">
        <f t="shared" si="8"/>
        <v>0</v>
      </c>
      <c r="T9" s="15">
        <f t="shared" si="9"/>
        <v>0</v>
      </c>
      <c r="U9" s="16">
        <f>M9*I9</f>
        <v>1400</v>
      </c>
      <c r="V9" s="12">
        <f>N9*I9</f>
        <v>4200</v>
      </c>
      <c r="W9" s="12">
        <f t="shared" si="2"/>
        <v>14000</v>
      </c>
      <c r="X9" s="14">
        <f t="shared" si="3"/>
        <v>42000</v>
      </c>
    </row>
    <row r="10" spans="1:24" x14ac:dyDescent="0.25">
      <c r="A10" s="36" t="s">
        <v>47</v>
      </c>
      <c r="B10" s="37" t="s">
        <v>74</v>
      </c>
      <c r="C10" s="36">
        <v>2</v>
      </c>
      <c r="D10" s="38">
        <f t="shared" si="4"/>
        <v>200</v>
      </c>
      <c r="E10" s="38">
        <f t="shared" si="5"/>
        <v>600</v>
      </c>
      <c r="F10" s="38">
        <f t="shared" si="0"/>
        <v>2000</v>
      </c>
      <c r="G10" s="39">
        <f t="shared" si="0"/>
        <v>6000</v>
      </c>
      <c r="H10" s="40">
        <v>9</v>
      </c>
      <c r="I10" s="41">
        <v>8</v>
      </c>
      <c r="J10" s="38">
        <v>50</v>
      </c>
      <c r="K10" s="41">
        <v>7.3</v>
      </c>
      <c r="L10" s="42">
        <v>500</v>
      </c>
      <c r="M10" s="43">
        <v>200</v>
      </c>
      <c r="N10" s="44">
        <v>600</v>
      </c>
      <c r="O10" s="44">
        <v>2000</v>
      </c>
      <c r="P10" s="45">
        <v>6000</v>
      </c>
      <c r="Q10" s="46">
        <f t="shared" si="6"/>
        <v>0</v>
      </c>
      <c r="R10" s="44">
        <f t="shared" si="7"/>
        <v>0</v>
      </c>
      <c r="S10" s="68">
        <f t="shared" si="8"/>
        <v>0</v>
      </c>
      <c r="T10" s="42">
        <f t="shared" si="9"/>
        <v>0</v>
      </c>
      <c r="U10" s="47">
        <f>M10*I10</f>
        <v>1600</v>
      </c>
      <c r="V10" s="48">
        <f>N10*K10</f>
        <v>4380</v>
      </c>
      <c r="W10" s="48">
        <f t="shared" si="2"/>
        <v>14600</v>
      </c>
      <c r="X10" s="49">
        <f t="shared" si="3"/>
        <v>43800</v>
      </c>
    </row>
    <row r="11" spans="1:24" x14ac:dyDescent="0.25">
      <c r="A11" s="13" t="s">
        <v>48</v>
      </c>
      <c r="B11" s="20" t="s">
        <v>73</v>
      </c>
      <c r="C11" s="13">
        <v>2</v>
      </c>
      <c r="D11" s="9">
        <f t="shared" si="4"/>
        <v>200</v>
      </c>
      <c r="E11" s="9">
        <f t="shared" si="5"/>
        <v>600</v>
      </c>
      <c r="F11" s="9">
        <f t="shared" si="0"/>
        <v>2000</v>
      </c>
      <c r="G11" s="22">
        <f t="shared" si="0"/>
        <v>6000</v>
      </c>
      <c r="H11" s="21">
        <v>11</v>
      </c>
      <c r="I11" s="10">
        <v>9</v>
      </c>
      <c r="J11" s="9">
        <v>50</v>
      </c>
      <c r="K11" s="10">
        <v>7.9</v>
      </c>
      <c r="L11" s="15">
        <v>500</v>
      </c>
      <c r="M11" s="18">
        <v>200</v>
      </c>
      <c r="N11" s="11">
        <v>600</v>
      </c>
      <c r="O11" s="11">
        <v>2000</v>
      </c>
      <c r="P11" s="19">
        <v>6000</v>
      </c>
      <c r="Q11" s="17">
        <f t="shared" si="6"/>
        <v>0</v>
      </c>
      <c r="R11" s="11">
        <f t="shared" si="7"/>
        <v>0</v>
      </c>
      <c r="S11" s="67">
        <f t="shared" si="8"/>
        <v>0</v>
      </c>
      <c r="T11" s="15">
        <f t="shared" si="9"/>
        <v>0</v>
      </c>
      <c r="U11" s="16">
        <f>M11*I11</f>
        <v>1800</v>
      </c>
      <c r="V11" s="12">
        <f>N11*K11</f>
        <v>4740</v>
      </c>
      <c r="W11" s="12">
        <f t="shared" si="2"/>
        <v>15800</v>
      </c>
      <c r="X11" s="14">
        <f t="shared" si="3"/>
        <v>47400</v>
      </c>
    </row>
    <row r="12" spans="1:24" x14ac:dyDescent="0.25">
      <c r="A12" s="36" t="s">
        <v>49</v>
      </c>
      <c r="B12" s="37" t="s">
        <v>75</v>
      </c>
      <c r="C12" s="36">
        <v>3</v>
      </c>
      <c r="D12" s="38">
        <f t="shared" si="4"/>
        <v>300</v>
      </c>
      <c r="E12" s="38">
        <f t="shared" si="5"/>
        <v>900</v>
      </c>
      <c r="F12" s="38">
        <f t="shared" si="0"/>
        <v>3000</v>
      </c>
      <c r="G12" s="39">
        <f t="shared" si="0"/>
        <v>9000</v>
      </c>
      <c r="H12" s="40">
        <v>12</v>
      </c>
      <c r="I12" s="41">
        <v>10</v>
      </c>
      <c r="J12" s="38">
        <v>100</v>
      </c>
      <c r="K12" s="41">
        <v>9.8000000000000007</v>
      </c>
      <c r="L12" s="42">
        <v>1000</v>
      </c>
      <c r="M12" s="43">
        <v>300</v>
      </c>
      <c r="N12" s="44">
        <v>1000</v>
      </c>
      <c r="O12" s="44">
        <v>3000</v>
      </c>
      <c r="P12" s="45">
        <v>10000</v>
      </c>
      <c r="Q12" s="46">
        <f t="shared" si="6"/>
        <v>0</v>
      </c>
      <c r="R12" s="44">
        <f t="shared" si="7"/>
        <v>100</v>
      </c>
      <c r="S12" s="68">
        <f t="shared" si="8"/>
        <v>0</v>
      </c>
      <c r="T12" s="42">
        <f t="shared" si="9"/>
        <v>1000</v>
      </c>
      <c r="U12" s="47">
        <f>M12*I12</f>
        <v>3000</v>
      </c>
      <c r="V12" s="48">
        <f>N12*K12</f>
        <v>9800</v>
      </c>
      <c r="W12" s="48">
        <f t="shared" si="2"/>
        <v>29400.000000000004</v>
      </c>
      <c r="X12" s="49">
        <f t="shared" si="3"/>
        <v>98000</v>
      </c>
    </row>
    <row r="13" spans="1:24" x14ac:dyDescent="0.25">
      <c r="A13" s="13" t="s">
        <v>50</v>
      </c>
      <c r="B13" s="20" t="s">
        <v>76</v>
      </c>
      <c r="C13" s="13">
        <v>4</v>
      </c>
      <c r="D13" s="9">
        <f t="shared" si="4"/>
        <v>400</v>
      </c>
      <c r="E13" s="9">
        <f t="shared" si="5"/>
        <v>1200</v>
      </c>
      <c r="F13" s="9">
        <f t="shared" si="0"/>
        <v>4000</v>
      </c>
      <c r="G13" s="22">
        <f t="shared" si="0"/>
        <v>12000</v>
      </c>
      <c r="H13" s="21">
        <v>2</v>
      </c>
      <c r="I13" s="10">
        <v>1.4</v>
      </c>
      <c r="J13" s="9">
        <v>500</v>
      </c>
      <c r="K13" s="10">
        <v>1</v>
      </c>
      <c r="L13" s="15">
        <v>5000</v>
      </c>
      <c r="M13" s="18">
        <v>500</v>
      </c>
      <c r="N13" s="11">
        <v>1200</v>
      </c>
      <c r="O13" s="11">
        <v>5000</v>
      </c>
      <c r="P13" s="19">
        <v>20000</v>
      </c>
      <c r="Q13" s="17">
        <f t="shared" si="6"/>
        <v>100</v>
      </c>
      <c r="R13" s="11">
        <f t="shared" si="7"/>
        <v>0</v>
      </c>
      <c r="S13" s="67">
        <f t="shared" si="8"/>
        <v>1000</v>
      </c>
      <c r="T13" s="15">
        <f t="shared" si="9"/>
        <v>8000</v>
      </c>
      <c r="U13" s="16">
        <f>M13*I13</f>
        <v>700</v>
      </c>
      <c r="V13" s="12">
        <f>N13*I13</f>
        <v>1680</v>
      </c>
      <c r="W13" s="12">
        <f t="shared" si="2"/>
        <v>5000</v>
      </c>
      <c r="X13" s="14">
        <f t="shared" si="3"/>
        <v>20000</v>
      </c>
    </row>
    <row r="14" spans="1:24" x14ac:dyDescent="0.25">
      <c r="A14" s="36" t="s">
        <v>51</v>
      </c>
      <c r="B14" s="37" t="s">
        <v>77</v>
      </c>
      <c r="C14" s="36">
        <v>2</v>
      </c>
      <c r="D14" s="38">
        <f t="shared" si="4"/>
        <v>200</v>
      </c>
      <c r="E14" s="38">
        <f t="shared" si="5"/>
        <v>600</v>
      </c>
      <c r="F14" s="38">
        <f t="shared" si="0"/>
        <v>2000</v>
      </c>
      <c r="G14" s="39">
        <f t="shared" si="0"/>
        <v>6000</v>
      </c>
      <c r="H14" s="40">
        <v>2</v>
      </c>
      <c r="I14" s="41">
        <v>1.6</v>
      </c>
      <c r="J14" s="38">
        <v>500</v>
      </c>
      <c r="K14" s="41">
        <v>1.4</v>
      </c>
      <c r="L14" s="42">
        <v>5000</v>
      </c>
      <c r="M14" s="43">
        <v>200</v>
      </c>
      <c r="N14" s="44">
        <v>600</v>
      </c>
      <c r="O14" s="44">
        <v>5000</v>
      </c>
      <c r="P14" s="45">
        <v>10000</v>
      </c>
      <c r="Q14" s="46">
        <f t="shared" si="6"/>
        <v>0</v>
      </c>
      <c r="R14" s="44">
        <f t="shared" si="7"/>
        <v>0</v>
      </c>
      <c r="S14" s="68">
        <f t="shared" si="8"/>
        <v>3000</v>
      </c>
      <c r="T14" s="42">
        <f t="shared" si="9"/>
        <v>4000</v>
      </c>
      <c r="U14" s="47">
        <f>M14*H14</f>
        <v>400</v>
      </c>
      <c r="V14" s="48">
        <f>N14*I14</f>
        <v>960</v>
      </c>
      <c r="W14" s="48">
        <f t="shared" si="2"/>
        <v>7000</v>
      </c>
      <c r="X14" s="49">
        <f t="shared" si="3"/>
        <v>14000</v>
      </c>
    </row>
    <row r="15" spans="1:24" x14ac:dyDescent="0.25">
      <c r="A15" s="13" t="s">
        <v>52</v>
      </c>
      <c r="B15" s="20" t="s">
        <v>78</v>
      </c>
      <c r="C15" s="13">
        <v>2</v>
      </c>
      <c r="D15" s="9">
        <f t="shared" si="4"/>
        <v>200</v>
      </c>
      <c r="E15" s="9">
        <f t="shared" si="5"/>
        <v>600</v>
      </c>
      <c r="F15" s="9">
        <f t="shared" si="0"/>
        <v>2000</v>
      </c>
      <c r="G15" s="22">
        <f t="shared" si="0"/>
        <v>6000</v>
      </c>
      <c r="H15" s="21">
        <v>0.9</v>
      </c>
      <c r="I15" s="10">
        <v>0.8</v>
      </c>
      <c r="J15" s="9">
        <v>1000</v>
      </c>
      <c r="K15" s="10">
        <v>0.7</v>
      </c>
      <c r="L15" s="15">
        <v>10000</v>
      </c>
      <c r="M15" s="18">
        <v>200</v>
      </c>
      <c r="N15" s="11">
        <v>600</v>
      </c>
      <c r="O15" s="11">
        <v>10000</v>
      </c>
      <c r="P15" s="19">
        <v>10000</v>
      </c>
      <c r="Q15" s="17">
        <f t="shared" si="6"/>
        <v>0</v>
      </c>
      <c r="R15" s="11">
        <f t="shared" si="7"/>
        <v>0</v>
      </c>
      <c r="S15" s="67">
        <f t="shared" si="8"/>
        <v>8000</v>
      </c>
      <c r="T15" s="15">
        <f t="shared" si="9"/>
        <v>4000</v>
      </c>
      <c r="U15" s="16">
        <f>M15*$H15</f>
        <v>180</v>
      </c>
      <c r="V15" s="12">
        <f>N15*$H15</f>
        <v>540</v>
      </c>
      <c r="W15" s="12">
        <f t="shared" si="2"/>
        <v>7000</v>
      </c>
      <c r="X15" s="14">
        <f t="shared" si="3"/>
        <v>7000</v>
      </c>
    </row>
    <row r="16" spans="1:24" x14ac:dyDescent="0.25">
      <c r="A16" s="36" t="s">
        <v>68</v>
      </c>
      <c r="B16" s="37" t="s">
        <v>79</v>
      </c>
      <c r="C16" s="36">
        <v>1</v>
      </c>
      <c r="D16" s="38">
        <f t="shared" si="4"/>
        <v>100</v>
      </c>
      <c r="E16" s="38">
        <f t="shared" si="5"/>
        <v>300</v>
      </c>
      <c r="F16" s="38">
        <f t="shared" si="0"/>
        <v>1000</v>
      </c>
      <c r="G16" s="39">
        <f t="shared" si="0"/>
        <v>3000</v>
      </c>
      <c r="H16" s="40">
        <v>4</v>
      </c>
      <c r="I16" s="41">
        <v>2.5</v>
      </c>
      <c r="J16" s="38">
        <v>500</v>
      </c>
      <c r="K16" s="41">
        <v>2</v>
      </c>
      <c r="L16" s="42">
        <v>5000</v>
      </c>
      <c r="M16" s="43">
        <v>100</v>
      </c>
      <c r="N16" s="44">
        <v>500</v>
      </c>
      <c r="O16" s="44">
        <v>1000</v>
      </c>
      <c r="P16" s="45">
        <v>3000</v>
      </c>
      <c r="Q16" s="46">
        <f t="shared" si="6"/>
        <v>0</v>
      </c>
      <c r="R16" s="44">
        <f t="shared" si="7"/>
        <v>200</v>
      </c>
      <c r="S16" s="68">
        <f t="shared" si="8"/>
        <v>0</v>
      </c>
      <c r="T16" s="42">
        <f t="shared" si="9"/>
        <v>0</v>
      </c>
      <c r="U16" s="47">
        <f>M16*$H16</f>
        <v>400</v>
      </c>
      <c r="V16" s="48">
        <f>N16*I16</f>
        <v>1250</v>
      </c>
      <c r="W16" s="48">
        <f t="shared" si="2"/>
        <v>2000</v>
      </c>
      <c r="X16" s="49">
        <f t="shared" si="3"/>
        <v>6000</v>
      </c>
    </row>
    <row r="17" spans="1:24" x14ac:dyDescent="0.25">
      <c r="A17" s="13" t="s">
        <v>53</v>
      </c>
      <c r="B17" s="20" t="s">
        <v>82</v>
      </c>
      <c r="C17" s="13">
        <v>2</v>
      </c>
      <c r="D17" s="9">
        <f t="shared" si="4"/>
        <v>200</v>
      </c>
      <c r="E17" s="9">
        <f t="shared" si="5"/>
        <v>600</v>
      </c>
      <c r="F17" s="9">
        <f t="shared" si="0"/>
        <v>2000</v>
      </c>
      <c r="G17" s="22">
        <f t="shared" si="0"/>
        <v>6000</v>
      </c>
      <c r="H17" s="21">
        <v>7</v>
      </c>
      <c r="I17" s="10">
        <v>6</v>
      </c>
      <c r="J17" s="9">
        <v>300</v>
      </c>
      <c r="K17" s="10">
        <v>5</v>
      </c>
      <c r="L17" s="15">
        <v>3000</v>
      </c>
      <c r="M17" s="18">
        <v>200</v>
      </c>
      <c r="N17" s="11">
        <v>600</v>
      </c>
      <c r="O17" s="11">
        <v>3000</v>
      </c>
      <c r="P17" s="19">
        <v>6000</v>
      </c>
      <c r="Q17" s="17">
        <f t="shared" si="6"/>
        <v>0</v>
      </c>
      <c r="R17" s="11">
        <f t="shared" si="7"/>
        <v>0</v>
      </c>
      <c r="S17" s="67">
        <f t="shared" si="8"/>
        <v>1000</v>
      </c>
      <c r="T17" s="15">
        <f t="shared" si="9"/>
        <v>0</v>
      </c>
      <c r="U17" s="16">
        <f>M17*$H17</f>
        <v>1400</v>
      </c>
      <c r="V17" s="12">
        <f>N17*I17</f>
        <v>3600</v>
      </c>
      <c r="W17" s="12">
        <f t="shared" si="2"/>
        <v>15000</v>
      </c>
      <c r="X17" s="14">
        <f t="shared" si="3"/>
        <v>30000</v>
      </c>
    </row>
    <row r="18" spans="1:24" x14ac:dyDescent="0.25">
      <c r="A18" s="36" t="s">
        <v>54</v>
      </c>
      <c r="B18" s="37" t="s">
        <v>80</v>
      </c>
      <c r="C18" s="36">
        <v>1</v>
      </c>
      <c r="D18" s="38">
        <f t="shared" si="4"/>
        <v>100</v>
      </c>
      <c r="E18" s="38">
        <f t="shared" si="5"/>
        <v>300</v>
      </c>
      <c r="F18" s="38">
        <f t="shared" si="0"/>
        <v>1000</v>
      </c>
      <c r="G18" s="39">
        <f t="shared" si="0"/>
        <v>3000</v>
      </c>
      <c r="H18" s="40">
        <v>9</v>
      </c>
      <c r="I18" s="41">
        <v>7</v>
      </c>
      <c r="J18" s="38">
        <v>300</v>
      </c>
      <c r="K18" s="41">
        <v>7</v>
      </c>
      <c r="L18" s="42">
        <v>3000</v>
      </c>
      <c r="M18" s="43">
        <v>100</v>
      </c>
      <c r="N18" s="44">
        <v>300</v>
      </c>
      <c r="O18" s="44">
        <v>3000</v>
      </c>
      <c r="P18" s="45">
        <v>3000</v>
      </c>
      <c r="Q18" s="46">
        <f t="shared" si="6"/>
        <v>0</v>
      </c>
      <c r="R18" s="44">
        <f t="shared" si="7"/>
        <v>0</v>
      </c>
      <c r="S18" s="68">
        <f t="shared" si="8"/>
        <v>2000</v>
      </c>
      <c r="T18" s="42">
        <f t="shared" si="9"/>
        <v>0</v>
      </c>
      <c r="U18" s="47">
        <f>M18*$H18</f>
        <v>900</v>
      </c>
      <c r="V18" s="48">
        <f>N18*I18</f>
        <v>2100</v>
      </c>
      <c r="W18" s="48">
        <f t="shared" si="2"/>
        <v>21000</v>
      </c>
      <c r="X18" s="49">
        <f t="shared" si="3"/>
        <v>21000</v>
      </c>
    </row>
    <row r="19" spans="1:24" x14ac:dyDescent="0.25">
      <c r="A19" s="13" t="s">
        <v>55</v>
      </c>
      <c r="B19" s="20" t="s">
        <v>81</v>
      </c>
      <c r="C19" s="13">
        <v>1</v>
      </c>
      <c r="D19" s="9">
        <f t="shared" si="4"/>
        <v>100</v>
      </c>
      <c r="E19" s="9">
        <f t="shared" si="5"/>
        <v>300</v>
      </c>
      <c r="F19" s="9">
        <f t="shared" si="5"/>
        <v>1000</v>
      </c>
      <c r="G19" s="22">
        <f t="shared" si="5"/>
        <v>3000</v>
      </c>
      <c r="H19" s="21">
        <v>7</v>
      </c>
      <c r="I19" s="10">
        <v>6</v>
      </c>
      <c r="J19" s="9">
        <v>200</v>
      </c>
      <c r="K19" s="10">
        <v>6</v>
      </c>
      <c r="L19" s="15">
        <v>2000</v>
      </c>
      <c r="M19" s="18">
        <v>100</v>
      </c>
      <c r="N19" s="11">
        <v>300</v>
      </c>
      <c r="O19" s="11">
        <v>2000</v>
      </c>
      <c r="P19" s="19">
        <v>4000</v>
      </c>
      <c r="Q19" s="17">
        <f t="shared" si="6"/>
        <v>0</v>
      </c>
      <c r="R19" s="11">
        <f t="shared" si="7"/>
        <v>0</v>
      </c>
      <c r="S19" s="67">
        <f t="shared" si="8"/>
        <v>1000</v>
      </c>
      <c r="T19" s="15">
        <f t="shared" si="9"/>
        <v>1000</v>
      </c>
      <c r="U19" s="16">
        <f>M19*$H19</f>
        <v>700</v>
      </c>
      <c r="V19" s="12">
        <f>N19*I19</f>
        <v>1800</v>
      </c>
      <c r="W19" s="12">
        <f t="shared" si="2"/>
        <v>12000</v>
      </c>
      <c r="X19" s="14">
        <f t="shared" si="3"/>
        <v>24000</v>
      </c>
    </row>
    <row r="20" spans="1:24" ht="15.75" thickBot="1" x14ac:dyDescent="0.3">
      <c r="A20" s="51" t="s">
        <v>56</v>
      </c>
      <c r="B20" s="52" t="s">
        <v>57</v>
      </c>
      <c r="C20" s="51">
        <v>2</v>
      </c>
      <c r="D20" s="53">
        <f t="shared" si="4"/>
        <v>200</v>
      </c>
      <c r="E20" s="53">
        <f t="shared" si="5"/>
        <v>600</v>
      </c>
      <c r="F20" s="53">
        <f t="shared" si="5"/>
        <v>2000</v>
      </c>
      <c r="G20" s="54">
        <f t="shared" si="5"/>
        <v>6000</v>
      </c>
      <c r="H20" s="55">
        <v>24</v>
      </c>
      <c r="I20" s="56">
        <v>16</v>
      </c>
      <c r="J20" s="53">
        <v>200</v>
      </c>
      <c r="K20" s="56">
        <v>12.8</v>
      </c>
      <c r="L20" s="57">
        <v>2000</v>
      </c>
      <c r="M20" s="58">
        <v>200</v>
      </c>
      <c r="N20" s="59">
        <v>600</v>
      </c>
      <c r="O20" s="59">
        <v>2000</v>
      </c>
      <c r="P20" s="60">
        <v>6000</v>
      </c>
      <c r="Q20" s="61">
        <f t="shared" si="6"/>
        <v>0</v>
      </c>
      <c r="R20" s="59">
        <f t="shared" si="7"/>
        <v>0</v>
      </c>
      <c r="S20" s="69">
        <f t="shared" si="8"/>
        <v>0</v>
      </c>
      <c r="T20" s="57">
        <f t="shared" si="9"/>
        <v>0</v>
      </c>
      <c r="U20" s="62">
        <f>M20*I20</f>
        <v>3200</v>
      </c>
      <c r="V20" s="63">
        <f>N20*I20</f>
        <v>9600</v>
      </c>
      <c r="W20" s="63">
        <f t="shared" si="2"/>
        <v>25600</v>
      </c>
      <c r="X20" s="64">
        <f t="shared" si="3"/>
        <v>76800</v>
      </c>
    </row>
    <row r="21" spans="1:24" x14ac:dyDescent="0.25">
      <c r="U21" s="50"/>
      <c r="V21" s="50"/>
      <c r="W21" s="50"/>
      <c r="X21" s="50"/>
    </row>
    <row r="22" spans="1:24" x14ac:dyDescent="0.25">
      <c r="S22" s="65" t="s">
        <v>99</v>
      </c>
      <c r="U22" s="12">
        <f>SUM(U3:U21)</f>
        <v>65165</v>
      </c>
      <c r="V22" s="12">
        <f>SUM(V3:V21)</f>
        <v>177280</v>
      </c>
      <c r="W22" s="12">
        <f>SUM(W3:W21)</f>
        <v>561200</v>
      </c>
      <c r="X22" s="12">
        <f>SUM(X3:X21)</f>
        <v>1592700</v>
      </c>
    </row>
    <row r="23" spans="1:24" x14ac:dyDescent="0.25">
      <c r="S23" s="65" t="s">
        <v>94</v>
      </c>
      <c r="U23" s="12">
        <f>U22/U2</f>
        <v>651.65</v>
      </c>
      <c r="V23" s="12">
        <f>V22/V2</f>
        <v>590.93333333333328</v>
      </c>
      <c r="W23" s="12">
        <f>W22/W2</f>
        <v>561.20000000000005</v>
      </c>
      <c r="X23" s="12">
        <f>X22/X2</f>
        <v>530.9</v>
      </c>
    </row>
    <row r="24" spans="1:24" x14ac:dyDescent="0.25">
      <c r="S24" s="65"/>
      <c r="U24" s="12"/>
      <c r="V24" s="12"/>
      <c r="W24" s="12"/>
      <c r="X24" s="12"/>
    </row>
    <row r="25" spans="1:24" x14ac:dyDescent="0.25">
      <c r="S25" s="4" t="s">
        <v>95</v>
      </c>
      <c r="U25" s="12">
        <v>37297</v>
      </c>
      <c r="V25" s="12">
        <v>93798</v>
      </c>
      <c r="W25" s="12">
        <v>307762</v>
      </c>
      <c r="X25" s="12">
        <v>919087</v>
      </c>
    </row>
    <row r="26" spans="1:24" x14ac:dyDescent="0.25">
      <c r="S26" s="4" t="s">
        <v>96</v>
      </c>
      <c r="U26" s="12">
        <v>20625</v>
      </c>
      <c r="V26" s="12">
        <v>50362</v>
      </c>
      <c r="W26" s="12">
        <v>162975</v>
      </c>
      <c r="X26" s="12">
        <v>484725</v>
      </c>
    </row>
    <row r="27" spans="1:24" x14ac:dyDescent="0.25">
      <c r="S27" s="4"/>
      <c r="U27" s="12"/>
      <c r="V27" s="12"/>
      <c r="W27" s="12"/>
      <c r="X27" s="12"/>
    </row>
    <row r="28" spans="1:24" x14ac:dyDescent="0.25">
      <c r="S28" s="73" t="s">
        <v>110</v>
      </c>
      <c r="U28" s="12">
        <v>23476</v>
      </c>
      <c r="V28" s="12"/>
      <c r="W28" s="12">
        <v>111902</v>
      </c>
      <c r="X28" s="12"/>
    </row>
    <row r="29" spans="1:24" x14ac:dyDescent="0.25">
      <c r="S29" s="71" t="s">
        <v>105</v>
      </c>
      <c r="U29" s="12"/>
      <c r="V29" s="12" t="s">
        <v>106</v>
      </c>
      <c r="W29" s="12">
        <v>118</v>
      </c>
      <c r="X29" s="12"/>
    </row>
    <row r="30" spans="1:24" x14ac:dyDescent="0.25">
      <c r="S30" s="71"/>
      <c r="U30" s="12"/>
      <c r="V30" s="12" t="s">
        <v>41</v>
      </c>
      <c r="W30" s="12">
        <f>W29*W2</f>
        <v>118000</v>
      </c>
      <c r="X30" s="12"/>
    </row>
    <row r="31" spans="1:24" x14ac:dyDescent="0.25">
      <c r="S31" s="72" t="s">
        <v>104</v>
      </c>
      <c r="U31" s="12"/>
      <c r="V31" s="12"/>
      <c r="W31" s="12"/>
      <c r="X31" s="12"/>
    </row>
    <row r="32" spans="1:24" x14ac:dyDescent="0.25">
      <c r="S32" s="72" t="s">
        <v>105</v>
      </c>
      <c r="U32" s="12"/>
      <c r="V32" s="12"/>
      <c r="W32" s="12">
        <f>207450+12000</f>
        <v>219450</v>
      </c>
      <c r="X32" s="12"/>
    </row>
    <row r="33" spans="19:24" x14ac:dyDescent="0.25">
      <c r="S33" s="4"/>
      <c r="U33" s="12"/>
      <c r="V33" s="12"/>
      <c r="W33" s="12"/>
      <c r="X33" s="12"/>
    </row>
    <row r="34" spans="19:24" x14ac:dyDescent="0.25">
      <c r="S34" s="4"/>
      <c r="U34" s="12"/>
      <c r="V34" s="12"/>
      <c r="W34" s="12"/>
      <c r="X34" s="12"/>
    </row>
    <row r="35" spans="19:24" x14ac:dyDescent="0.25">
      <c r="S35" s="4" t="s">
        <v>97</v>
      </c>
      <c r="U35" s="12">
        <v>300</v>
      </c>
      <c r="V35" s="12">
        <v>300</v>
      </c>
      <c r="W35" s="12">
        <v>60</v>
      </c>
      <c r="X35" s="12">
        <v>60</v>
      </c>
    </row>
    <row r="36" spans="19:24" x14ac:dyDescent="0.25">
      <c r="S36" s="4" t="s">
        <v>98</v>
      </c>
      <c r="U36" s="12">
        <f>U35*U2</f>
        <v>30000</v>
      </c>
      <c r="V36" s="12">
        <f>V35*V2</f>
        <v>90000</v>
      </c>
      <c r="W36" s="12">
        <f>W35*W2</f>
        <v>60000</v>
      </c>
      <c r="X36" s="12">
        <f>X35*X2</f>
        <v>180000</v>
      </c>
    </row>
    <row r="37" spans="19:24" x14ac:dyDescent="0.25">
      <c r="S37" s="65"/>
      <c r="U37" s="12"/>
      <c r="V37" s="12"/>
      <c r="W37" s="12"/>
      <c r="X37" s="12"/>
    </row>
    <row r="38" spans="19:24" x14ac:dyDescent="0.25">
      <c r="S38" s="65" t="s">
        <v>100</v>
      </c>
      <c r="U38" s="12">
        <f>U36+U26+U22</f>
        <v>115790</v>
      </c>
      <c r="V38" s="12">
        <f t="shared" ref="V38:X38" si="10">V36+V26+V22</f>
        <v>317642</v>
      </c>
      <c r="W38" s="12">
        <f t="shared" si="10"/>
        <v>784175</v>
      </c>
      <c r="X38" s="12">
        <f t="shared" si="10"/>
        <v>2257425</v>
      </c>
    </row>
    <row r="39" spans="19:24" x14ac:dyDescent="0.25">
      <c r="S39" s="65" t="s">
        <v>101</v>
      </c>
      <c r="U39" s="12">
        <f>U36+U25+U22</f>
        <v>132462</v>
      </c>
      <c r="V39" s="12">
        <f t="shared" ref="V39:X39" si="11">V36+V25+V22</f>
        <v>361078</v>
      </c>
      <c r="W39" s="12">
        <f t="shared" si="11"/>
        <v>928962</v>
      </c>
      <c r="X39" s="12">
        <f t="shared" si="11"/>
        <v>2691787</v>
      </c>
    </row>
    <row r="40" spans="19:24" x14ac:dyDescent="0.25">
      <c r="S40" s="65"/>
      <c r="U40" s="12"/>
      <c r="V40" s="12"/>
      <c r="W40" s="12"/>
      <c r="X40" s="12"/>
    </row>
    <row r="41" spans="19:24" x14ac:dyDescent="0.25">
      <c r="S41" s="65" t="s">
        <v>94</v>
      </c>
      <c r="U41" s="12">
        <f>U38/U2</f>
        <v>1157.9000000000001</v>
      </c>
      <c r="V41" s="12">
        <f t="shared" ref="V41:X41" si="12">V38/V2</f>
        <v>1058.8066666666666</v>
      </c>
      <c r="W41" s="12">
        <f t="shared" si="12"/>
        <v>784.17499999999995</v>
      </c>
      <c r="X41" s="12">
        <f t="shared" si="12"/>
        <v>752.47500000000002</v>
      </c>
    </row>
    <row r="42" spans="19:24" x14ac:dyDescent="0.25">
      <c r="S42" s="65" t="s">
        <v>102</v>
      </c>
      <c r="U42" s="12">
        <f>U39/U2</f>
        <v>1324.62</v>
      </c>
      <c r="V42" s="12">
        <f t="shared" ref="V42:X42" si="13">V39/V2</f>
        <v>1203.5933333333332</v>
      </c>
      <c r="W42" s="12">
        <f t="shared" si="13"/>
        <v>928.96199999999999</v>
      </c>
      <c r="X42" s="12">
        <f t="shared" si="13"/>
        <v>897.26233333333334</v>
      </c>
    </row>
  </sheetData>
  <mergeCells count="5">
    <mergeCell ref="C1:G1"/>
    <mergeCell ref="M1:P1"/>
    <mergeCell ref="H1:L1"/>
    <mergeCell ref="U1:X1"/>
    <mergeCell ref="Q1:T1"/>
  </mergeCells>
  <hyperlinks>
    <hyperlink ref="B3" r:id="rId1"/>
    <hyperlink ref="B14" r:id="rId2"/>
    <hyperlink ref="B12" r:id="rId3"/>
    <hyperlink ref="B6" r:id="rId4"/>
    <hyperlink ref="S28" r:id="rId5" display="http://www.berelcom.ru/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D3" sqref="D3"/>
    </sheetView>
  </sheetViews>
  <sheetFormatPr defaultRowHeight="15" x14ac:dyDescent="0.25"/>
  <cols>
    <col min="1" max="1" width="14" bestFit="1" customWidth="1"/>
    <col min="2" max="9" width="11.7109375" style="75" customWidth="1"/>
  </cols>
  <sheetData>
    <row r="1" spans="1:9" x14ac:dyDescent="0.25">
      <c r="A1" s="9"/>
      <c r="B1" s="91">
        <v>100</v>
      </c>
      <c r="C1" s="91"/>
      <c r="D1" s="91"/>
      <c r="E1" s="91"/>
      <c r="F1" s="91">
        <v>1000</v>
      </c>
      <c r="G1" s="91"/>
      <c r="H1" s="91"/>
      <c r="I1" s="91"/>
    </row>
    <row r="2" spans="1:9" ht="30" x14ac:dyDescent="0.25">
      <c r="A2" s="9"/>
      <c r="B2" s="76" t="s">
        <v>108</v>
      </c>
      <c r="C2" s="76" t="s">
        <v>109</v>
      </c>
      <c r="D2" s="76" t="s">
        <v>111</v>
      </c>
      <c r="E2" s="76" t="s">
        <v>104</v>
      </c>
      <c r="F2" s="76" t="s">
        <v>108</v>
      </c>
      <c r="G2" s="76" t="s">
        <v>109</v>
      </c>
      <c r="H2" s="76" t="s">
        <v>111</v>
      </c>
      <c r="I2" s="76" t="s">
        <v>104</v>
      </c>
    </row>
    <row r="3" spans="1:9" x14ac:dyDescent="0.25">
      <c r="A3" s="9" t="s">
        <v>107</v>
      </c>
      <c r="B3" s="74">
        <f>Стоимость!U25</f>
        <v>37297</v>
      </c>
      <c r="C3" s="77">
        <f>Стоимость!U26</f>
        <v>20625</v>
      </c>
      <c r="D3" s="74">
        <f>Стоимость!U28</f>
        <v>23476</v>
      </c>
      <c r="E3" s="74">
        <v>18600</v>
      </c>
      <c r="F3" s="74">
        <f>Стоимость!W25</f>
        <v>307762</v>
      </c>
      <c r="G3" s="74">
        <f>Стоимость!W26</f>
        <v>162975</v>
      </c>
      <c r="H3" s="77">
        <f>Стоимость!W28</f>
        <v>111902</v>
      </c>
      <c r="I3" s="74">
        <v>123100</v>
      </c>
    </row>
    <row r="4" spans="1:9" x14ac:dyDescent="0.25">
      <c r="A4" s="9" t="s">
        <v>105</v>
      </c>
      <c r="B4" s="74">
        <v>30000</v>
      </c>
      <c r="C4" s="77">
        <v>30000</v>
      </c>
      <c r="D4" s="74">
        <v>30000</v>
      </c>
      <c r="E4" s="74">
        <v>30000</v>
      </c>
      <c r="F4" s="74">
        <f>Стоимость!W36</f>
        <v>60000</v>
      </c>
      <c r="G4" s="77">
        <f>F4</f>
        <v>60000</v>
      </c>
      <c r="H4" s="74">
        <f>Стоимость!W30</f>
        <v>118000</v>
      </c>
      <c r="I4" s="74">
        <f>Стоимость!W32</f>
        <v>219450</v>
      </c>
    </row>
  </sheetData>
  <mergeCells count="2">
    <mergeCell ref="B1:E1"/>
    <mergeCell ref="F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33" sqref="D33"/>
    </sheetView>
  </sheetViews>
  <sheetFormatPr defaultRowHeight="15" x14ac:dyDescent="0.25"/>
  <cols>
    <col min="1" max="1" width="11" bestFit="1" customWidth="1"/>
    <col min="2" max="2" width="11.140625" bestFit="1" customWidth="1"/>
    <col min="3" max="3" width="20.140625" bestFit="1" customWidth="1"/>
    <col min="4" max="4" width="12.85546875" bestFit="1" customWidth="1"/>
  </cols>
  <sheetData>
    <row r="1" spans="1:5" x14ac:dyDescent="0.25">
      <c r="A1" s="3" t="s">
        <v>2</v>
      </c>
      <c r="B1" s="3" t="s">
        <v>0</v>
      </c>
      <c r="C1" s="3" t="s">
        <v>1</v>
      </c>
    </row>
    <row r="2" spans="1:5" x14ac:dyDescent="0.25">
      <c r="A2" s="2" t="s">
        <v>3</v>
      </c>
      <c r="B2" s="1"/>
      <c r="C2" s="1"/>
    </row>
    <row r="3" spans="1:5" x14ac:dyDescent="0.25">
      <c r="A3" t="s">
        <v>10</v>
      </c>
      <c r="B3" t="s">
        <v>34</v>
      </c>
      <c r="C3">
        <v>25</v>
      </c>
      <c r="D3" t="s">
        <v>58</v>
      </c>
    </row>
    <row r="4" spans="1:5" x14ac:dyDescent="0.25">
      <c r="A4" t="s">
        <v>4</v>
      </c>
      <c r="B4" t="s">
        <v>35</v>
      </c>
      <c r="C4">
        <v>6</v>
      </c>
      <c r="D4" t="s">
        <v>60</v>
      </c>
    </row>
    <row r="5" spans="1:5" x14ac:dyDescent="0.25">
      <c r="A5" t="s">
        <v>5</v>
      </c>
      <c r="B5" t="s">
        <v>36</v>
      </c>
      <c r="C5">
        <v>4</v>
      </c>
      <c r="D5" t="s">
        <v>62</v>
      </c>
    </row>
    <row r="6" spans="1:5" x14ac:dyDescent="0.25">
      <c r="A6" t="s">
        <v>7</v>
      </c>
      <c r="B6" t="s">
        <v>64</v>
      </c>
      <c r="C6">
        <v>2</v>
      </c>
      <c r="D6" t="s">
        <v>65</v>
      </c>
    </row>
    <row r="7" spans="1:5" x14ac:dyDescent="0.25">
      <c r="A7" t="s">
        <v>8</v>
      </c>
      <c r="B7" t="s">
        <v>37</v>
      </c>
      <c r="C7">
        <v>4</v>
      </c>
      <c r="D7" t="s">
        <v>37</v>
      </c>
    </row>
    <row r="8" spans="1:5" x14ac:dyDescent="0.25">
      <c r="A8" t="s">
        <v>9</v>
      </c>
      <c r="B8" t="s">
        <v>37</v>
      </c>
      <c r="C8">
        <v>4</v>
      </c>
      <c r="D8" t="s">
        <v>37</v>
      </c>
      <c r="E8">
        <f>SUM(C3:C8)</f>
        <v>45</v>
      </c>
    </row>
    <row r="9" spans="1:5" x14ac:dyDescent="0.25">
      <c r="A9" s="2" t="s">
        <v>11</v>
      </c>
      <c r="B9" s="1"/>
      <c r="C9" s="1"/>
    </row>
    <row r="10" spans="1:5" x14ac:dyDescent="0.25">
      <c r="A10" t="s">
        <v>12</v>
      </c>
      <c r="B10" t="s">
        <v>13</v>
      </c>
      <c r="C10">
        <v>44</v>
      </c>
      <c r="D10" t="s">
        <v>45</v>
      </c>
    </row>
    <row r="11" spans="1:5" x14ac:dyDescent="0.25">
      <c r="A11" t="s">
        <v>14</v>
      </c>
      <c r="B11" t="s">
        <v>38</v>
      </c>
      <c r="C11">
        <v>16</v>
      </c>
      <c r="D11" t="s">
        <v>46</v>
      </c>
    </row>
    <row r="12" spans="1:5" x14ac:dyDescent="0.25">
      <c r="A12" t="s">
        <v>15</v>
      </c>
      <c r="B12" t="s">
        <v>38</v>
      </c>
      <c r="C12">
        <v>16</v>
      </c>
      <c r="D12" t="s">
        <v>47</v>
      </c>
    </row>
    <row r="13" spans="1:5" x14ac:dyDescent="0.25">
      <c r="A13" t="s">
        <v>16</v>
      </c>
      <c r="B13" t="s">
        <v>38</v>
      </c>
      <c r="C13">
        <v>16</v>
      </c>
      <c r="D13" t="s">
        <v>47</v>
      </c>
    </row>
    <row r="14" spans="1:5" x14ac:dyDescent="0.25">
      <c r="A14" t="s">
        <v>17</v>
      </c>
      <c r="B14" t="s">
        <v>38</v>
      </c>
      <c r="C14">
        <v>16</v>
      </c>
      <c r="D14" t="s">
        <v>48</v>
      </c>
    </row>
    <row r="15" spans="1:5" x14ac:dyDescent="0.25">
      <c r="A15" t="s">
        <v>18</v>
      </c>
      <c r="B15" t="s">
        <v>38</v>
      </c>
      <c r="C15">
        <v>16</v>
      </c>
      <c r="D15" t="s">
        <v>46</v>
      </c>
    </row>
    <row r="16" spans="1:5" x14ac:dyDescent="0.25">
      <c r="A16" t="s">
        <v>19</v>
      </c>
      <c r="B16" t="s">
        <v>38</v>
      </c>
      <c r="C16">
        <v>16</v>
      </c>
      <c r="D16" t="s">
        <v>48</v>
      </c>
    </row>
    <row r="17" spans="1:5" x14ac:dyDescent="0.25">
      <c r="A17" t="s">
        <v>20</v>
      </c>
      <c r="B17" t="s">
        <v>38</v>
      </c>
      <c r="C17">
        <v>16</v>
      </c>
      <c r="D17" t="s">
        <v>49</v>
      </c>
    </row>
    <row r="18" spans="1:5" x14ac:dyDescent="0.25">
      <c r="A18" t="s">
        <v>21</v>
      </c>
      <c r="B18" t="s">
        <v>38</v>
      </c>
      <c r="C18">
        <v>16</v>
      </c>
      <c r="D18" t="s">
        <v>49</v>
      </c>
    </row>
    <row r="19" spans="1:5" x14ac:dyDescent="0.25">
      <c r="A19" t="s">
        <v>22</v>
      </c>
      <c r="B19" t="s">
        <v>38</v>
      </c>
      <c r="C19">
        <v>16</v>
      </c>
      <c r="D19" t="s">
        <v>49</v>
      </c>
    </row>
    <row r="20" spans="1:5" x14ac:dyDescent="0.25">
      <c r="A20" t="s">
        <v>23</v>
      </c>
      <c r="B20" t="s">
        <v>39</v>
      </c>
      <c r="C20">
        <v>8</v>
      </c>
      <c r="D20" t="s">
        <v>50</v>
      </c>
    </row>
    <row r="21" spans="1:5" x14ac:dyDescent="0.25">
      <c r="A21" t="s">
        <v>24</v>
      </c>
      <c r="B21" t="s">
        <v>39</v>
      </c>
      <c r="C21">
        <v>8</v>
      </c>
      <c r="D21" t="s">
        <v>50</v>
      </c>
    </row>
    <row r="22" spans="1:5" x14ac:dyDescent="0.25">
      <c r="A22" s="5" t="s">
        <v>44</v>
      </c>
      <c r="B22" t="s">
        <v>39</v>
      </c>
      <c r="C22">
        <v>8</v>
      </c>
      <c r="D22" t="s">
        <v>50</v>
      </c>
    </row>
    <row r="23" spans="1:5" x14ac:dyDescent="0.25">
      <c r="A23" t="s">
        <v>25</v>
      </c>
      <c r="B23" t="s">
        <v>39</v>
      </c>
      <c r="C23">
        <v>8</v>
      </c>
      <c r="D23" t="s">
        <v>50</v>
      </c>
    </row>
    <row r="24" spans="1:5" x14ac:dyDescent="0.25">
      <c r="A24" t="s">
        <v>26</v>
      </c>
      <c r="B24" t="s">
        <v>40</v>
      </c>
      <c r="C24">
        <v>2</v>
      </c>
      <c r="D24" t="s">
        <v>51</v>
      </c>
    </row>
    <row r="25" spans="1:5" x14ac:dyDescent="0.25">
      <c r="A25" t="s">
        <v>27</v>
      </c>
      <c r="B25" t="s">
        <v>40</v>
      </c>
      <c r="C25">
        <v>2</v>
      </c>
      <c r="D25" t="s">
        <v>52</v>
      </c>
    </row>
    <row r="26" spans="1:5" x14ac:dyDescent="0.25">
      <c r="A26" t="s">
        <v>28</v>
      </c>
      <c r="B26" t="s">
        <v>40</v>
      </c>
      <c r="C26">
        <v>2</v>
      </c>
      <c r="D26" t="s">
        <v>52</v>
      </c>
    </row>
    <row r="27" spans="1:5" x14ac:dyDescent="0.25">
      <c r="A27" t="s">
        <v>29</v>
      </c>
      <c r="B27" t="s">
        <v>40</v>
      </c>
      <c r="C27">
        <v>2</v>
      </c>
      <c r="D27" t="s">
        <v>51</v>
      </c>
    </row>
    <row r="28" spans="1:5" x14ac:dyDescent="0.25">
      <c r="A28" t="s">
        <v>6</v>
      </c>
      <c r="B28" t="s">
        <v>70</v>
      </c>
      <c r="C28">
        <v>2</v>
      </c>
      <c r="D28" t="s">
        <v>68</v>
      </c>
      <c r="E28" t="s">
        <v>69</v>
      </c>
    </row>
    <row r="29" spans="1:5" x14ac:dyDescent="0.25">
      <c r="A29" t="s">
        <v>30</v>
      </c>
      <c r="B29" t="s">
        <v>40</v>
      </c>
      <c r="C29">
        <v>2</v>
      </c>
      <c r="D29" t="s">
        <v>53</v>
      </c>
    </row>
    <row r="30" spans="1:5" x14ac:dyDescent="0.25">
      <c r="A30" t="s">
        <v>31</v>
      </c>
      <c r="B30" t="s">
        <v>40</v>
      </c>
      <c r="C30">
        <v>2</v>
      </c>
      <c r="D30" t="s">
        <v>53</v>
      </c>
    </row>
    <row r="31" spans="1:5" x14ac:dyDescent="0.25">
      <c r="A31" t="s">
        <v>32</v>
      </c>
      <c r="B31" t="s">
        <v>40</v>
      </c>
      <c r="C31">
        <v>2</v>
      </c>
      <c r="D31" t="s">
        <v>54</v>
      </c>
    </row>
    <row r="32" spans="1:5" x14ac:dyDescent="0.25">
      <c r="A32" t="s">
        <v>33</v>
      </c>
      <c r="B32" t="s">
        <v>40</v>
      </c>
      <c r="C32">
        <v>2</v>
      </c>
      <c r="D32" t="s">
        <v>55</v>
      </c>
    </row>
    <row r="33" spans="1:6" x14ac:dyDescent="0.25">
      <c r="A33" t="s">
        <v>42</v>
      </c>
      <c r="C33">
        <v>2</v>
      </c>
      <c r="D33" t="s">
        <v>56</v>
      </c>
    </row>
    <row r="34" spans="1:6" x14ac:dyDescent="0.25">
      <c r="A34" t="s">
        <v>43</v>
      </c>
      <c r="C34">
        <v>2</v>
      </c>
      <c r="D34" t="s">
        <v>56</v>
      </c>
      <c r="E34">
        <f>SUM(C10:C34)</f>
        <v>242</v>
      </c>
      <c r="F34">
        <f>E34*0.3</f>
        <v>72.599999999999994</v>
      </c>
    </row>
    <row r="37" spans="1:6" x14ac:dyDescent="0.25">
      <c r="B37" s="4" t="s">
        <v>41</v>
      </c>
      <c r="C37">
        <f>SUM(C3:C36)</f>
        <v>287</v>
      </c>
      <c r="D37">
        <f>C37*1000</f>
        <v>287000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Стоимость</vt:lpstr>
      <vt:lpstr>Сравнение</vt:lpstr>
      <vt:lpstr>Точки пайки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Тетеревле</dc:creator>
  <cp:lastModifiedBy>Олег Тетеревле</cp:lastModifiedBy>
  <dcterms:created xsi:type="dcterms:W3CDTF">2017-03-01T13:58:58Z</dcterms:created>
  <dcterms:modified xsi:type="dcterms:W3CDTF">2017-03-15T10:22:36Z</dcterms:modified>
</cp:coreProperties>
</file>