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udo 2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Com base na análise financeira que realizamos, o sistema de pedidos para restaurantes à la carte apresenta indicadores positivos de viabilidade. O projeto possui um Valor Presente Líquido (VPL) de R$ 637.245,34, uma Taxa Interna de Retorno (TIR) de 230,85% e um período de payback de cinco meses e quatro dias. A margem de contribuição por serviço é de R$ 766,21, e o ponto de equilíbrio é alcançado com a venda de oito serviços. Considerando isso deduzimos que o o negocio é viável.
	-Ruan Carlos Binder Da Silva</t>
      </text>
    </comment>
    <comment authorId="0" ref="B53">
      <text>
        <t xml:space="preserve">Custo fixo e ponto de equilíbrio: Os custos fixos mensais totalizam R$ 6.121,00. O ponto de equilíbrio é alcançado com a venda de oito serviços, ou seja a partir do oitavo serviço vendido, o negócio ira gerar lucro.
	-Ruan Carlos Binder Da Silva</t>
      </text>
    </comment>
    <comment authorId="0" ref="B49">
      <text>
        <t xml:space="preserve">Margem de contribuição: é de R$ 766,21 por serviço vendido. Isso representa a diferença entre a receita gerada por cada serviço e os custos variáveis associados a ele.
	-Ruan Carlos Binder Da Silva</t>
      </text>
    </comment>
    <comment authorId="0" ref="B76">
      <text>
        <t xml:space="preserve">Payback: O período de payback simples é de cinco meses e quatro dias, enquanto o payback descontado é de cinco meses e sete dias. Isso significa que o tempo necessário para recuperar o investimento é relativamente curto.
	-Ruan Carlos Binder Da Silva</t>
      </text>
    </comment>
    <comment authorId="0" ref="B73">
      <text>
        <t xml:space="preserve">Taxa Interna de Retorno (TIR): É de 230,85%, que é superior à taxa mínima de atratividade de 0,5% ao mês. Com isso temos o indicativo de que o projeto é considerado atrativo em termos de retorno sobre o investimento.
	-Ruan Carlos Binder Da Silva</t>
      </text>
    </comment>
    <comment authorId="0" ref="B72">
      <text>
        <t xml:space="preserve">Retorno do investimento: O Valor Presente Líquido (VPL) é positivo em R$ 637.245,34, considerando uma taxa de 0,5% ao mês. Com isso sabemos que o projeto tem  capacidade de gerar retornos financeiros acima do investimento inicial.
	-Ruan Carlos Binder Da Silva</t>
      </text>
    </comment>
    <comment authorId="0" ref="O79">
      <text>
        <t xml:space="preserve">-R$ 256.791,61: Iindica o déficit acumulado após o terceiro período. Ate este momento temos um  prejuízo acumulado.
	-Ruan Carlos Binder Da Silva</t>
      </text>
    </comment>
  </commentList>
</comments>
</file>

<file path=xl/sharedStrings.xml><?xml version="1.0" encoding="utf-8"?>
<sst xmlns="http://schemas.openxmlformats.org/spreadsheetml/2006/main" count="98" uniqueCount="89">
  <si>
    <t>PRODUTO:  Sistema de pedidos para restaurantes à la carte</t>
  </si>
  <si>
    <t>PESQUISA</t>
  </si>
  <si>
    <t>Número de Empresas</t>
  </si>
  <si>
    <t>Genero alimenticio</t>
  </si>
  <si>
    <t>Clientes potenciais</t>
  </si>
  <si>
    <t>INVESTIMENTO INICIAL</t>
  </si>
  <si>
    <t>Descrição</t>
  </si>
  <si>
    <t>Valor (R$)</t>
  </si>
  <si>
    <t>Equipe de desenvolvimento</t>
  </si>
  <si>
    <t>Design e experiência do usuário</t>
  </si>
  <si>
    <t>Notebook(3 itens)</t>
  </si>
  <si>
    <t>Subtotal</t>
  </si>
  <si>
    <t>Capital de Giro (1mês de despesas fixas)</t>
  </si>
  <si>
    <t>TOTAL</t>
  </si>
  <si>
    <t>CUSTO DE PRODUÇÃO</t>
  </si>
  <si>
    <t>Item – Serviço…</t>
  </si>
  <si>
    <t>Unidade</t>
  </si>
  <si>
    <t>Total</t>
  </si>
  <si>
    <t>Combustível</t>
  </si>
  <si>
    <t>litro</t>
  </si>
  <si>
    <t>Material</t>
  </si>
  <si>
    <t>quantidade</t>
  </si>
  <si>
    <t>Mão de obra</t>
  </si>
  <si>
    <t>dia</t>
  </si>
  <si>
    <t>PREÇO DE VENDA</t>
  </si>
  <si>
    <t>Produto</t>
  </si>
  <si>
    <t>Concorrente A</t>
  </si>
  <si>
    <t>Concorrente B</t>
  </si>
  <si>
    <t>Concorrente C</t>
  </si>
  <si>
    <t>Preço Médio</t>
  </si>
  <si>
    <t>Serviço …</t>
  </si>
  <si>
    <t>CUSTOS FIXOS</t>
  </si>
  <si>
    <t>Aluguel</t>
  </si>
  <si>
    <t>Luz</t>
  </si>
  <si>
    <t>Água</t>
  </si>
  <si>
    <t xml:space="preserve">Internet </t>
  </si>
  <si>
    <t>Propaganda</t>
  </si>
  <si>
    <t>Salário funcionario</t>
  </si>
  <si>
    <t>Encargos Sociais</t>
  </si>
  <si>
    <t>custo de produção</t>
  </si>
  <si>
    <t>Impostos – 2% (ISS)</t>
  </si>
  <si>
    <t>CUSTOS VARIÁVEIS</t>
  </si>
  <si>
    <t>RESUMO</t>
  </si>
  <si>
    <t>Venda/Receita</t>
  </si>
  <si>
    <t>Custo Variável – CV</t>
  </si>
  <si>
    <t>Margem de Contribuição – MC</t>
  </si>
  <si>
    <t>Custos Fixos – CF</t>
  </si>
  <si>
    <t>Lucro</t>
  </si>
  <si>
    <t>Ponto de Equilíbrio (quantidade)</t>
  </si>
  <si>
    <t>serviços</t>
  </si>
  <si>
    <t>Ponto de Equilíbrio(faturamento que teria q fazer)</t>
  </si>
  <si>
    <t>DEMONSTRATIVO DE RESULTADO</t>
  </si>
  <si>
    <t>Cenário – 100%</t>
  </si>
  <si>
    <t>Cenário – 80%</t>
  </si>
  <si>
    <t>Cenário – 60%</t>
  </si>
  <si>
    <t>A – Previsão de Serviços</t>
  </si>
  <si>
    <t>B – Custos Variáveis</t>
  </si>
  <si>
    <t>A-B Margem de Contribuição</t>
  </si>
  <si>
    <t>C – Custo Fixo</t>
  </si>
  <si>
    <t>(A-B)-C Resultado Operacional (Lucro/Prejuízo)</t>
  </si>
  <si>
    <t>Prazo de Retorno do Investimento</t>
  </si>
  <si>
    <t>Rentabilidade</t>
  </si>
  <si>
    <t>Lucratividade</t>
  </si>
  <si>
    <t>Taxa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</si>
  <si>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</si>
  <si>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</si>
  <si>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</si>
  <si>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</si>
  <si>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</si>
  <si>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</si>
  <si>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</si>
  <si>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</si>
  <si>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</si>
  <si>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</si>
  <si>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</si>
  <si>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</si>
  <si>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</si>
  <si>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Descontado →</t>
  </si>
  <si>
    <t>VPL</t>
  </si>
  <si>
    <t>Considerando 0,5% a.m.</t>
  </si>
  <si>
    <t>TIR</t>
  </si>
  <si>
    <t>PAYBACK</t>
  </si>
  <si>
    <t>Simples</t>
  </si>
  <si>
    <t>Descontado</t>
  </si>
  <si>
    <t>Acumulado</t>
  </si>
  <si>
    <t>IBC</t>
  </si>
  <si>
    <t>PB</t>
  </si>
  <si>
    <t>cinco meses e quatro dias</t>
  </si>
  <si>
    <t>cinco meses e sete dias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</si>
</sst>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R$-416]\ #,##0.00;\-[$R$-416]\ #,##0.00"/>
    <numFmt numFmtId="165" formatCode="[$R$-416]\ #,##0.00;[RED]\-[$R$-416]\ #,##0.00"/>
    <numFmt numFmtId="166" formatCode="[$R$-416]\ #,##0.000;\-[$R$-416]\ #,##0.000"/>
    <numFmt numFmtId="167" formatCode="[$R$-416]\ #,##0.00000;\-[$R$-416]\ #,##0.00000"/>
    <numFmt numFmtId="168" formatCode="[$R$ -416]#,##0.00"/>
  </numFmts>
  <fonts count="8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b/>
      <color theme="1"/>
      <name val="Arial"/>
      <scheme val="minor"/>
    </font>
    <font>
      <i/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164" xfId="0" applyAlignment="1" applyBorder="1" applyFont="1" applyNumberFormat="1">
      <alignment readingOrder="0"/>
    </xf>
    <xf borderId="0" fillId="0" fontId="2" numFmtId="164" xfId="0" applyFont="1" applyNumberFormat="1"/>
    <xf borderId="1" fillId="3" fontId="3" numFmtId="0" xfId="0" applyAlignment="1" applyBorder="1" applyFill="1" applyFont="1">
      <alignment shrinkToFit="0" vertical="bottom" wrapText="0"/>
    </xf>
    <xf borderId="2" fillId="0" fontId="4" numFmtId="0" xfId="0" applyBorder="1" applyFont="1"/>
    <xf borderId="3" fillId="4" fontId="5" numFmtId="0" xfId="0" applyAlignment="1" applyBorder="1" applyFill="1" applyFont="1">
      <alignment shrinkToFit="0" vertical="bottom" wrapText="0"/>
    </xf>
    <xf borderId="3" fillId="4" fontId="5" numFmtId="4" xfId="0" applyAlignment="1" applyBorder="1" applyFont="1" applyNumberFormat="1">
      <alignment horizontal="left" readingOrder="0" shrinkToFit="0" vertical="bottom" wrapText="0"/>
    </xf>
    <xf borderId="3" fillId="4" fontId="5" numFmtId="0" xfId="0" applyAlignment="1" applyBorder="1" applyFont="1">
      <alignment readingOrder="0" shrinkToFit="0" vertical="bottom" wrapText="0"/>
    </xf>
    <xf borderId="3" fillId="4" fontId="5" numFmtId="10" xfId="0" applyAlignment="1" applyBorder="1" applyFont="1" applyNumberFormat="1">
      <alignment horizontal="left" readingOrder="0" shrinkToFit="0" vertical="bottom" wrapText="0"/>
    </xf>
    <xf borderId="3" fillId="4" fontId="5" numFmtId="3" xfId="0" applyAlignment="1" applyBorder="1" applyFont="1" applyNumberFormat="1">
      <alignment horizontal="left" shrinkToFit="0" vertical="bottom" wrapText="0"/>
    </xf>
    <xf borderId="1" fillId="3" fontId="3" numFmtId="0" xfId="0" applyAlignment="1" applyBorder="1" applyFont="1">
      <alignment horizontal="left" readingOrder="0" shrinkToFit="0" vertical="bottom" wrapText="0"/>
    </xf>
    <xf borderId="3" fillId="3" fontId="3" numFmtId="0" xfId="0" applyAlignment="1" applyBorder="1" applyFont="1">
      <alignment shrinkToFit="0" vertical="bottom" wrapText="0"/>
    </xf>
    <xf borderId="3" fillId="3" fontId="3" numFmtId="164" xfId="0" applyAlignment="1" applyBorder="1" applyFont="1" applyNumberFormat="1">
      <alignment horizontal="center" shrinkToFit="0" vertical="bottom" wrapText="0"/>
    </xf>
    <xf borderId="3" fillId="4" fontId="5" numFmtId="164" xfId="0" applyAlignment="1" applyBorder="1" applyFont="1" applyNumberFormat="1">
      <alignment horizontal="center" readingOrder="0" shrinkToFit="0" vertical="bottom" wrapText="0"/>
    </xf>
    <xf borderId="3" fillId="4" fontId="5" numFmtId="164" xfId="0" applyAlignment="1" applyBorder="1" applyFont="1" applyNumberFormat="1">
      <alignment horizontal="center" shrinkToFit="0" vertical="bottom" wrapText="0"/>
    </xf>
    <xf borderId="3" fillId="5" fontId="5" numFmtId="0" xfId="0" applyAlignment="1" applyBorder="1" applyFill="1" applyFont="1">
      <alignment shrinkToFit="0" vertical="bottom" wrapText="0"/>
    </xf>
    <xf borderId="3" fillId="5" fontId="5" numFmtId="164" xfId="0" applyAlignment="1" applyBorder="1" applyFont="1" applyNumberFormat="1">
      <alignment horizontal="center" shrinkToFit="0" vertical="bottom" wrapText="0"/>
    </xf>
    <xf borderId="4" fillId="0" fontId="5" numFmtId="0" xfId="0" applyAlignment="1" applyBorder="1" applyFont="1">
      <alignment shrinkToFit="0" vertical="bottom" wrapText="0"/>
    </xf>
    <xf borderId="4" fillId="0" fontId="5" numFmtId="164" xfId="0" applyAlignment="1" applyBorder="1" applyFont="1" applyNumberFormat="1">
      <alignment shrinkToFit="0" vertical="bottom" wrapText="0"/>
    </xf>
    <xf borderId="5" fillId="0" fontId="5" numFmtId="0" xfId="0" applyAlignment="1" applyBorder="1" applyFont="1">
      <alignment shrinkToFit="0" vertical="bottom" wrapText="0"/>
    </xf>
    <xf borderId="5" fillId="0" fontId="5" numFmtId="164" xfId="0" applyAlignment="1" applyBorder="1" applyFont="1" applyNumberFormat="1">
      <alignment shrinkToFit="0" vertical="bottom" wrapText="0"/>
    </xf>
    <xf borderId="5" fillId="6" fontId="5" numFmtId="0" xfId="0" applyAlignment="1" applyBorder="1" applyFill="1" applyFont="1">
      <alignment shrinkToFit="0" vertical="bottom" wrapText="0"/>
    </xf>
    <xf borderId="5" fillId="6" fontId="5" numFmtId="164" xfId="0" applyAlignment="1" applyBorder="1" applyFont="1" applyNumberFormat="1">
      <alignment shrinkToFit="0" vertical="bottom" wrapText="0"/>
    </xf>
    <xf borderId="5" fillId="6" fontId="5" numFmtId="0" xfId="0" applyAlignment="1" applyBorder="1" applyFont="1">
      <alignment horizontal="center" shrinkToFit="0" vertical="bottom" wrapText="0"/>
    </xf>
    <xf borderId="5" fillId="0" fontId="5" numFmtId="164" xfId="0" applyAlignment="1" applyBorder="1" applyFont="1" applyNumberFormat="1">
      <alignment readingOrder="0" shrinkToFit="0" vertical="bottom" wrapText="0"/>
    </xf>
    <xf borderId="5" fillId="6" fontId="5" numFmtId="165" xfId="0" applyAlignment="1" applyBorder="1" applyFont="1" applyNumberFormat="1">
      <alignment shrinkToFit="0" vertical="bottom" wrapText="0"/>
    </xf>
    <xf borderId="6" fillId="0" fontId="4" numFmtId="0" xfId="0" applyBorder="1" applyFont="1"/>
    <xf borderId="3" fillId="4" fontId="5" numFmtId="166" xfId="0" applyAlignment="1" applyBorder="1" applyFont="1" applyNumberFormat="1">
      <alignment horizontal="center" shrinkToFit="0" vertical="bottom" wrapText="0"/>
    </xf>
    <xf borderId="3" fillId="4" fontId="5" numFmtId="166" xfId="0" applyAlignment="1" applyBorder="1" applyFont="1" applyNumberFormat="1">
      <alignment horizontal="center" readingOrder="0" shrinkToFit="0" vertical="bottom" wrapText="0"/>
    </xf>
    <xf borderId="0" fillId="4" fontId="2" numFmtId="0" xfId="0" applyFont="1"/>
    <xf borderId="0" fillId="4" fontId="2" numFmtId="164" xfId="0" applyFont="1" applyNumberFormat="1"/>
    <xf borderId="5" fillId="4" fontId="5" numFmtId="0" xfId="0" applyAlignment="1" applyBorder="1" applyFont="1">
      <alignment shrinkToFit="0" vertical="bottom" wrapText="0"/>
    </xf>
    <xf borderId="5" fillId="4" fontId="5" numFmtId="164" xfId="0" applyAlignment="1" applyBorder="1" applyFont="1" applyNumberFormat="1">
      <alignment shrinkToFit="0" vertical="bottom" wrapText="0"/>
    </xf>
    <xf borderId="3" fillId="4" fontId="5" numFmtId="167" xfId="0" applyAlignment="1" applyBorder="1" applyFont="1" applyNumberFormat="1">
      <alignment horizontal="center" readingOrder="0" shrinkToFit="0" vertical="bottom" wrapText="0"/>
    </xf>
    <xf borderId="3" fillId="4" fontId="5" numFmtId="0" xfId="0" applyAlignment="1" applyBorder="1" applyFont="1">
      <alignment horizontal="center" shrinkToFit="0" vertical="bottom" wrapText="0"/>
    </xf>
    <xf borderId="3" fillId="4" fontId="5" numFmtId="3" xfId="0" applyAlignment="1" applyBorder="1" applyFont="1" applyNumberFormat="1">
      <alignment horizontal="center" shrinkToFit="0" vertical="bottom" wrapText="0"/>
    </xf>
    <xf borderId="3" fillId="4" fontId="5" numFmtId="4" xfId="0" applyAlignment="1" applyBorder="1" applyFont="1" applyNumberFormat="1">
      <alignment horizontal="center" readingOrder="0" shrinkToFit="0" vertical="bottom" wrapText="0"/>
    </xf>
    <xf borderId="3" fillId="3" fontId="3" numFmtId="164" xfId="0" applyAlignment="1" applyBorder="1" applyFont="1" applyNumberFormat="1">
      <alignment shrinkToFit="0" vertical="bottom" wrapText="0"/>
    </xf>
    <xf borderId="3" fillId="4" fontId="5" numFmtId="164" xfId="0" applyAlignment="1" applyBorder="1" applyFont="1" applyNumberFormat="1">
      <alignment horizontal="left" shrinkToFit="0" vertical="bottom" wrapText="0"/>
    </xf>
    <xf borderId="3" fillId="4" fontId="5" numFmtId="165" xfId="0" applyAlignment="1" applyBorder="1" applyFont="1" applyNumberFormat="1">
      <alignment horizontal="left" shrinkToFit="0" vertical="bottom" wrapText="0"/>
    </xf>
    <xf borderId="7" fillId="4" fontId="5" numFmtId="0" xfId="0" applyAlignment="1" applyBorder="1" applyFont="1">
      <alignment shrinkToFit="0" vertical="bottom" wrapText="1"/>
    </xf>
    <xf borderId="7" fillId="4" fontId="5" numFmtId="164" xfId="0" applyAlignment="1" applyBorder="1" applyFont="1" applyNumberFormat="1">
      <alignment horizontal="left" shrinkToFit="0" vertical="bottom" wrapText="0"/>
    </xf>
    <xf borderId="7" fillId="4" fontId="5" numFmtId="165" xfId="0" applyAlignment="1" applyBorder="1" applyFont="1" applyNumberFormat="1">
      <alignment horizontal="left" shrinkToFit="0" vertical="bottom" wrapText="0"/>
    </xf>
    <xf borderId="3" fillId="4" fontId="5" numFmtId="0" xfId="0" applyAlignment="1" applyBorder="1" applyFont="1">
      <alignment horizontal="left" shrinkToFit="0" vertical="bottom" wrapText="0"/>
    </xf>
    <xf borderId="3" fillId="4" fontId="5" numFmtId="10" xfId="0" applyAlignment="1" applyBorder="1" applyFont="1" applyNumberFormat="1">
      <alignment horizontal="left" shrinkToFit="0" vertical="bottom" wrapText="0"/>
    </xf>
    <xf borderId="3" fillId="7" fontId="3" numFmtId="164" xfId="0" applyAlignment="1" applyBorder="1" applyFill="1" applyFont="1" applyNumberFormat="1">
      <alignment horizontal="right" shrinkToFit="0" vertical="bottom" wrapText="0"/>
    </xf>
    <xf borderId="3" fillId="7" fontId="3" numFmtId="10" xfId="0" applyAlignment="1" applyBorder="1" applyFont="1" applyNumberFormat="1">
      <alignment horizontal="left" shrinkToFit="0" vertical="bottom" wrapText="0"/>
    </xf>
    <xf borderId="3" fillId="8" fontId="3" numFmtId="164" xfId="0" applyAlignment="1" applyBorder="1" applyFill="1" applyFont="1" applyNumberFormat="1">
      <alignment horizontal="center" shrinkToFit="0" vertical="bottom" wrapText="0"/>
    </xf>
    <xf borderId="3" fillId="8" fontId="3" numFmtId="0" xfId="0" applyAlignment="1" applyBorder="1" applyFont="1">
      <alignment horizontal="center" shrinkToFit="0" vertical="bottom" wrapText="0"/>
    </xf>
    <xf borderId="3" fillId="8" fontId="6" numFmtId="0" xfId="0" applyAlignment="1" applyBorder="1" applyFont="1">
      <alignment horizontal="center"/>
    </xf>
    <xf borderId="3" fillId="0" fontId="5" numFmtId="164" xfId="0" applyAlignment="1" applyBorder="1" applyFont="1" applyNumberFormat="1">
      <alignment horizontal="center" shrinkToFit="0" vertical="bottom" wrapText="0"/>
    </xf>
    <xf borderId="3" fillId="0" fontId="5" numFmtId="165" xfId="0" applyAlignment="1" applyBorder="1" applyFont="1" applyNumberForma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10" xfId="0" applyAlignment="1" applyFont="1" applyNumberFormat="1">
      <alignment horizontal="center" shrinkToFit="0" vertical="bottom" wrapText="0"/>
    </xf>
    <xf borderId="1" fillId="7" fontId="6" numFmtId="0" xfId="0" applyAlignment="1" applyBorder="1" applyFont="1">
      <alignment horizontal="center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3" fillId="0" fontId="2" numFmtId="0" xfId="0" applyAlignment="1" applyBorder="1" applyFont="1">
      <alignment horizontal="center"/>
    </xf>
    <xf borderId="0" fillId="0" fontId="5" numFmtId="165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 shrinkToFit="0" vertical="bottom" wrapText="1"/>
    </xf>
    <xf borderId="0" fillId="0" fontId="5" numFmtId="165" xfId="0" applyAlignment="1" applyFont="1" applyNumberFormat="1">
      <alignment shrinkToFit="0" vertical="bottom" wrapText="0"/>
    </xf>
    <xf borderId="0" fillId="0" fontId="2" numFmtId="168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13"/>
    <col customWidth="1" min="2" max="2" width="12.88"/>
    <col customWidth="1" min="3" max="3" width="13.5"/>
    <col customWidth="1" min="4" max="4" width="13.0"/>
    <col customWidth="1" min="5" max="6" width="11.63"/>
    <col customWidth="1" min="7" max="13" width="11.5"/>
    <col customWidth="1" min="14" max="14" width="12.5"/>
    <col customWidth="1" min="15" max="15" width="13.5"/>
    <col customWidth="1" min="16" max="16" width="11.5"/>
    <col customWidth="1" min="17" max="26" width="8.63"/>
  </cols>
  <sheetData>
    <row r="1" ht="12.75" customHeight="1">
      <c r="A1" s="1" t="s">
        <v>0</v>
      </c>
      <c r="B1" s="2"/>
    </row>
    <row r="2" ht="12.75" customHeight="1">
      <c r="B2" s="3"/>
    </row>
    <row r="3" ht="12.75" customHeight="1">
      <c r="A3" s="4" t="s">
        <v>1</v>
      </c>
      <c r="B3" s="5"/>
    </row>
    <row r="4" ht="12.75" customHeight="1">
      <c r="A4" s="6" t="s">
        <v>2</v>
      </c>
      <c r="B4" s="7">
        <v>6535.0</v>
      </c>
    </row>
    <row r="5" ht="12.75" customHeight="1">
      <c r="A5" s="8" t="s">
        <v>3</v>
      </c>
      <c r="B5" s="9">
        <v>0.021</v>
      </c>
    </row>
    <row r="6" ht="12.75" customHeight="1">
      <c r="A6" s="6" t="s">
        <v>4</v>
      </c>
      <c r="B6" s="10">
        <f>B4*B5</f>
        <v>137.235</v>
      </c>
    </row>
    <row r="7" ht="12.75" customHeight="1">
      <c r="B7" s="3"/>
    </row>
    <row r="8" ht="12.75" customHeight="1">
      <c r="A8" s="11" t="s">
        <v>5</v>
      </c>
      <c r="B8" s="5"/>
    </row>
    <row r="9" ht="12.75" customHeight="1">
      <c r="B9" s="3"/>
    </row>
    <row r="10" ht="12.75" customHeight="1">
      <c r="A10" s="12" t="s">
        <v>6</v>
      </c>
      <c r="B10" s="13" t="s">
        <v>7</v>
      </c>
    </row>
    <row r="11" ht="12.75" customHeight="1">
      <c r="A11" s="8" t="s">
        <v>8</v>
      </c>
      <c r="B11" s="14">
        <v>1320.0</v>
      </c>
    </row>
    <row r="12" ht="12.75" customHeight="1">
      <c r="A12" s="8" t="s">
        <v>9</v>
      </c>
      <c r="B12" s="14">
        <v>8000.0</v>
      </c>
    </row>
    <row r="13" ht="12.75" customHeight="1">
      <c r="A13" s="8" t="s">
        <v>10</v>
      </c>
      <c r="B13" s="14">
        <f>3079*3</f>
        <v>9237</v>
      </c>
    </row>
    <row r="14" ht="12.75" customHeight="1">
      <c r="A14" s="6" t="s">
        <v>11</v>
      </c>
      <c r="B14" s="15">
        <f>SUM(B11:B13)</f>
        <v>18557</v>
      </c>
    </row>
    <row r="15" ht="12.75" customHeight="1">
      <c r="A15" s="6" t="s">
        <v>12</v>
      </c>
      <c r="B15" s="15">
        <f>B38</f>
        <v>6121</v>
      </c>
    </row>
    <row r="16" ht="12.75" customHeight="1">
      <c r="A16" s="16" t="s">
        <v>13</v>
      </c>
      <c r="B16" s="17">
        <f>SUM(B14+B15)</f>
        <v>24678</v>
      </c>
    </row>
    <row r="17" ht="12.75" hidden="1" customHeight="1">
      <c r="A17" s="18" t="s">
        <v>14</v>
      </c>
      <c r="B17" s="19"/>
      <c r="E17" s="20"/>
      <c r="F17" s="20"/>
    </row>
    <row r="18" ht="12.75" hidden="1" customHeight="1">
      <c r="A18" s="20"/>
      <c r="B18" s="21"/>
      <c r="E18" s="20"/>
      <c r="F18" s="20"/>
    </row>
    <row r="19" ht="12.75" hidden="1" customHeight="1">
      <c r="A19" s="22" t="s">
        <v>15</v>
      </c>
      <c r="B19" s="23" t="s">
        <v>16</v>
      </c>
      <c r="E19" s="24" t="s">
        <v>17</v>
      </c>
      <c r="F19" s="22"/>
    </row>
    <row r="20" ht="12.75" hidden="1" customHeight="1">
      <c r="A20" s="20" t="s">
        <v>18</v>
      </c>
      <c r="B20" s="21" t="s">
        <v>19</v>
      </c>
      <c r="E20" s="21">
        <f t="shared" ref="E20:E22" si="1">C20*D20</f>
        <v>0</v>
      </c>
      <c r="F20" s="20"/>
    </row>
    <row r="21" ht="12.75" hidden="1" customHeight="1">
      <c r="A21" s="20" t="s">
        <v>20</v>
      </c>
      <c r="B21" s="25" t="s">
        <v>21</v>
      </c>
      <c r="E21" s="21">
        <f t="shared" si="1"/>
        <v>0</v>
      </c>
      <c r="F21" s="20"/>
    </row>
    <row r="22" ht="12.75" hidden="1" customHeight="1">
      <c r="A22" s="20" t="s">
        <v>22</v>
      </c>
      <c r="B22" s="25" t="s">
        <v>23</v>
      </c>
      <c r="E22" s="21">
        <f t="shared" si="1"/>
        <v>0</v>
      </c>
      <c r="F22" s="20"/>
    </row>
    <row r="23" ht="12.75" hidden="1" customHeight="1">
      <c r="A23" s="22"/>
      <c r="B23" s="23"/>
      <c r="E23" s="26">
        <f>SUM(E20:E22)</f>
        <v>0</v>
      </c>
      <c r="F23" s="26"/>
    </row>
    <row r="24" ht="12.75" customHeight="1">
      <c r="B24" s="3"/>
    </row>
    <row r="25" ht="12.75" customHeight="1">
      <c r="A25" s="4" t="s">
        <v>24</v>
      </c>
      <c r="B25" s="27"/>
      <c r="C25" s="27"/>
      <c r="D25" s="27"/>
      <c r="E25" s="5"/>
    </row>
    <row r="26" ht="12.75" customHeight="1">
      <c r="A26" s="6" t="s">
        <v>25</v>
      </c>
      <c r="B26" s="28" t="s">
        <v>26</v>
      </c>
      <c r="C26" s="28" t="s">
        <v>27</v>
      </c>
      <c r="D26" s="28" t="s">
        <v>28</v>
      </c>
      <c r="E26" s="28" t="s">
        <v>29</v>
      </c>
    </row>
    <row r="27" ht="12.75" customHeight="1">
      <c r="A27" s="6" t="s">
        <v>30</v>
      </c>
      <c r="B27" s="29">
        <v>5.539</v>
      </c>
      <c r="C27" s="29">
        <v>6.584</v>
      </c>
      <c r="D27" s="29">
        <v>4.629</v>
      </c>
      <c r="E27" s="29">
        <f>(B27+C27+D27)/3</f>
        <v>5.584</v>
      </c>
    </row>
    <row r="28" ht="12.75" customHeight="1">
      <c r="A28" s="30"/>
      <c r="B28" s="31"/>
      <c r="C28" s="30"/>
      <c r="D28" s="30"/>
      <c r="E28" s="30"/>
    </row>
    <row r="29" ht="12.75" customHeight="1">
      <c r="A29" s="4" t="s">
        <v>31</v>
      </c>
      <c r="B29" s="5"/>
      <c r="C29" s="30"/>
      <c r="D29" s="30"/>
      <c r="E29" s="30"/>
    </row>
    <row r="30" ht="12.75" customHeight="1">
      <c r="A30" s="6" t="s">
        <v>6</v>
      </c>
      <c r="B30" s="15" t="s">
        <v>7</v>
      </c>
      <c r="C30" s="30"/>
      <c r="D30" s="30"/>
      <c r="E30" s="30"/>
    </row>
    <row r="31" ht="12.75" customHeight="1">
      <c r="A31" s="6" t="s">
        <v>32</v>
      </c>
      <c r="B31" s="14">
        <v>1200.0</v>
      </c>
      <c r="C31" s="30"/>
      <c r="D31" s="30"/>
      <c r="E31" s="30"/>
    </row>
    <row r="32" ht="12.75" customHeight="1">
      <c r="A32" s="6" t="s">
        <v>33</v>
      </c>
      <c r="B32" s="15">
        <v>500.0</v>
      </c>
      <c r="C32" s="30"/>
      <c r="D32" s="30"/>
      <c r="E32" s="30"/>
    </row>
    <row r="33" ht="12.75" customHeight="1">
      <c r="A33" s="6" t="s">
        <v>34</v>
      </c>
      <c r="B33" s="15">
        <v>350.0</v>
      </c>
      <c r="C33" s="30"/>
      <c r="D33" s="30"/>
      <c r="E33" s="30"/>
    </row>
    <row r="34" ht="12.75" customHeight="1">
      <c r="A34" s="8" t="s">
        <v>35</v>
      </c>
      <c r="B34" s="14">
        <v>100.0</v>
      </c>
      <c r="C34" s="30"/>
      <c r="D34" s="30"/>
      <c r="E34" s="30"/>
    </row>
    <row r="35" ht="12.75" customHeight="1">
      <c r="A35" s="6" t="s">
        <v>36</v>
      </c>
      <c r="B35" s="14">
        <v>800.0</v>
      </c>
      <c r="C35" s="30"/>
      <c r="D35" s="30"/>
      <c r="E35" s="30"/>
    </row>
    <row r="36" ht="12.75" customHeight="1">
      <c r="A36" s="8" t="s">
        <v>37</v>
      </c>
      <c r="B36" s="14">
        <v>1320.0</v>
      </c>
      <c r="C36" s="30"/>
      <c r="D36" s="30"/>
      <c r="E36" s="30"/>
    </row>
    <row r="37" ht="12.75" customHeight="1">
      <c r="A37" s="6" t="s">
        <v>38</v>
      </c>
      <c r="B37" s="15">
        <v>1851.0</v>
      </c>
      <c r="C37" s="30"/>
      <c r="D37" s="30"/>
      <c r="E37" s="30"/>
    </row>
    <row r="38" ht="12.75" customHeight="1">
      <c r="A38" s="16" t="s">
        <v>13</v>
      </c>
      <c r="B38" s="17">
        <f>SUM(B31:B37)</f>
        <v>6121</v>
      </c>
      <c r="C38" s="30"/>
      <c r="D38" s="30"/>
      <c r="E38" s="30"/>
    </row>
    <row r="39" ht="12.75" hidden="1" customHeight="1">
      <c r="A39" s="32" t="s">
        <v>6</v>
      </c>
      <c r="B39" s="33" t="s">
        <v>7</v>
      </c>
      <c r="C39" s="30"/>
      <c r="D39" s="30"/>
      <c r="E39" s="30"/>
    </row>
    <row r="40" ht="12.75" hidden="1" customHeight="1">
      <c r="A40" s="32" t="s">
        <v>39</v>
      </c>
      <c r="B40" s="33">
        <f>E23</f>
        <v>0</v>
      </c>
      <c r="C40" s="30"/>
      <c r="D40" s="30"/>
      <c r="E40" s="30"/>
    </row>
    <row r="41" ht="12.75" hidden="1" customHeight="1">
      <c r="A41" s="32" t="s">
        <v>40</v>
      </c>
      <c r="B41" s="33">
        <f>E27*0.02</f>
        <v>0.11168</v>
      </c>
      <c r="C41" s="30"/>
      <c r="D41" s="30"/>
      <c r="E41" s="30"/>
    </row>
    <row r="42" ht="12.75" hidden="1" customHeight="1">
      <c r="A42" s="32" t="s">
        <v>13</v>
      </c>
      <c r="B42" s="33">
        <f>SUM(B40:B41)</f>
        <v>0.11168</v>
      </c>
      <c r="C42" s="30"/>
      <c r="D42" s="30"/>
      <c r="E42" s="30"/>
    </row>
    <row r="43" ht="12.75" hidden="1" customHeight="1">
      <c r="A43" s="30"/>
      <c r="B43" s="31"/>
      <c r="C43" s="30"/>
      <c r="D43" s="30"/>
      <c r="E43" s="30"/>
    </row>
    <row r="44" ht="12.75" hidden="1" customHeight="1">
      <c r="A44" s="32" t="s">
        <v>41</v>
      </c>
      <c r="B44" s="33"/>
      <c r="E44" s="30"/>
    </row>
    <row r="45" ht="12.75" customHeight="1">
      <c r="E45" s="30"/>
    </row>
    <row r="46" ht="12.75" customHeight="1">
      <c r="A46" s="4" t="s">
        <v>42</v>
      </c>
      <c r="B46" s="27"/>
      <c r="C46" s="5"/>
      <c r="D46" s="30"/>
      <c r="E46" s="30"/>
    </row>
    <row r="47" ht="12.75" hidden="1" customHeight="1">
      <c r="A47" s="6" t="s">
        <v>43</v>
      </c>
      <c r="B47" s="34">
        <f>B6*E27</f>
        <v>766.32024</v>
      </c>
      <c r="C47" s="35"/>
      <c r="D47" s="30"/>
      <c r="E47" s="30"/>
    </row>
    <row r="48" ht="12.75" hidden="1" customHeight="1">
      <c r="A48" s="6" t="s">
        <v>44</v>
      </c>
      <c r="B48" s="15">
        <f>B42</f>
        <v>0.11168</v>
      </c>
      <c r="C48" s="35"/>
      <c r="D48" s="30"/>
      <c r="E48" s="30"/>
    </row>
    <row r="49" ht="12.75" customHeight="1">
      <c r="A49" s="6" t="s">
        <v>45</v>
      </c>
      <c r="B49" s="15">
        <f>B47-B48</f>
        <v>766.20856</v>
      </c>
      <c r="C49" s="35"/>
      <c r="D49" s="30"/>
      <c r="E49" s="30"/>
    </row>
    <row r="50" ht="12.75" customHeight="1">
      <c r="A50" s="6" t="s">
        <v>46</v>
      </c>
      <c r="B50" s="15">
        <f>B38</f>
        <v>6121</v>
      </c>
      <c r="C50" s="35"/>
      <c r="D50" s="30"/>
      <c r="E50" s="30"/>
    </row>
    <row r="51" ht="12.75" customHeight="1">
      <c r="A51" s="8" t="s">
        <v>47</v>
      </c>
      <c r="B51" s="15">
        <f>B50-B47</f>
        <v>5354.67976</v>
      </c>
      <c r="C51" s="35"/>
      <c r="D51" s="30"/>
      <c r="E51" s="30"/>
    </row>
    <row r="52" ht="12.75" customHeight="1">
      <c r="A52" s="6" t="s">
        <v>48</v>
      </c>
      <c r="B52" s="36">
        <f>B50/B47</f>
        <v>7.987522292</v>
      </c>
      <c r="C52" s="37" t="s">
        <v>49</v>
      </c>
      <c r="D52" s="30"/>
      <c r="E52" s="30"/>
    </row>
    <row r="53" ht="12.75" customHeight="1">
      <c r="A53" s="8" t="s">
        <v>50</v>
      </c>
      <c r="B53" s="15">
        <f>B52*B47</f>
        <v>6121</v>
      </c>
      <c r="C53" s="35"/>
      <c r="D53" s="30"/>
    </row>
    <row r="54" ht="12.75" customHeight="1">
      <c r="D54" s="30"/>
    </row>
    <row r="55" ht="12.75" customHeight="1">
      <c r="A55" s="12" t="s">
        <v>51</v>
      </c>
      <c r="B55" s="38" t="s">
        <v>52</v>
      </c>
      <c r="C55" s="12" t="s">
        <v>53</v>
      </c>
      <c r="D55" s="12" t="s">
        <v>54</v>
      </c>
    </row>
    <row r="56" ht="12.75" customHeight="1">
      <c r="A56" s="6" t="s">
        <v>55</v>
      </c>
      <c r="B56" s="39">
        <f>B6*B47</f>
        <v>105165.9581</v>
      </c>
      <c r="C56" s="40">
        <f t="shared" ref="C56:C57" si="2">B56-(B56*0.2)</f>
        <v>84132.76651</v>
      </c>
      <c r="D56" s="40">
        <f t="shared" ref="D56:D57" si="3">B56-(B56*0.4)</f>
        <v>63099.57488</v>
      </c>
    </row>
    <row r="57" ht="12.75" hidden="1" customHeight="1">
      <c r="A57" s="6" t="s">
        <v>56</v>
      </c>
      <c r="B57" s="39">
        <f>B48*B6</f>
        <v>15.3264048</v>
      </c>
      <c r="C57" s="40">
        <f t="shared" si="2"/>
        <v>12.26112384</v>
      </c>
      <c r="D57" s="40">
        <f t="shared" si="3"/>
        <v>9.19584288</v>
      </c>
    </row>
    <row r="58" ht="12.75" hidden="1" customHeight="1">
      <c r="A58" s="6" t="s">
        <v>57</v>
      </c>
      <c r="B58" s="39">
        <f t="shared" ref="B58:D58" si="4">B56-B57</f>
        <v>105150.6317</v>
      </c>
      <c r="C58" s="40">
        <f t="shared" si="4"/>
        <v>84120.50539</v>
      </c>
      <c r="D58" s="40">
        <f t="shared" si="4"/>
        <v>63090.37904</v>
      </c>
    </row>
    <row r="59" ht="12.75" customHeight="1">
      <c r="A59" s="6" t="s">
        <v>58</v>
      </c>
      <c r="B59" s="39">
        <f>B50</f>
        <v>6121</v>
      </c>
      <c r="C59" s="40">
        <f>B59</f>
        <v>6121</v>
      </c>
      <c r="D59" s="40">
        <f>B59</f>
        <v>6121</v>
      </c>
    </row>
    <row r="60" ht="12.75" customHeight="1">
      <c r="A60" s="41" t="s">
        <v>59</v>
      </c>
      <c r="B60" s="42">
        <f>B56-B59</f>
        <v>99044.95814</v>
      </c>
      <c r="C60" s="43">
        <f t="shared" ref="C60:D60" si="5">C58-C59</f>
        <v>77999.50539</v>
      </c>
      <c r="D60" s="43">
        <f t="shared" si="5"/>
        <v>56969.37904</v>
      </c>
    </row>
    <row r="61" ht="12.75" customHeight="1">
      <c r="A61" s="6" t="s">
        <v>60</v>
      </c>
      <c r="B61" s="39">
        <f>B16/B60</f>
        <v>0.2491595783</v>
      </c>
      <c r="C61" s="44">
        <f>B16/C60</f>
        <v>0.3163866217</v>
      </c>
      <c r="D61" s="44">
        <f>B16/D60</f>
        <v>0.433180077</v>
      </c>
    </row>
    <row r="62" ht="12.75" customHeight="1">
      <c r="A62" s="6" t="s">
        <v>61</v>
      </c>
      <c r="B62" s="39">
        <f>B60/B16</f>
        <v>4.013492104</v>
      </c>
      <c r="C62" s="45">
        <f>C60/B16</f>
        <v>3.160689901</v>
      </c>
      <c r="D62" s="45">
        <f>D60/B16</f>
        <v>2.308508754</v>
      </c>
    </row>
    <row r="63" ht="12.75" customHeight="1">
      <c r="A63" s="6" t="s">
        <v>62</v>
      </c>
      <c r="B63" s="39">
        <f t="shared" ref="B63:D63" si="6">B60/B56</f>
        <v>0.9417967553</v>
      </c>
      <c r="C63" s="45">
        <f t="shared" si="6"/>
        <v>0.9271002087</v>
      </c>
      <c r="D63" s="45">
        <f t="shared" si="6"/>
        <v>0.9028488567</v>
      </c>
    </row>
    <row r="64" ht="12.75" customHeight="1"/>
    <row r="65" ht="12.75" customHeight="1"/>
    <row r="66" ht="12.75" customHeight="1">
      <c r="B66" s="46" t="s">
        <v>63</v>
      </c>
      <c r="C66" s="47">
        <v>0.005</v>
      </c>
    </row>
    <row r="67" ht="12.75" customHeight="1">
      <c r="B67" s="3"/>
    </row>
    <row r="68" ht="12.75" customHeight="1">
      <c r="B68" s="48" t="s">
        <v>64</v>
      </c>
      <c r="C68" s="49" t="s">
        <v>65</v>
      </c>
      <c r="D68" s="49" t="s">
        <v>66</v>
      </c>
      <c r="E68" s="49" t="s">
        <v>67</v>
      </c>
      <c r="F68" s="49" t="s">
        <v>68</v>
      </c>
      <c r="G68" s="50" t="s">
        <v>69</v>
      </c>
      <c r="H68" s="50" t="s">
        <v>70</v>
      </c>
      <c r="I68" s="50" t="s">
        <v>71</v>
      </c>
      <c r="J68" s="50" t="s">
        <v>72</v>
      </c>
      <c r="K68" s="50" t="s">
        <v>73</v>
      </c>
      <c r="L68" s="50" t="s">
        <v>74</v>
      </c>
      <c r="M68" s="50" t="s">
        <v>75</v>
      </c>
      <c r="N68" s="50" t="s">
        <v>76</v>
      </c>
      <c r="O68" s="50" t="s">
        <v>13</v>
      </c>
    </row>
    <row r="69" ht="12.75" customHeight="1">
      <c r="B69" s="51">
        <f>-B16</f>
        <v>-24678</v>
      </c>
      <c r="C69" s="52">
        <f t="shared" ref="C69:N69" si="7">$D60</f>
        <v>56969.37904</v>
      </c>
      <c r="D69" s="52">
        <f t="shared" si="7"/>
        <v>56969.37904</v>
      </c>
      <c r="E69" s="52">
        <f t="shared" si="7"/>
        <v>56969.37904</v>
      </c>
      <c r="F69" s="52">
        <f t="shared" si="7"/>
        <v>56969.37904</v>
      </c>
      <c r="G69" s="52">
        <f t="shared" si="7"/>
        <v>56969.37904</v>
      </c>
      <c r="H69" s="52">
        <f t="shared" si="7"/>
        <v>56969.37904</v>
      </c>
      <c r="I69" s="52">
        <f t="shared" si="7"/>
        <v>56969.37904</v>
      </c>
      <c r="J69" s="52">
        <f t="shared" si="7"/>
        <v>56969.37904</v>
      </c>
      <c r="K69" s="52">
        <f t="shared" si="7"/>
        <v>56969.37904</v>
      </c>
      <c r="L69" s="52">
        <f t="shared" si="7"/>
        <v>56969.37904</v>
      </c>
      <c r="M69" s="52">
        <f t="shared" si="7"/>
        <v>56969.37904</v>
      </c>
      <c r="N69" s="52">
        <f t="shared" si="7"/>
        <v>56969.37904</v>
      </c>
      <c r="O69" s="52">
        <f t="shared" ref="O69:O70" si="8">SUM(C69:N69)</f>
        <v>683632.5485</v>
      </c>
    </row>
    <row r="70" ht="12.75" customHeight="1">
      <c r="B70" s="51" t="s">
        <v>77</v>
      </c>
      <c r="C70" s="52">
        <f>C69/(1+0.005)^1</f>
        <v>56685.94929</v>
      </c>
      <c r="D70" s="52">
        <f>D69/(1+0.005)^2</f>
        <v>56403.92964</v>
      </c>
      <c r="E70" s="52">
        <f>E69/(1+0.005)^3</f>
        <v>56123.31308</v>
      </c>
      <c r="F70" s="52">
        <f>F69/(1+0.005)^4</f>
        <v>55844.09262</v>
      </c>
      <c r="G70" s="52">
        <f>G69/(1+0.005)^5</f>
        <v>55566.26131</v>
      </c>
      <c r="H70" s="52">
        <f>H69/(1+0.005)^6</f>
        <v>55289.81225</v>
      </c>
      <c r="I70" s="52">
        <f>I69/(1+0.005)^7</f>
        <v>55014.73856</v>
      </c>
      <c r="J70" s="52">
        <f>J69/(1+0.005)^8</f>
        <v>54741.03339</v>
      </c>
      <c r="K70" s="52">
        <f>K69/(1+0.005)^9</f>
        <v>54468.68994</v>
      </c>
      <c r="L70" s="52">
        <f>L69/(1+0.005)^10</f>
        <v>54197.70143</v>
      </c>
      <c r="M70" s="52">
        <f>M69/(1+0.005)^11</f>
        <v>53928.06113</v>
      </c>
      <c r="N70" s="52">
        <f>N69/(1+0.005)^12</f>
        <v>53659.76231</v>
      </c>
      <c r="O70" s="52">
        <f t="shared" si="8"/>
        <v>661923.3449</v>
      </c>
    </row>
    <row r="71" ht="12.75" customHeight="1">
      <c r="B71" s="3"/>
    </row>
    <row r="72" ht="12.75" customHeight="1">
      <c r="A72" s="53" t="s">
        <v>78</v>
      </c>
      <c r="B72" s="54">
        <f t="array" ref="B72">NPV(C66,C69:N69)+B69</f>
        <v>637245.3449</v>
      </c>
      <c r="C72" s="55" t="s">
        <v>79</v>
      </c>
    </row>
    <row r="73" ht="12.75" customHeight="1">
      <c r="A73" s="53" t="s">
        <v>80</v>
      </c>
      <c r="B73" s="56">
        <f>IRR(B69:N69)</f>
        <v>2.308507412</v>
      </c>
      <c r="L73" s="57" t="s">
        <v>81</v>
      </c>
      <c r="M73" s="27"/>
      <c r="N73" s="5"/>
    </row>
    <row r="74" ht="12.75" customHeight="1">
      <c r="A74" s="53"/>
      <c r="B74" s="58" t="s">
        <v>82</v>
      </c>
      <c r="C74" s="59" t="s">
        <v>83</v>
      </c>
      <c r="L74" s="60" t="s">
        <v>82</v>
      </c>
      <c r="M74" s="60" t="s">
        <v>83</v>
      </c>
      <c r="N74" s="60" t="s">
        <v>84</v>
      </c>
    </row>
    <row r="75" ht="12.75" customHeight="1">
      <c r="A75" s="53" t="s">
        <v>85</v>
      </c>
      <c r="B75" s="54">
        <f>O69/ABS(B69)</f>
        <v>27.70210505</v>
      </c>
      <c r="C75" s="61">
        <f>O70/ABS(B69)</f>
        <v>26.82240639</v>
      </c>
      <c r="L75" s="52">
        <f>D69</f>
        <v>56969.37904</v>
      </c>
      <c r="M75" s="52">
        <f>C70</f>
        <v>56685.94929</v>
      </c>
      <c r="N75" s="52">
        <f>M75</f>
        <v>56685.94929</v>
      </c>
    </row>
    <row r="76" ht="12.75" customHeight="1">
      <c r="A76" s="53" t="s">
        <v>86</v>
      </c>
      <c r="B76" s="62">
        <f>5+((-B69-C69-D69-E69-F69-G69)/H69)</f>
        <v>0.433180077</v>
      </c>
      <c r="C76" s="62">
        <f>5+((-B69-N79)/M80)</f>
        <v>0.3555347457</v>
      </c>
      <c r="L76" s="52">
        <f>D69</f>
        <v>56969.37904</v>
      </c>
      <c r="M76" s="52">
        <f>D70</f>
        <v>56403.92964</v>
      </c>
      <c r="N76" s="52">
        <f t="shared" ref="N76:N86" si="9">N75+M76</f>
        <v>113089.8789</v>
      </c>
    </row>
    <row r="77" ht="12.75" customHeight="1">
      <c r="B77" s="63" t="s">
        <v>87</v>
      </c>
      <c r="C77" s="63" t="s">
        <v>88</v>
      </c>
      <c r="L77" s="52">
        <f>E69</f>
        <v>56969.37904</v>
      </c>
      <c r="M77" s="52">
        <f>C69</f>
        <v>56969.37904</v>
      </c>
      <c r="N77" s="52">
        <f t="shared" si="9"/>
        <v>170059.258</v>
      </c>
      <c r="O77" s="64"/>
    </row>
    <row r="78" ht="12.75" customHeight="1">
      <c r="B78" s="3"/>
      <c r="L78" s="52">
        <f>F69</f>
        <v>56969.37904</v>
      </c>
      <c r="M78" s="52">
        <f>F70</f>
        <v>55844.09262</v>
      </c>
      <c r="N78" s="52">
        <f t="shared" si="9"/>
        <v>225903.3506</v>
      </c>
    </row>
    <row r="79" ht="12.75" customHeight="1">
      <c r="B79" s="65" t="str">
        <f>CONCAT("VPL mostra que é viável. tem retorno do capital investido e há uma sobra de R$ ", B72)</f>
        <v>VPL mostra que é viável. tem retorno do capital investido e há uma sobra de R$ 637245,344942392</v>
      </c>
      <c r="I79" s="64"/>
      <c r="L79" s="52">
        <f>G69</f>
        <v>56969.37904</v>
      </c>
      <c r="M79" s="52">
        <f>G70</f>
        <v>55566.26131</v>
      </c>
      <c r="N79" s="52">
        <f t="shared" si="9"/>
        <v>281469.6119</v>
      </c>
      <c r="O79" s="52">
        <f>-B69-N79</f>
        <v>-256791.6119</v>
      </c>
      <c r="P79" s="60">
        <f>O79/M80</f>
        <v>-4.644465254</v>
      </c>
    </row>
    <row r="80" ht="12.75" customHeight="1">
      <c r="B80" s="3" t="str">
        <f>CONCATENATE("A TIR também mostra que é viável. Tem uma taxa de ",B73*100," % maior que a taxa mínima de atratividade de 0,5% ao mês.")
</f>
        <v>A TIR também mostra que é viável. Tem uma taxa de 230,850741233354 % maior que a taxa mínima de atratividade de 0,5% ao mês.</v>
      </c>
      <c r="I80" s="64"/>
      <c r="L80" s="52">
        <f>H69</f>
        <v>56969.37904</v>
      </c>
      <c r="M80" s="52">
        <f>H70</f>
        <v>55289.81225</v>
      </c>
      <c r="N80" s="52">
        <f t="shared" si="9"/>
        <v>336759.4241</v>
      </c>
    </row>
    <row r="81" ht="12.75" customHeight="1">
      <c r="B81" s="66" t="str">
        <f>CONCATENATE("O IBC mostra ser viável. Para cada R$ 1,00 investido, existe um retorno de R$ ",B75, " e para valores descontados, será de R$ ",C75)</f>
        <v>O IBC mostra ser viável. Para cada R$ 1,00 investido, existe um retorno de R$ 27,7021050517676 e para valores descontados, será de R$ 26,8224063920249</v>
      </c>
      <c r="I81" s="64"/>
      <c r="L81" s="52">
        <f>I69</f>
        <v>56969.37904</v>
      </c>
      <c r="M81" s="52">
        <f>I70</f>
        <v>55014.73856</v>
      </c>
      <c r="N81" s="52">
        <f t="shared" si="9"/>
        <v>391774.1627</v>
      </c>
    </row>
    <row r="82" ht="12.75" customHeight="1">
      <c r="B82" s="3" t="str">
        <f>CONCATENATE("PB mostra que o retorno será em ",B77, " e para o descontado, ",C77)
</f>
        <v>PB mostra que o retorno será em cinco meses e quatro dias e para o descontado, cinco meses e sete dias</v>
      </c>
      <c r="I82" s="64"/>
      <c r="L82" s="52">
        <f>J69</f>
        <v>56969.37904</v>
      </c>
      <c r="M82" s="52">
        <f>J70</f>
        <v>54741.03339</v>
      </c>
      <c r="N82" s="52">
        <f t="shared" si="9"/>
        <v>446515.1961</v>
      </c>
    </row>
    <row r="83" ht="12.75" customHeight="1">
      <c r="B83" s="3"/>
      <c r="I83" s="64"/>
      <c r="L83" s="52">
        <f>K69</f>
        <v>56969.37904</v>
      </c>
      <c r="M83" s="52">
        <f>K70</f>
        <v>54468.68994</v>
      </c>
      <c r="N83" s="52">
        <f t="shared" si="9"/>
        <v>500983.886</v>
      </c>
    </row>
    <row r="84" ht="12.75" customHeight="1">
      <c r="B84" s="3"/>
      <c r="L84" s="52">
        <f>L69</f>
        <v>56969.37904</v>
      </c>
      <c r="M84" s="52">
        <f>L70</f>
        <v>54197.70143</v>
      </c>
      <c r="N84" s="52">
        <f t="shared" si="9"/>
        <v>555181.5875</v>
      </c>
    </row>
    <row r="85" ht="12.75" customHeight="1">
      <c r="B85" s="3"/>
      <c r="L85" s="52">
        <f>M69</f>
        <v>56969.37904</v>
      </c>
      <c r="M85" s="52">
        <f>M70</f>
        <v>53928.06113</v>
      </c>
      <c r="N85" s="52">
        <f t="shared" si="9"/>
        <v>609109.6486</v>
      </c>
    </row>
    <row r="86" ht="12.75" customHeight="1">
      <c r="B86" s="3"/>
      <c r="L86" s="52">
        <f>N69</f>
        <v>56969.37904</v>
      </c>
      <c r="M86" s="52">
        <f>N70</f>
        <v>53659.76231</v>
      </c>
      <c r="N86" s="52">
        <f t="shared" si="9"/>
        <v>662769.4109</v>
      </c>
    </row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>
      <c r="B93" s="3"/>
    </row>
    <row r="94" ht="12.75" customHeight="1">
      <c r="B94" s="3"/>
    </row>
    <row r="95" ht="12.75" customHeight="1">
      <c r="B95" s="3"/>
    </row>
    <row r="96" ht="12.75" customHeight="1">
      <c r="B96" s="3"/>
    </row>
    <row r="97" ht="12.75" customHeight="1">
      <c r="B97" s="3"/>
    </row>
    <row r="98" ht="12.75" customHeight="1">
      <c r="B98" s="3"/>
    </row>
    <row r="99" ht="12.75" customHeight="1">
      <c r="B99" s="3"/>
    </row>
    <row r="100" ht="12.75" customHeight="1">
      <c r="B100" s="3"/>
    </row>
    <row r="101" ht="12.75" customHeight="1">
      <c r="B101" s="3"/>
    </row>
    <row r="102" ht="12.75" customHeight="1">
      <c r="B102" s="3"/>
    </row>
    <row r="103" ht="12.75" customHeight="1">
      <c r="B103" s="3"/>
    </row>
    <row r="104" ht="12.75" customHeight="1">
      <c r="B104" s="3"/>
    </row>
    <row r="105" ht="12.75" customHeight="1">
      <c r="B105" s="3"/>
    </row>
    <row r="106" ht="12.75" customHeight="1">
      <c r="B106" s="3"/>
    </row>
    <row r="107" ht="12.75" customHeight="1">
      <c r="B107" s="3"/>
    </row>
    <row r="108" ht="12.75" customHeight="1">
      <c r="B108" s="3"/>
    </row>
    <row r="109" ht="12.75" customHeight="1">
      <c r="B109" s="3"/>
    </row>
    <row r="110" ht="12.75" customHeight="1">
      <c r="B110" s="3"/>
    </row>
    <row r="111" ht="12.75" customHeight="1">
      <c r="B111" s="3"/>
    </row>
    <row r="112" ht="12.75" customHeight="1">
      <c r="B112" s="3"/>
    </row>
    <row r="113" ht="12.75" customHeight="1">
      <c r="B113" s="3"/>
    </row>
    <row r="114" ht="12.75" customHeight="1">
      <c r="B114" s="3"/>
    </row>
    <row r="115" ht="12.75" customHeight="1">
      <c r="B115" s="3"/>
    </row>
    <row r="116" ht="12.75" customHeight="1">
      <c r="B116" s="3"/>
    </row>
    <row r="117" ht="12.75" customHeight="1">
      <c r="B117" s="3"/>
    </row>
    <row r="118" ht="12.75" customHeight="1">
      <c r="B118" s="3"/>
    </row>
    <row r="119" ht="12.75" customHeight="1">
      <c r="B119" s="3"/>
    </row>
    <row r="120" ht="12.75" customHeight="1">
      <c r="B120" s="3"/>
    </row>
    <row r="121" ht="12.75" customHeight="1">
      <c r="B121" s="3"/>
    </row>
    <row r="122" ht="12.75" customHeight="1">
      <c r="B122" s="3"/>
    </row>
    <row r="123" ht="12.75" customHeight="1">
      <c r="B123" s="3"/>
    </row>
    <row r="124" ht="12.75" customHeight="1">
      <c r="B124" s="3"/>
    </row>
    <row r="125" ht="12.75" customHeight="1">
      <c r="B125" s="3"/>
    </row>
    <row r="126" ht="12.75" customHeight="1">
      <c r="B126" s="3"/>
    </row>
    <row r="127" ht="12.75" customHeight="1">
      <c r="B127" s="3"/>
    </row>
    <row r="128" ht="12.75" customHeight="1">
      <c r="B128" s="3"/>
    </row>
    <row r="129" ht="12.75" customHeight="1">
      <c r="B129" s="3"/>
    </row>
    <row r="130" ht="12.75" customHeight="1">
      <c r="B130" s="3"/>
    </row>
    <row r="131" ht="12.75" customHeight="1">
      <c r="B131" s="3"/>
    </row>
    <row r="132" ht="12.75" customHeight="1">
      <c r="B132" s="3"/>
    </row>
    <row r="133" ht="12.75" customHeight="1">
      <c r="B133" s="3"/>
    </row>
    <row r="134" ht="12.75" customHeight="1">
      <c r="B134" s="3"/>
    </row>
    <row r="135" ht="12.75" customHeight="1">
      <c r="B135" s="3"/>
    </row>
    <row r="136" ht="12.75" customHeight="1">
      <c r="B136" s="3"/>
    </row>
    <row r="137" ht="12.75" customHeight="1">
      <c r="B137" s="3"/>
    </row>
    <row r="138" ht="12.75" customHeight="1">
      <c r="B138" s="3"/>
    </row>
    <row r="139" ht="12.75" customHeight="1">
      <c r="B139" s="3"/>
    </row>
    <row r="140" ht="12.75" customHeight="1">
      <c r="B140" s="3"/>
    </row>
    <row r="141" ht="12.75" customHeight="1">
      <c r="B141" s="3"/>
    </row>
    <row r="142" ht="12.75" customHeight="1">
      <c r="B142" s="3"/>
    </row>
    <row r="143" ht="12.75" customHeight="1">
      <c r="B143" s="3"/>
    </row>
    <row r="144" ht="12.75" customHeight="1">
      <c r="B144" s="3"/>
    </row>
    <row r="145" ht="12.75" customHeight="1">
      <c r="B145" s="3"/>
    </row>
    <row r="146" ht="12.75" customHeight="1">
      <c r="B146" s="3"/>
    </row>
    <row r="147" ht="12.75" customHeight="1">
      <c r="B147" s="3"/>
    </row>
    <row r="148" ht="12.75" customHeight="1">
      <c r="B148" s="3"/>
    </row>
    <row r="149" ht="12.75" customHeight="1">
      <c r="B149" s="3"/>
    </row>
    <row r="150" ht="12.75" customHeight="1">
      <c r="B150" s="3"/>
    </row>
    <row r="151" ht="12.75" customHeight="1">
      <c r="B151" s="3"/>
    </row>
    <row r="152" ht="12.75" customHeight="1">
      <c r="B152" s="3"/>
    </row>
    <row r="153" ht="12.75" customHeight="1">
      <c r="B153" s="3"/>
    </row>
    <row r="154" ht="12.75" customHeight="1">
      <c r="B154" s="3"/>
    </row>
    <row r="155" ht="12.75" customHeight="1">
      <c r="B155" s="3"/>
    </row>
    <row r="156" ht="12.75" customHeight="1">
      <c r="B156" s="3"/>
    </row>
    <row r="157" ht="12.75" customHeight="1">
      <c r="B157" s="3"/>
    </row>
    <row r="158" ht="12.75" customHeight="1">
      <c r="B158" s="3"/>
    </row>
    <row r="159" ht="12.75" customHeight="1">
      <c r="B159" s="3"/>
    </row>
    <row r="160" ht="12.75" customHeight="1">
      <c r="B160" s="3"/>
    </row>
    <row r="161" ht="12.75" customHeight="1">
      <c r="B161" s="3"/>
    </row>
    <row r="162" ht="12.75" customHeight="1">
      <c r="B162" s="3"/>
    </row>
    <row r="163" ht="12.75" customHeight="1">
      <c r="B163" s="3"/>
    </row>
    <row r="164" ht="12.75" customHeight="1">
      <c r="B164" s="3"/>
    </row>
    <row r="165" ht="12.75" customHeight="1">
      <c r="B165" s="3"/>
    </row>
    <row r="166" ht="12.75" customHeight="1">
      <c r="B166" s="3"/>
    </row>
    <row r="167" ht="12.75" customHeight="1">
      <c r="B167" s="3"/>
    </row>
    <row r="168" ht="12.75" customHeight="1">
      <c r="B168" s="3"/>
    </row>
    <row r="169" ht="12.75" customHeight="1">
      <c r="B169" s="3"/>
    </row>
    <row r="170" ht="12.75" customHeight="1">
      <c r="B170" s="3"/>
    </row>
    <row r="171" ht="12.75" customHeight="1">
      <c r="B171" s="3"/>
    </row>
    <row r="172" ht="12.75" customHeight="1">
      <c r="B172" s="3"/>
    </row>
    <row r="173" ht="12.75" customHeight="1">
      <c r="B173" s="3"/>
    </row>
    <row r="174" ht="12.75" customHeight="1">
      <c r="B174" s="3"/>
    </row>
    <row r="175" ht="12.75" customHeight="1">
      <c r="B175" s="3"/>
    </row>
    <row r="176" ht="12.75" customHeight="1">
      <c r="B176" s="3"/>
    </row>
    <row r="177" ht="12.75" customHeight="1">
      <c r="B177" s="3"/>
    </row>
    <row r="178" ht="12.75" customHeight="1">
      <c r="B178" s="3"/>
    </row>
    <row r="179" ht="12.75" customHeight="1">
      <c r="B179" s="3"/>
    </row>
    <row r="180" ht="12.75" customHeight="1">
      <c r="B180" s="3"/>
    </row>
    <row r="181" ht="12.75" customHeight="1">
      <c r="B181" s="3"/>
    </row>
    <row r="182" ht="12.75" customHeight="1">
      <c r="B182" s="3"/>
    </row>
    <row r="183" ht="12.75" customHeight="1">
      <c r="B183" s="3"/>
    </row>
    <row r="184" ht="12.75" customHeight="1">
      <c r="B184" s="3"/>
    </row>
    <row r="185" ht="12.75" customHeight="1">
      <c r="B185" s="3"/>
    </row>
    <row r="186" ht="12.75" customHeight="1">
      <c r="B186" s="3"/>
    </row>
    <row r="187" ht="12.75" customHeight="1">
      <c r="B187" s="3"/>
    </row>
    <row r="188" ht="12.75" customHeight="1">
      <c r="B188" s="3"/>
    </row>
    <row r="189" ht="12.75" customHeight="1">
      <c r="B189" s="3"/>
    </row>
    <row r="190" ht="12.75" customHeight="1">
      <c r="B190" s="3"/>
    </row>
    <row r="191" ht="12.75" customHeight="1">
      <c r="B191" s="3"/>
    </row>
    <row r="192" ht="12.75" customHeight="1">
      <c r="B192" s="3"/>
    </row>
    <row r="193" ht="12.75" customHeight="1">
      <c r="B193" s="3"/>
    </row>
    <row r="194" ht="12.75" customHeight="1">
      <c r="B194" s="3"/>
    </row>
    <row r="195" ht="12.75" customHeight="1">
      <c r="B195" s="3"/>
    </row>
    <row r="196" ht="12.75" customHeight="1">
      <c r="B196" s="3"/>
    </row>
    <row r="197" ht="12.75" customHeight="1">
      <c r="B197" s="3"/>
    </row>
    <row r="198" ht="12.75" customHeight="1">
      <c r="B198" s="3"/>
    </row>
    <row r="199" ht="12.75" customHeight="1">
      <c r="B199" s="3"/>
    </row>
    <row r="200" ht="12.75" customHeight="1">
      <c r="B200" s="3"/>
    </row>
    <row r="201" ht="12.75" customHeight="1">
      <c r="B201" s="3"/>
    </row>
    <row r="202" ht="12.75" customHeight="1">
      <c r="B202" s="3"/>
    </row>
    <row r="203" ht="12.75" customHeight="1">
      <c r="B203" s="3"/>
    </row>
    <row r="204" ht="12.75" customHeight="1">
      <c r="B204" s="3"/>
    </row>
    <row r="205" ht="12.75" customHeight="1">
      <c r="B205" s="3"/>
    </row>
    <row r="206" ht="12.75" customHeight="1">
      <c r="B206" s="3"/>
    </row>
    <row r="207" ht="12.75" customHeight="1">
      <c r="B207" s="3"/>
    </row>
    <row r="208" ht="12.75" customHeight="1">
      <c r="B208" s="3"/>
    </row>
    <row r="209" ht="12.75" customHeight="1">
      <c r="B209" s="3"/>
    </row>
    <row r="210" ht="12.75" customHeight="1">
      <c r="B210" s="3"/>
    </row>
    <row r="211" ht="12.75" customHeight="1">
      <c r="B211" s="3"/>
    </row>
    <row r="212" ht="12.75" customHeight="1">
      <c r="B212" s="3"/>
    </row>
    <row r="213" ht="12.75" customHeight="1">
      <c r="B213" s="3"/>
    </row>
    <row r="214" ht="12.75" customHeight="1">
      <c r="B214" s="3"/>
    </row>
    <row r="215" ht="12.75" customHeight="1">
      <c r="B215" s="3"/>
    </row>
    <row r="216" ht="12.75" customHeight="1">
      <c r="B216" s="3"/>
    </row>
    <row r="217" ht="12.75" customHeight="1">
      <c r="B217" s="3"/>
    </row>
    <row r="218" ht="12.75" customHeight="1">
      <c r="B218" s="3"/>
    </row>
    <row r="219" ht="12.75" customHeight="1">
      <c r="B219" s="3"/>
    </row>
    <row r="220" ht="12.75" customHeight="1">
      <c r="B220" s="3"/>
    </row>
    <row r="221" ht="12.75" customHeight="1">
      <c r="B221" s="3"/>
    </row>
    <row r="222" ht="12.75" customHeight="1">
      <c r="B222" s="3"/>
    </row>
    <row r="223" ht="12.75" customHeight="1">
      <c r="B223" s="3"/>
    </row>
    <row r="224" ht="12.75" customHeight="1">
      <c r="B224" s="3"/>
    </row>
    <row r="225" ht="12.75" customHeight="1">
      <c r="B225" s="3"/>
    </row>
    <row r="226" ht="12.75" customHeight="1">
      <c r="B226" s="3"/>
    </row>
    <row r="227" ht="12.75" customHeight="1">
      <c r="B227" s="3"/>
    </row>
    <row r="228" ht="12.75" customHeight="1">
      <c r="B228" s="3"/>
    </row>
    <row r="229" ht="12.75" customHeight="1">
      <c r="B229" s="3"/>
    </row>
    <row r="230" ht="12.75" customHeight="1">
      <c r="B230" s="3"/>
    </row>
    <row r="231" ht="12.75" customHeight="1">
      <c r="B231" s="3"/>
    </row>
    <row r="232" ht="12.75" customHeight="1">
      <c r="B232" s="3"/>
    </row>
    <row r="233" ht="12.75" customHeight="1">
      <c r="B233" s="3"/>
    </row>
    <row r="234" ht="12.75" customHeight="1">
      <c r="B234" s="3"/>
    </row>
    <row r="235" ht="12.75" customHeight="1">
      <c r="B235" s="3"/>
    </row>
    <row r="236" ht="12.75" customHeight="1">
      <c r="B236" s="3"/>
    </row>
    <row r="237" ht="12.75" customHeight="1">
      <c r="B237" s="3"/>
    </row>
    <row r="238" ht="12.75" customHeight="1">
      <c r="B238" s="3"/>
    </row>
    <row r="239" ht="12.75" customHeight="1">
      <c r="B239" s="3"/>
    </row>
    <row r="240" ht="12.75" customHeight="1">
      <c r="B240" s="3"/>
    </row>
    <row r="241" ht="12.75" customHeight="1">
      <c r="B241" s="3"/>
    </row>
    <row r="242" ht="12.75" customHeight="1">
      <c r="B242" s="3"/>
    </row>
    <row r="243" ht="12.75" customHeight="1">
      <c r="B243" s="3"/>
    </row>
    <row r="244" ht="12.75" customHeight="1">
      <c r="B244" s="3"/>
    </row>
    <row r="245" ht="12.75" customHeight="1">
      <c r="B245" s="3"/>
    </row>
    <row r="246" ht="12.75" customHeight="1">
      <c r="B246" s="3"/>
    </row>
    <row r="247" ht="12.75" customHeight="1">
      <c r="B247" s="3"/>
    </row>
    <row r="248" ht="12.75" customHeight="1">
      <c r="B248" s="3"/>
    </row>
    <row r="249" ht="12.75" customHeight="1">
      <c r="B249" s="3"/>
    </row>
    <row r="250" ht="12.75" customHeight="1">
      <c r="B250" s="3"/>
    </row>
    <row r="251" ht="12.75" customHeight="1">
      <c r="B251" s="3"/>
    </row>
    <row r="252" ht="12.75" customHeight="1">
      <c r="B252" s="3"/>
    </row>
    <row r="253" ht="12.75" customHeight="1">
      <c r="B253" s="3"/>
    </row>
    <row r="254" ht="12.75" customHeight="1">
      <c r="B254" s="3"/>
    </row>
    <row r="255" ht="12.75" customHeight="1">
      <c r="B255" s="3"/>
    </row>
    <row r="256" ht="12.75" customHeight="1">
      <c r="B256" s="3"/>
    </row>
    <row r="257" ht="12.75" customHeight="1">
      <c r="B257" s="3"/>
    </row>
    <row r="258" ht="12.75" customHeight="1">
      <c r="B258" s="3"/>
    </row>
    <row r="259" ht="12.75" customHeight="1">
      <c r="B259" s="3"/>
    </row>
    <row r="260" ht="12.75" customHeight="1">
      <c r="B260" s="3"/>
    </row>
    <row r="261" ht="12.75" customHeight="1">
      <c r="B261" s="3"/>
    </row>
    <row r="262" ht="12.75" customHeight="1">
      <c r="B262" s="3"/>
    </row>
    <row r="263" ht="12.75" customHeight="1">
      <c r="B263" s="3"/>
    </row>
    <row r="264" ht="12.75" customHeight="1">
      <c r="B264" s="3"/>
    </row>
    <row r="265" ht="12.75" customHeight="1">
      <c r="B265" s="3"/>
    </row>
    <row r="266" ht="12.75" customHeight="1">
      <c r="B266" s="3"/>
    </row>
    <row r="267" ht="12.75" customHeight="1">
      <c r="B267" s="3"/>
    </row>
    <row r="268" ht="12.75" customHeight="1">
      <c r="B268" s="3"/>
    </row>
    <row r="269" ht="12.75" customHeight="1">
      <c r="B269" s="3"/>
    </row>
    <row r="270" ht="12.75" customHeight="1">
      <c r="B270" s="3"/>
    </row>
    <row r="271" ht="12.75" customHeight="1">
      <c r="B271" s="3"/>
    </row>
    <row r="272" ht="12.75" customHeight="1">
      <c r="B272" s="3"/>
    </row>
    <row r="273" ht="12.75" customHeight="1">
      <c r="B273" s="3"/>
    </row>
    <row r="274" ht="12.75" customHeight="1">
      <c r="B274" s="3"/>
    </row>
    <row r="275" ht="12.75" customHeight="1">
      <c r="B275" s="3"/>
    </row>
    <row r="276" ht="12.75" customHeight="1">
      <c r="B276" s="3"/>
    </row>
    <row r="277" ht="12.75" customHeight="1">
      <c r="B277" s="3"/>
    </row>
    <row r="278" ht="12.75" customHeight="1">
      <c r="B278" s="3"/>
    </row>
    <row r="279" ht="12.75" customHeight="1">
      <c r="B279" s="3"/>
    </row>
    <row r="280" ht="12.75" customHeight="1">
      <c r="B280" s="3"/>
    </row>
    <row r="281" ht="12.75" customHeight="1">
      <c r="B281" s="3"/>
    </row>
    <row r="282" ht="12.75" customHeight="1">
      <c r="B282" s="3"/>
    </row>
    <row r="283" ht="12.75" customHeight="1">
      <c r="B283" s="3"/>
    </row>
    <row r="284" ht="12.75" customHeight="1">
      <c r="B284" s="3"/>
    </row>
    <row r="285" ht="12.75" customHeight="1">
      <c r="B285" s="3"/>
    </row>
    <row r="286" ht="12.75" customHeight="1">
      <c r="B286" s="3"/>
    </row>
    <row r="287" ht="12.75" customHeight="1">
      <c r="B287" s="3"/>
    </row>
    <row r="288" ht="12.75" customHeight="1">
      <c r="B288" s="3"/>
    </row>
    <row r="289" ht="12.75" customHeight="1">
      <c r="B289" s="3"/>
    </row>
    <row r="290" ht="12.75" customHeight="1">
      <c r="B290" s="3"/>
    </row>
    <row r="291" ht="12.75" customHeight="1">
      <c r="B291" s="3"/>
    </row>
    <row r="292" ht="12.75" customHeight="1">
      <c r="B292" s="3"/>
    </row>
    <row r="293" ht="12.75" customHeight="1">
      <c r="B293" s="3"/>
    </row>
    <row r="294" ht="12.75" customHeight="1">
      <c r="B294" s="3"/>
    </row>
    <row r="295" ht="12.75" customHeight="1">
      <c r="B295" s="3"/>
    </row>
    <row r="296" ht="12.75" customHeight="1">
      <c r="B296" s="3"/>
    </row>
    <row r="297" ht="12.75" customHeight="1">
      <c r="B297" s="3"/>
    </row>
    <row r="298" ht="12.75" customHeight="1">
      <c r="B298" s="3"/>
    </row>
    <row r="299" ht="12.75" customHeight="1">
      <c r="B299" s="3"/>
    </row>
    <row r="300" ht="12.75" customHeight="1">
      <c r="B300" s="3"/>
    </row>
    <row r="301" ht="12.75" customHeight="1">
      <c r="B301" s="3"/>
    </row>
    <row r="302" ht="12.75" customHeight="1">
      <c r="B302" s="3"/>
    </row>
    <row r="303" ht="12.75" customHeight="1">
      <c r="B303" s="3"/>
    </row>
    <row r="304" ht="12.75" customHeight="1">
      <c r="B304" s="3"/>
    </row>
    <row r="305" ht="12.75" customHeight="1">
      <c r="B305" s="3"/>
    </row>
    <row r="306" ht="12.75" customHeight="1">
      <c r="B306" s="3"/>
    </row>
    <row r="307" ht="12.75" customHeight="1">
      <c r="B307" s="3"/>
    </row>
    <row r="308" ht="12.75" customHeight="1">
      <c r="B308" s="3"/>
    </row>
    <row r="309" ht="12.75" customHeight="1">
      <c r="B309" s="3"/>
    </row>
    <row r="310" ht="12.75" customHeight="1">
      <c r="B310" s="3"/>
    </row>
    <row r="311" ht="12.75" customHeight="1">
      <c r="B311" s="3"/>
    </row>
    <row r="312" ht="12.75" customHeight="1">
      <c r="B312" s="3"/>
    </row>
    <row r="313" ht="12.75" customHeight="1">
      <c r="B313" s="3"/>
    </row>
    <row r="314" ht="12.75" customHeight="1">
      <c r="B314" s="3"/>
    </row>
    <row r="315" ht="12.75" customHeight="1">
      <c r="B315" s="3"/>
    </row>
    <row r="316" ht="12.75" customHeight="1">
      <c r="B316" s="3"/>
    </row>
    <row r="317" ht="12.75" customHeight="1">
      <c r="B317" s="3"/>
    </row>
    <row r="318" ht="12.75" customHeight="1">
      <c r="B318" s="3"/>
    </row>
    <row r="319" ht="12.75" customHeight="1">
      <c r="B319" s="3"/>
    </row>
    <row r="320" ht="12.75" customHeight="1">
      <c r="B320" s="3"/>
    </row>
    <row r="321" ht="12.75" customHeight="1">
      <c r="B321" s="3"/>
    </row>
    <row r="322" ht="12.75" customHeight="1">
      <c r="B322" s="3"/>
    </row>
    <row r="323" ht="12.75" customHeight="1">
      <c r="B323" s="3"/>
    </row>
    <row r="324" ht="12.75" customHeight="1">
      <c r="B324" s="3"/>
    </row>
    <row r="325" ht="12.75" customHeight="1">
      <c r="B325" s="3"/>
    </row>
    <row r="326" ht="12.75" customHeight="1">
      <c r="B326" s="3"/>
    </row>
    <row r="327" ht="12.75" customHeight="1">
      <c r="B327" s="3"/>
    </row>
    <row r="328" ht="12.75" customHeight="1">
      <c r="B328" s="3"/>
    </row>
    <row r="329" ht="12.75" customHeight="1">
      <c r="B329" s="3"/>
    </row>
    <row r="330" ht="12.75" customHeight="1">
      <c r="B330" s="3"/>
    </row>
    <row r="331" ht="12.75" customHeight="1">
      <c r="B331" s="3"/>
    </row>
    <row r="332" ht="12.75" customHeight="1">
      <c r="B332" s="3"/>
    </row>
    <row r="333" ht="12.75" customHeight="1">
      <c r="B333" s="3"/>
    </row>
    <row r="334" ht="12.75" customHeight="1">
      <c r="B334" s="3"/>
    </row>
    <row r="335" ht="12.75" customHeight="1">
      <c r="B335" s="3"/>
    </row>
    <row r="336" ht="12.75" customHeight="1">
      <c r="B336" s="3"/>
    </row>
    <row r="337" ht="12.75" customHeight="1">
      <c r="B337" s="3"/>
    </row>
    <row r="338" ht="12.75" customHeight="1">
      <c r="B338" s="3"/>
    </row>
    <row r="339" ht="12.75" customHeight="1">
      <c r="B339" s="3"/>
    </row>
    <row r="340" ht="12.75" customHeight="1">
      <c r="B340" s="3"/>
    </row>
    <row r="341" ht="12.75" customHeight="1">
      <c r="B341" s="3"/>
    </row>
    <row r="342" ht="12.75" customHeight="1">
      <c r="B342" s="3"/>
    </row>
    <row r="343" ht="12.75" customHeight="1">
      <c r="B343" s="3"/>
    </row>
    <row r="344" ht="12.75" customHeight="1">
      <c r="B344" s="3"/>
    </row>
    <row r="345" ht="12.75" customHeight="1">
      <c r="B345" s="3"/>
    </row>
    <row r="346" ht="12.75" customHeight="1">
      <c r="B346" s="3"/>
    </row>
    <row r="347" ht="12.75" customHeight="1">
      <c r="B347" s="3"/>
    </row>
    <row r="348" ht="12.75" customHeight="1">
      <c r="B348" s="3"/>
    </row>
    <row r="349" ht="12.75" customHeight="1">
      <c r="B349" s="3"/>
    </row>
    <row r="350" ht="12.75" customHeight="1">
      <c r="B350" s="3"/>
    </row>
    <row r="351" ht="12.75" customHeight="1">
      <c r="B351" s="3"/>
    </row>
    <row r="352" ht="12.75" customHeight="1">
      <c r="B352" s="3"/>
    </row>
    <row r="353" ht="12.75" customHeight="1">
      <c r="B353" s="3"/>
    </row>
    <row r="354" ht="12.75" customHeight="1">
      <c r="B354" s="3"/>
    </row>
    <row r="355" ht="12.75" customHeight="1">
      <c r="B355" s="3"/>
    </row>
    <row r="356" ht="12.75" customHeight="1">
      <c r="B356" s="3"/>
    </row>
    <row r="357" ht="12.75" customHeight="1">
      <c r="B357" s="3"/>
    </row>
    <row r="358" ht="12.75" customHeight="1">
      <c r="B358" s="3"/>
    </row>
    <row r="359" ht="12.75" customHeight="1">
      <c r="B359" s="3"/>
    </row>
    <row r="360" ht="12.75" customHeight="1">
      <c r="B360" s="3"/>
    </row>
    <row r="361" ht="12.75" customHeight="1">
      <c r="B361" s="3"/>
    </row>
    <row r="362" ht="12.75" customHeight="1">
      <c r="B362" s="3"/>
    </row>
    <row r="363" ht="12.75" customHeight="1">
      <c r="B363" s="3"/>
    </row>
    <row r="364" ht="12.75" customHeight="1">
      <c r="B364" s="3"/>
    </row>
    <row r="365" ht="12.75" customHeight="1">
      <c r="B365" s="3"/>
    </row>
    <row r="366" ht="12.75" customHeight="1">
      <c r="B366" s="3"/>
    </row>
    <row r="367" ht="12.75" customHeight="1">
      <c r="B367" s="3"/>
    </row>
    <row r="368" ht="12.75" customHeight="1">
      <c r="B368" s="3"/>
    </row>
    <row r="369" ht="12.75" customHeight="1">
      <c r="B369" s="3"/>
    </row>
    <row r="370" ht="12.75" customHeight="1">
      <c r="B370" s="3"/>
    </row>
    <row r="371" ht="12.75" customHeight="1">
      <c r="B371" s="3"/>
    </row>
    <row r="372" ht="12.75" customHeight="1">
      <c r="B372" s="3"/>
    </row>
    <row r="373" ht="12.75" customHeight="1">
      <c r="B373" s="3"/>
    </row>
    <row r="374" ht="12.75" customHeight="1">
      <c r="B374" s="3"/>
    </row>
    <row r="375" ht="12.75" customHeight="1">
      <c r="B375" s="3"/>
    </row>
    <row r="376" ht="12.75" customHeight="1">
      <c r="B376" s="3"/>
    </row>
    <row r="377" ht="12.75" customHeight="1">
      <c r="B377" s="3"/>
    </row>
    <row r="378" ht="12.75" customHeight="1">
      <c r="B378" s="3"/>
    </row>
    <row r="379" ht="12.75" customHeight="1">
      <c r="B379" s="3"/>
    </row>
    <row r="380" ht="12.75" customHeight="1">
      <c r="B380" s="3"/>
    </row>
    <row r="381" ht="12.75" customHeight="1">
      <c r="B381" s="3"/>
    </row>
    <row r="382" ht="12.75" customHeight="1">
      <c r="B382" s="3"/>
    </row>
    <row r="383" ht="12.75" customHeight="1">
      <c r="B383" s="3"/>
    </row>
    <row r="384" ht="12.75" customHeight="1">
      <c r="B384" s="3"/>
    </row>
    <row r="385" ht="12.75" customHeight="1">
      <c r="B385" s="3"/>
    </row>
    <row r="386" ht="12.75" customHeight="1">
      <c r="B386" s="3"/>
    </row>
    <row r="387" ht="12.75" customHeight="1">
      <c r="B387" s="3"/>
    </row>
    <row r="388" ht="12.75" customHeight="1">
      <c r="B388" s="3"/>
    </row>
    <row r="389" ht="12.75" customHeight="1">
      <c r="B389" s="3"/>
    </row>
    <row r="390" ht="12.75" customHeight="1">
      <c r="B390" s="3"/>
    </row>
    <row r="391" ht="12.75" customHeight="1">
      <c r="B391" s="3"/>
    </row>
    <row r="392" ht="12.75" customHeight="1">
      <c r="B392" s="3"/>
    </row>
    <row r="393" ht="12.75" customHeight="1">
      <c r="B393" s="3"/>
    </row>
    <row r="394" ht="12.75" customHeight="1">
      <c r="B394" s="3"/>
    </row>
    <row r="395" ht="12.75" customHeight="1">
      <c r="B395" s="3"/>
    </row>
    <row r="396" ht="12.75" customHeight="1">
      <c r="B396" s="3"/>
    </row>
    <row r="397" ht="12.75" customHeight="1">
      <c r="B397" s="3"/>
    </row>
    <row r="398" ht="12.75" customHeight="1">
      <c r="B398" s="3"/>
    </row>
    <row r="399" ht="12.75" customHeight="1">
      <c r="B399" s="3"/>
    </row>
    <row r="400" ht="12.75" customHeight="1">
      <c r="B400" s="3"/>
    </row>
    <row r="401" ht="12.75" customHeight="1">
      <c r="B401" s="3"/>
    </row>
    <row r="402" ht="12.75" customHeight="1">
      <c r="B402" s="3"/>
    </row>
    <row r="403" ht="12.75" customHeight="1">
      <c r="B403" s="3"/>
    </row>
    <row r="404" ht="12.75" customHeight="1">
      <c r="B404" s="3"/>
    </row>
    <row r="405" ht="12.75" customHeight="1">
      <c r="B405" s="3"/>
    </row>
    <row r="406" ht="12.75" customHeight="1">
      <c r="B406" s="3"/>
    </row>
    <row r="407" ht="12.75" customHeight="1">
      <c r="B407" s="3"/>
    </row>
    <row r="408" ht="12.75" customHeight="1">
      <c r="B408" s="3"/>
    </row>
    <row r="409" ht="12.75" customHeight="1">
      <c r="B409" s="3"/>
    </row>
    <row r="410" ht="12.75" customHeight="1">
      <c r="B410" s="3"/>
    </row>
    <row r="411" ht="12.75" customHeight="1">
      <c r="B411" s="3"/>
    </row>
    <row r="412" ht="12.75" customHeight="1">
      <c r="B412" s="3"/>
    </row>
    <row r="413" ht="12.75" customHeight="1">
      <c r="B413" s="3"/>
    </row>
    <row r="414" ht="12.75" customHeight="1">
      <c r="B414" s="3"/>
    </row>
    <row r="415" ht="12.75" customHeight="1">
      <c r="B415" s="3"/>
    </row>
    <row r="416" ht="12.75" customHeight="1">
      <c r="B416" s="3"/>
    </row>
    <row r="417" ht="12.75" customHeight="1">
      <c r="B417" s="3"/>
    </row>
    <row r="418" ht="12.75" customHeight="1">
      <c r="B418" s="3"/>
    </row>
    <row r="419" ht="12.75" customHeight="1">
      <c r="B419" s="3"/>
    </row>
    <row r="420" ht="12.75" customHeight="1">
      <c r="B420" s="3"/>
    </row>
    <row r="421" ht="12.75" customHeight="1">
      <c r="B421" s="3"/>
    </row>
    <row r="422" ht="12.75" customHeight="1">
      <c r="B422" s="3"/>
    </row>
    <row r="423" ht="12.75" customHeight="1">
      <c r="B423" s="3"/>
    </row>
    <row r="424" ht="12.75" customHeight="1">
      <c r="B424" s="3"/>
    </row>
    <row r="425" ht="12.75" customHeight="1">
      <c r="B425" s="3"/>
    </row>
    <row r="426" ht="12.75" customHeight="1">
      <c r="B426" s="3"/>
    </row>
    <row r="427" ht="12.75" customHeight="1">
      <c r="B427" s="3"/>
    </row>
    <row r="428" ht="12.75" customHeight="1">
      <c r="B428" s="3"/>
    </row>
    <row r="429" ht="12.75" customHeight="1">
      <c r="B429" s="3"/>
    </row>
    <row r="430" ht="12.75" customHeight="1">
      <c r="B430" s="3"/>
    </row>
    <row r="431" ht="12.75" customHeight="1">
      <c r="B431" s="3"/>
    </row>
    <row r="432" ht="12.75" customHeight="1">
      <c r="B432" s="3"/>
    </row>
    <row r="433" ht="12.75" customHeight="1">
      <c r="B433" s="3"/>
    </row>
    <row r="434" ht="12.75" customHeight="1">
      <c r="B434" s="3"/>
    </row>
    <row r="435" ht="12.75" customHeight="1">
      <c r="B435" s="3"/>
    </row>
    <row r="436" ht="12.75" customHeight="1">
      <c r="B436" s="3"/>
    </row>
    <row r="437" ht="12.75" customHeight="1">
      <c r="B437" s="3"/>
    </row>
    <row r="438" ht="12.75" customHeight="1">
      <c r="B438" s="3"/>
    </row>
    <row r="439" ht="12.75" customHeight="1">
      <c r="B439" s="3"/>
    </row>
    <row r="440" ht="12.75" customHeight="1">
      <c r="B440" s="3"/>
    </row>
    <row r="441" ht="12.75" customHeight="1">
      <c r="B441" s="3"/>
    </row>
    <row r="442" ht="12.75" customHeight="1">
      <c r="B442" s="3"/>
    </row>
    <row r="443" ht="12.75" customHeight="1">
      <c r="B443" s="3"/>
    </row>
    <row r="444" ht="12.75" customHeight="1">
      <c r="B444" s="3"/>
    </row>
    <row r="445" ht="12.75" customHeight="1">
      <c r="B445" s="3"/>
    </row>
    <row r="446" ht="12.75" customHeight="1">
      <c r="B446" s="3"/>
    </row>
    <row r="447" ht="12.75" customHeight="1">
      <c r="B447" s="3"/>
    </row>
    <row r="448" ht="12.75" customHeight="1">
      <c r="B448" s="3"/>
    </row>
    <row r="449" ht="12.75" customHeight="1">
      <c r="B449" s="3"/>
    </row>
    <row r="450" ht="12.75" customHeight="1">
      <c r="B450" s="3"/>
    </row>
    <row r="451" ht="12.75" customHeight="1">
      <c r="B451" s="3"/>
    </row>
    <row r="452" ht="12.75" customHeight="1">
      <c r="B452" s="3"/>
    </row>
    <row r="453" ht="12.75" customHeight="1">
      <c r="B453" s="3"/>
    </row>
    <row r="454" ht="12.75" customHeight="1">
      <c r="B454" s="3"/>
    </row>
    <row r="455" ht="12.75" customHeight="1">
      <c r="B455" s="3"/>
    </row>
    <row r="456" ht="12.75" customHeight="1">
      <c r="B456" s="3"/>
    </row>
    <row r="457" ht="12.75" customHeight="1">
      <c r="B457" s="3"/>
    </row>
    <row r="458" ht="12.75" customHeight="1">
      <c r="B458" s="3"/>
    </row>
    <row r="459" ht="12.75" customHeight="1">
      <c r="B459" s="3"/>
    </row>
    <row r="460" ht="12.75" customHeight="1">
      <c r="B460" s="3"/>
    </row>
    <row r="461" ht="12.75" customHeight="1">
      <c r="B461" s="3"/>
    </row>
    <row r="462" ht="12.75" customHeight="1">
      <c r="B462" s="3"/>
    </row>
    <row r="463" ht="12.75" customHeight="1">
      <c r="B463" s="3"/>
    </row>
    <row r="464" ht="12.75" customHeight="1">
      <c r="B464" s="3"/>
    </row>
    <row r="465" ht="12.75" customHeight="1">
      <c r="B465" s="3"/>
    </row>
    <row r="466" ht="12.75" customHeight="1">
      <c r="B466" s="3"/>
    </row>
    <row r="467" ht="12.75" customHeight="1">
      <c r="B467" s="3"/>
    </row>
    <row r="468" ht="12.75" customHeight="1">
      <c r="B468" s="3"/>
    </row>
    <row r="469" ht="12.75" customHeight="1">
      <c r="B469" s="3"/>
    </row>
    <row r="470" ht="12.75" customHeight="1">
      <c r="B470" s="3"/>
    </row>
    <row r="471" ht="12.75" customHeight="1">
      <c r="B471" s="3"/>
    </row>
    <row r="472" ht="12.75" customHeight="1">
      <c r="B472" s="3"/>
    </row>
    <row r="473" ht="12.75" customHeight="1">
      <c r="B473" s="3"/>
    </row>
    <row r="474" ht="12.75" customHeight="1">
      <c r="B474" s="3"/>
    </row>
    <row r="475" ht="12.75" customHeight="1">
      <c r="B475" s="3"/>
    </row>
    <row r="476" ht="12.75" customHeight="1">
      <c r="B476" s="3"/>
    </row>
    <row r="477" ht="12.75" customHeight="1">
      <c r="B477" s="3"/>
    </row>
    <row r="478" ht="12.75" customHeight="1">
      <c r="B478" s="3"/>
    </row>
    <row r="479" ht="12.75" customHeight="1">
      <c r="B479" s="3"/>
    </row>
    <row r="480" ht="12.75" customHeight="1">
      <c r="B480" s="3"/>
    </row>
    <row r="481" ht="12.75" customHeight="1">
      <c r="B481" s="3"/>
    </row>
    <row r="482" ht="12.75" customHeight="1">
      <c r="B482" s="3"/>
    </row>
    <row r="483" ht="12.75" customHeight="1">
      <c r="B483" s="3"/>
    </row>
    <row r="484" ht="12.75" customHeight="1">
      <c r="B484" s="3"/>
    </row>
    <row r="485" ht="12.75" customHeight="1">
      <c r="B485" s="3"/>
    </row>
    <row r="486" ht="12.75" customHeight="1">
      <c r="B486" s="3"/>
    </row>
    <row r="487" ht="12.75" customHeight="1">
      <c r="B487" s="3"/>
    </row>
    <row r="488" ht="12.75" customHeight="1">
      <c r="B488" s="3"/>
    </row>
    <row r="489" ht="12.75" customHeight="1">
      <c r="B489" s="3"/>
    </row>
    <row r="490" ht="12.75" customHeight="1">
      <c r="B490" s="3"/>
    </row>
    <row r="491" ht="12.75" customHeight="1">
      <c r="B491" s="3"/>
    </row>
    <row r="492" ht="12.75" customHeight="1">
      <c r="B492" s="3"/>
    </row>
    <row r="493" ht="12.75" customHeight="1">
      <c r="B493" s="3"/>
    </row>
    <row r="494" ht="12.75" customHeight="1">
      <c r="B494" s="3"/>
    </row>
    <row r="495" ht="12.75" customHeight="1">
      <c r="B495" s="3"/>
    </row>
    <row r="496" ht="12.75" customHeight="1">
      <c r="B496" s="3"/>
    </row>
    <row r="497" ht="12.75" customHeight="1">
      <c r="B497" s="3"/>
    </row>
    <row r="498" ht="12.75" customHeight="1">
      <c r="B498" s="3"/>
    </row>
    <row r="499" ht="12.75" customHeight="1">
      <c r="B499" s="3"/>
    </row>
    <row r="500" ht="12.75" customHeight="1">
      <c r="B500" s="3"/>
    </row>
    <row r="501" ht="12.75" customHeight="1">
      <c r="B501" s="3"/>
    </row>
    <row r="502" ht="12.75" customHeight="1">
      <c r="B502" s="3"/>
    </row>
    <row r="503" ht="12.75" customHeight="1">
      <c r="B503" s="3"/>
    </row>
    <row r="504" ht="12.75" customHeight="1">
      <c r="B504" s="3"/>
    </row>
    <row r="505" ht="12.75" customHeight="1">
      <c r="B505" s="3"/>
    </row>
    <row r="506" ht="12.75" customHeight="1">
      <c r="B506" s="3"/>
    </row>
    <row r="507" ht="12.75" customHeight="1">
      <c r="B507" s="3"/>
    </row>
    <row r="508" ht="12.75" customHeight="1">
      <c r="B508" s="3"/>
    </row>
    <row r="509" ht="12.75" customHeight="1">
      <c r="B509" s="3"/>
    </row>
    <row r="510" ht="12.75" customHeight="1">
      <c r="B510" s="3"/>
    </row>
    <row r="511" ht="12.75" customHeight="1">
      <c r="B511" s="3"/>
    </row>
    <row r="512" ht="12.75" customHeight="1">
      <c r="B512" s="3"/>
    </row>
    <row r="513" ht="12.75" customHeight="1">
      <c r="B513" s="3"/>
    </row>
    <row r="514" ht="12.75" customHeight="1">
      <c r="B514" s="3"/>
    </row>
    <row r="515" ht="12.75" customHeight="1">
      <c r="B515" s="3"/>
    </row>
    <row r="516" ht="12.75" customHeight="1">
      <c r="B516" s="3"/>
    </row>
    <row r="517" ht="12.75" customHeight="1">
      <c r="B517" s="3"/>
    </row>
    <row r="518" ht="12.75" customHeight="1">
      <c r="B518" s="3"/>
    </row>
    <row r="519" ht="12.75" customHeight="1">
      <c r="B519" s="3"/>
    </row>
    <row r="520" ht="12.75" customHeight="1">
      <c r="B520" s="3"/>
    </row>
    <row r="521" ht="12.75" customHeight="1">
      <c r="B521" s="3"/>
    </row>
    <row r="522" ht="12.75" customHeight="1">
      <c r="B522" s="3"/>
    </row>
    <row r="523" ht="12.75" customHeight="1">
      <c r="B523" s="3"/>
    </row>
    <row r="524" ht="12.75" customHeight="1">
      <c r="B524" s="3"/>
    </row>
    <row r="525" ht="12.75" customHeight="1">
      <c r="B525" s="3"/>
    </row>
    <row r="526" ht="12.75" customHeight="1">
      <c r="B526" s="3"/>
    </row>
    <row r="527" ht="12.75" customHeight="1">
      <c r="B527" s="3"/>
    </row>
    <row r="528" ht="12.75" customHeight="1">
      <c r="B528" s="3"/>
    </row>
    <row r="529" ht="12.75" customHeight="1">
      <c r="B529" s="3"/>
    </row>
    <row r="530" ht="12.75" customHeight="1">
      <c r="B530" s="3"/>
    </row>
    <row r="531" ht="12.75" customHeight="1">
      <c r="B531" s="3"/>
    </row>
    <row r="532" ht="12.75" customHeight="1">
      <c r="B532" s="3"/>
    </row>
    <row r="533" ht="12.75" customHeight="1">
      <c r="B533" s="3"/>
    </row>
    <row r="534" ht="12.75" customHeight="1">
      <c r="B534" s="3"/>
    </row>
    <row r="535" ht="12.75" customHeight="1">
      <c r="B535" s="3"/>
    </row>
    <row r="536" ht="12.75" customHeight="1">
      <c r="B536" s="3"/>
    </row>
    <row r="537" ht="12.75" customHeight="1">
      <c r="B537" s="3"/>
    </row>
    <row r="538" ht="12.75" customHeight="1">
      <c r="B538" s="3"/>
    </row>
    <row r="539" ht="12.75" customHeight="1">
      <c r="B539" s="3"/>
    </row>
    <row r="540" ht="12.75" customHeight="1">
      <c r="B540" s="3"/>
    </row>
    <row r="541" ht="12.75" customHeight="1">
      <c r="B541" s="3"/>
    </row>
    <row r="542" ht="12.75" customHeight="1">
      <c r="B542" s="3"/>
    </row>
    <row r="543" ht="12.75" customHeight="1">
      <c r="B543" s="3"/>
    </row>
    <row r="544" ht="12.75" customHeight="1">
      <c r="B544" s="3"/>
    </row>
    <row r="545" ht="12.75" customHeight="1">
      <c r="B545" s="3"/>
    </row>
    <row r="546" ht="12.75" customHeight="1">
      <c r="B546" s="3"/>
    </row>
    <row r="547" ht="12.75" customHeight="1">
      <c r="B547" s="3"/>
    </row>
    <row r="548" ht="12.75" customHeight="1">
      <c r="B548" s="3"/>
    </row>
    <row r="549" ht="12.75" customHeight="1">
      <c r="B549" s="3"/>
    </row>
    <row r="550" ht="12.75" customHeight="1">
      <c r="B550" s="3"/>
    </row>
    <row r="551" ht="12.75" customHeight="1">
      <c r="B551" s="3"/>
    </row>
    <row r="552" ht="12.75" customHeight="1">
      <c r="B552" s="3"/>
    </row>
    <row r="553" ht="12.75" customHeight="1">
      <c r="B553" s="3"/>
    </row>
    <row r="554" ht="12.75" customHeight="1">
      <c r="B554" s="3"/>
    </row>
    <row r="555" ht="12.75" customHeight="1">
      <c r="B555" s="3"/>
    </row>
    <row r="556" ht="12.75" customHeight="1">
      <c r="B556" s="3"/>
    </row>
    <row r="557" ht="12.75" customHeight="1">
      <c r="B557" s="3"/>
    </row>
    <row r="558" ht="12.75" customHeight="1">
      <c r="B558" s="3"/>
    </row>
    <row r="559" ht="12.75" customHeight="1">
      <c r="B559" s="3"/>
    </row>
    <row r="560" ht="12.75" customHeight="1">
      <c r="B560" s="3"/>
    </row>
    <row r="561" ht="12.75" customHeight="1">
      <c r="B561" s="3"/>
    </row>
    <row r="562" ht="12.75" customHeight="1">
      <c r="B562" s="3"/>
    </row>
    <row r="563" ht="12.75" customHeight="1">
      <c r="B563" s="3"/>
    </row>
    <row r="564" ht="12.75" customHeight="1">
      <c r="B564" s="3"/>
    </row>
    <row r="565" ht="12.75" customHeight="1">
      <c r="B565" s="3"/>
    </row>
    <row r="566" ht="12.75" customHeight="1">
      <c r="B566" s="3"/>
    </row>
    <row r="567" ht="12.75" customHeight="1">
      <c r="B567" s="3"/>
    </row>
    <row r="568" ht="12.75" customHeight="1">
      <c r="B568" s="3"/>
    </row>
    <row r="569" ht="12.75" customHeight="1">
      <c r="B569" s="3"/>
    </row>
    <row r="570" ht="12.75" customHeight="1">
      <c r="B570" s="3"/>
    </row>
    <row r="571" ht="12.75" customHeight="1">
      <c r="B571" s="3"/>
    </row>
    <row r="572" ht="12.75" customHeight="1">
      <c r="B572" s="3"/>
    </row>
    <row r="573" ht="12.75" customHeight="1">
      <c r="B573" s="3"/>
    </row>
    <row r="574" ht="12.75" customHeight="1">
      <c r="B574" s="3"/>
    </row>
    <row r="575" ht="12.75" customHeight="1">
      <c r="B575" s="3"/>
    </row>
    <row r="576" ht="12.75" customHeight="1">
      <c r="B576" s="3"/>
    </row>
    <row r="577" ht="12.75" customHeight="1">
      <c r="B577" s="3"/>
    </row>
    <row r="578" ht="12.75" customHeight="1">
      <c r="B578" s="3"/>
    </row>
    <row r="579" ht="12.75" customHeight="1">
      <c r="B579" s="3"/>
    </row>
    <row r="580" ht="12.75" customHeight="1">
      <c r="B580" s="3"/>
    </row>
    <row r="581" ht="12.75" customHeight="1">
      <c r="B581" s="3"/>
    </row>
    <row r="582" ht="12.75" customHeight="1">
      <c r="B582" s="3"/>
    </row>
    <row r="583" ht="12.75" customHeight="1">
      <c r="B583" s="3"/>
    </row>
    <row r="584" ht="12.75" customHeight="1">
      <c r="B584" s="3"/>
    </row>
    <row r="585" ht="12.75" customHeight="1">
      <c r="B585" s="3"/>
    </row>
    <row r="586" ht="12.75" customHeight="1">
      <c r="B586" s="3"/>
    </row>
    <row r="587" ht="12.75" customHeight="1">
      <c r="B587" s="3"/>
    </row>
    <row r="588" ht="12.75" customHeight="1">
      <c r="B588" s="3"/>
    </row>
    <row r="589" ht="12.75" customHeight="1">
      <c r="B589" s="3"/>
    </row>
    <row r="590" ht="12.75" customHeight="1">
      <c r="B590" s="3"/>
    </row>
    <row r="591" ht="12.75" customHeight="1">
      <c r="B591" s="3"/>
    </row>
    <row r="592" ht="12.75" customHeight="1">
      <c r="B592" s="3"/>
    </row>
    <row r="593" ht="12.75" customHeight="1">
      <c r="B593" s="3"/>
    </row>
    <row r="594" ht="12.75" customHeight="1">
      <c r="B594" s="3"/>
    </row>
    <row r="595" ht="12.75" customHeight="1">
      <c r="B595" s="3"/>
    </row>
    <row r="596" ht="12.75" customHeight="1">
      <c r="B596" s="3"/>
    </row>
    <row r="597" ht="12.75" customHeight="1">
      <c r="B597" s="3"/>
    </row>
    <row r="598" ht="12.75" customHeight="1">
      <c r="B598" s="3"/>
    </row>
    <row r="599" ht="12.75" customHeight="1">
      <c r="B599" s="3"/>
    </row>
    <row r="600" ht="12.75" customHeight="1">
      <c r="B600" s="3"/>
    </row>
    <row r="601" ht="12.75" customHeight="1">
      <c r="B601" s="3"/>
    </row>
    <row r="602" ht="12.75" customHeight="1">
      <c r="B602" s="3"/>
    </row>
    <row r="603" ht="12.75" customHeight="1">
      <c r="B603" s="3"/>
    </row>
    <row r="604" ht="12.75" customHeight="1">
      <c r="B604" s="3"/>
    </row>
    <row r="605" ht="12.75" customHeight="1">
      <c r="B605" s="3"/>
    </row>
    <row r="606" ht="12.75" customHeight="1">
      <c r="B606" s="3"/>
    </row>
    <row r="607" ht="12.75" customHeight="1">
      <c r="B607" s="3"/>
    </row>
    <row r="608" ht="12.75" customHeight="1">
      <c r="B608" s="3"/>
    </row>
    <row r="609" ht="12.75" customHeight="1">
      <c r="B609" s="3"/>
    </row>
    <row r="610" ht="12.75" customHeight="1">
      <c r="B610" s="3"/>
    </row>
    <row r="611" ht="12.75" customHeight="1">
      <c r="B611" s="3"/>
    </row>
    <row r="612" ht="12.75" customHeight="1">
      <c r="B612" s="3"/>
    </row>
    <row r="613" ht="12.75" customHeight="1">
      <c r="B613" s="3"/>
    </row>
    <row r="614" ht="12.75" customHeight="1">
      <c r="B614" s="3"/>
    </row>
    <row r="615" ht="12.75" customHeight="1">
      <c r="B615" s="3"/>
    </row>
    <row r="616" ht="12.75" customHeight="1">
      <c r="B616" s="3"/>
    </row>
    <row r="617" ht="12.75" customHeight="1">
      <c r="B617" s="3"/>
    </row>
    <row r="618" ht="12.75" customHeight="1">
      <c r="B618" s="3"/>
    </row>
    <row r="619" ht="12.75" customHeight="1">
      <c r="B619" s="3"/>
    </row>
    <row r="620" ht="12.75" customHeight="1">
      <c r="B620" s="3"/>
    </row>
    <row r="621" ht="12.75" customHeight="1">
      <c r="B621" s="3"/>
    </row>
    <row r="622" ht="12.75" customHeight="1">
      <c r="B622" s="3"/>
    </row>
    <row r="623" ht="12.75" customHeight="1">
      <c r="B623" s="3"/>
    </row>
    <row r="624" ht="12.75" customHeight="1">
      <c r="B624" s="3"/>
    </row>
    <row r="625" ht="12.75" customHeight="1">
      <c r="B625" s="3"/>
    </row>
    <row r="626" ht="12.75" customHeight="1">
      <c r="B626" s="3"/>
    </row>
    <row r="627" ht="12.75" customHeight="1">
      <c r="B627" s="3"/>
    </row>
    <row r="628" ht="12.75" customHeight="1">
      <c r="B628" s="3"/>
    </row>
    <row r="629" ht="12.75" customHeight="1">
      <c r="B629" s="3"/>
    </row>
    <row r="630" ht="12.75" customHeight="1">
      <c r="B630" s="3"/>
    </row>
    <row r="631" ht="12.75" customHeight="1">
      <c r="B631" s="3"/>
    </row>
    <row r="632" ht="12.75" customHeight="1">
      <c r="B632" s="3"/>
    </row>
    <row r="633" ht="12.75" customHeight="1">
      <c r="B633" s="3"/>
    </row>
    <row r="634" ht="12.75" customHeight="1">
      <c r="B634" s="3"/>
    </row>
    <row r="635" ht="12.75" customHeight="1">
      <c r="B635" s="3"/>
    </row>
    <row r="636" ht="12.75" customHeight="1">
      <c r="B636" s="3"/>
    </row>
    <row r="637" ht="12.75" customHeight="1">
      <c r="B637" s="3"/>
    </row>
    <row r="638" ht="12.75" customHeight="1">
      <c r="B638" s="3"/>
    </row>
    <row r="639" ht="12.75" customHeight="1">
      <c r="B639" s="3"/>
    </row>
    <row r="640" ht="12.75" customHeight="1">
      <c r="B640" s="3"/>
    </row>
    <row r="641" ht="12.75" customHeight="1">
      <c r="B641" s="3"/>
    </row>
    <row r="642" ht="12.75" customHeight="1">
      <c r="B642" s="3"/>
    </row>
    <row r="643" ht="12.75" customHeight="1">
      <c r="B643" s="3"/>
    </row>
    <row r="644" ht="12.75" customHeight="1">
      <c r="B644" s="3"/>
    </row>
    <row r="645" ht="12.75" customHeight="1">
      <c r="B645" s="3"/>
    </row>
    <row r="646" ht="12.75" customHeight="1">
      <c r="B646" s="3"/>
    </row>
    <row r="647" ht="12.75" customHeight="1">
      <c r="B647" s="3"/>
    </row>
    <row r="648" ht="12.75" customHeight="1">
      <c r="B648" s="3"/>
    </row>
    <row r="649" ht="12.75" customHeight="1">
      <c r="B649" s="3"/>
    </row>
    <row r="650" ht="12.75" customHeight="1">
      <c r="B650" s="3"/>
    </row>
    <row r="651" ht="12.75" customHeight="1">
      <c r="B651" s="3"/>
    </row>
    <row r="652" ht="12.75" customHeight="1">
      <c r="B652" s="3"/>
    </row>
    <row r="653" ht="12.75" customHeight="1">
      <c r="B653" s="3"/>
    </row>
    <row r="654" ht="12.75" customHeight="1">
      <c r="B654" s="3"/>
    </row>
    <row r="655" ht="12.75" customHeight="1">
      <c r="B655" s="3"/>
    </row>
    <row r="656" ht="12.75" customHeight="1">
      <c r="B656" s="3"/>
    </row>
    <row r="657" ht="12.75" customHeight="1">
      <c r="B657" s="3"/>
    </row>
    <row r="658" ht="12.75" customHeight="1">
      <c r="B658" s="3"/>
    </row>
    <row r="659" ht="12.75" customHeight="1">
      <c r="B659" s="3"/>
    </row>
    <row r="660" ht="12.75" customHeight="1">
      <c r="B660" s="3"/>
    </row>
    <row r="661" ht="12.75" customHeight="1">
      <c r="B661" s="3"/>
    </row>
    <row r="662" ht="12.75" customHeight="1">
      <c r="B662" s="3"/>
    </row>
    <row r="663" ht="12.75" customHeight="1">
      <c r="B663" s="3"/>
    </row>
    <row r="664" ht="12.75" customHeight="1">
      <c r="B664" s="3"/>
    </row>
    <row r="665" ht="12.75" customHeight="1">
      <c r="B665" s="3"/>
    </row>
    <row r="666" ht="12.75" customHeight="1">
      <c r="B666" s="3"/>
    </row>
    <row r="667" ht="12.75" customHeight="1">
      <c r="B667" s="3"/>
    </row>
    <row r="668" ht="12.75" customHeight="1">
      <c r="B668" s="3"/>
    </row>
    <row r="669" ht="12.75" customHeight="1">
      <c r="B669" s="3"/>
    </row>
    <row r="670" ht="12.75" customHeight="1">
      <c r="B670" s="3"/>
    </row>
    <row r="671" ht="12.75" customHeight="1">
      <c r="B671" s="3"/>
    </row>
    <row r="672" ht="12.75" customHeight="1">
      <c r="B672" s="3"/>
    </row>
    <row r="673" ht="12.75" customHeight="1">
      <c r="B673" s="3"/>
    </row>
    <row r="674" ht="12.75" customHeight="1">
      <c r="B674" s="3"/>
    </row>
    <row r="675" ht="12.75" customHeight="1">
      <c r="B675" s="3"/>
    </row>
    <row r="676" ht="12.75" customHeight="1">
      <c r="B676" s="3"/>
    </row>
    <row r="677" ht="12.75" customHeight="1">
      <c r="B677" s="3"/>
    </row>
    <row r="678" ht="12.75" customHeight="1">
      <c r="B678" s="3"/>
    </row>
    <row r="679" ht="12.75" customHeight="1">
      <c r="B679" s="3"/>
    </row>
    <row r="680" ht="12.75" customHeight="1">
      <c r="B680" s="3"/>
    </row>
    <row r="681" ht="12.75" customHeight="1">
      <c r="B681" s="3"/>
    </row>
    <row r="682" ht="12.75" customHeight="1">
      <c r="B682" s="3"/>
    </row>
    <row r="683" ht="12.75" customHeight="1">
      <c r="B683" s="3"/>
    </row>
    <row r="684" ht="12.75" customHeight="1">
      <c r="B684" s="3"/>
    </row>
    <row r="685" ht="12.75" customHeight="1">
      <c r="B685" s="3"/>
    </row>
    <row r="686" ht="12.75" customHeight="1">
      <c r="B686" s="3"/>
    </row>
    <row r="687" ht="12.75" customHeight="1">
      <c r="B687" s="3"/>
    </row>
    <row r="688" ht="12.75" customHeight="1">
      <c r="B688" s="3"/>
    </row>
    <row r="689" ht="12.75" customHeight="1">
      <c r="B689" s="3"/>
    </row>
    <row r="690" ht="12.75" customHeight="1">
      <c r="B690" s="3"/>
    </row>
    <row r="691" ht="12.75" customHeight="1">
      <c r="B691" s="3"/>
    </row>
    <row r="692" ht="12.75" customHeight="1">
      <c r="B692" s="3"/>
    </row>
    <row r="693" ht="12.75" customHeight="1">
      <c r="B693" s="3"/>
    </row>
    <row r="694" ht="12.75" customHeight="1">
      <c r="B694" s="3"/>
    </row>
    <row r="695" ht="12.75" customHeight="1">
      <c r="B695" s="3"/>
    </row>
    <row r="696" ht="12.75" customHeight="1">
      <c r="B696" s="3"/>
    </row>
    <row r="697" ht="12.75" customHeight="1">
      <c r="B697" s="3"/>
    </row>
    <row r="698" ht="12.75" customHeight="1">
      <c r="B698" s="3"/>
    </row>
    <row r="699" ht="12.75" customHeight="1">
      <c r="B699" s="3"/>
    </row>
    <row r="700" ht="12.75" customHeight="1">
      <c r="B700" s="3"/>
    </row>
    <row r="701" ht="12.75" customHeight="1">
      <c r="B701" s="3"/>
    </row>
    <row r="702" ht="12.75" customHeight="1">
      <c r="B702" s="3"/>
    </row>
    <row r="703" ht="12.75" customHeight="1">
      <c r="B703" s="3"/>
    </row>
    <row r="704" ht="12.75" customHeight="1">
      <c r="B704" s="3"/>
    </row>
    <row r="705" ht="12.75" customHeight="1">
      <c r="B705" s="3"/>
    </row>
    <row r="706" ht="12.75" customHeight="1">
      <c r="B706" s="3"/>
    </row>
    <row r="707" ht="12.75" customHeight="1">
      <c r="B707" s="3"/>
    </row>
    <row r="708" ht="12.75" customHeight="1">
      <c r="B708" s="3"/>
    </row>
    <row r="709" ht="12.75" customHeight="1">
      <c r="B709" s="3"/>
    </row>
    <row r="710" ht="12.75" customHeight="1">
      <c r="B710" s="3"/>
    </row>
    <row r="711" ht="12.75" customHeight="1">
      <c r="B711" s="3"/>
    </row>
    <row r="712" ht="12.75" customHeight="1">
      <c r="B712" s="3"/>
    </row>
    <row r="713" ht="12.75" customHeight="1">
      <c r="B713" s="3"/>
    </row>
    <row r="714" ht="12.75" customHeight="1">
      <c r="B714" s="3"/>
    </row>
    <row r="715" ht="12.75" customHeight="1">
      <c r="B715" s="3"/>
    </row>
    <row r="716" ht="12.75" customHeight="1">
      <c r="B716" s="3"/>
    </row>
    <row r="717" ht="12.75" customHeight="1">
      <c r="B717" s="3"/>
    </row>
    <row r="718" ht="12.75" customHeight="1">
      <c r="B718" s="3"/>
    </row>
    <row r="719" ht="12.75" customHeight="1">
      <c r="B719" s="3"/>
    </row>
    <row r="720" ht="12.75" customHeight="1">
      <c r="B720" s="3"/>
    </row>
    <row r="721" ht="12.75" customHeight="1">
      <c r="B721" s="3"/>
    </row>
    <row r="722" ht="12.75" customHeight="1">
      <c r="B722" s="3"/>
    </row>
    <row r="723" ht="12.75" customHeight="1">
      <c r="B723" s="3"/>
    </row>
    <row r="724" ht="12.75" customHeight="1">
      <c r="B724" s="3"/>
    </row>
    <row r="725" ht="12.75" customHeight="1">
      <c r="B725" s="3"/>
    </row>
    <row r="726" ht="12.75" customHeight="1">
      <c r="B726" s="3"/>
    </row>
    <row r="727" ht="12.75" customHeight="1">
      <c r="B727" s="3"/>
    </row>
    <row r="728" ht="12.75" customHeight="1">
      <c r="B728" s="3"/>
    </row>
    <row r="729" ht="12.75" customHeight="1">
      <c r="B729" s="3"/>
    </row>
    <row r="730" ht="12.75" customHeight="1">
      <c r="B730" s="3"/>
    </row>
    <row r="731" ht="12.75" customHeight="1">
      <c r="B731" s="3"/>
    </row>
    <row r="732" ht="12.75" customHeight="1">
      <c r="B732" s="3"/>
    </row>
    <row r="733" ht="12.75" customHeight="1">
      <c r="B733" s="3"/>
    </row>
    <row r="734" ht="12.75" customHeight="1">
      <c r="B734" s="3"/>
    </row>
    <row r="735" ht="12.75" customHeight="1">
      <c r="B735" s="3"/>
    </row>
    <row r="736" ht="12.75" customHeight="1">
      <c r="B736" s="3"/>
    </row>
    <row r="737" ht="12.75" customHeight="1">
      <c r="B737" s="3"/>
    </row>
    <row r="738" ht="12.75" customHeight="1">
      <c r="B738" s="3"/>
    </row>
    <row r="739" ht="12.75" customHeight="1">
      <c r="B739" s="3"/>
    </row>
    <row r="740" ht="12.75" customHeight="1">
      <c r="B740" s="3"/>
    </row>
    <row r="741" ht="12.75" customHeight="1">
      <c r="B741" s="3"/>
    </row>
    <row r="742" ht="12.75" customHeight="1">
      <c r="B742" s="3"/>
    </row>
    <row r="743" ht="12.75" customHeight="1">
      <c r="B743" s="3"/>
    </row>
    <row r="744" ht="12.75" customHeight="1">
      <c r="B744" s="3"/>
    </row>
    <row r="745" ht="12.75" customHeight="1">
      <c r="B745" s="3"/>
    </row>
    <row r="746" ht="12.75" customHeight="1">
      <c r="B746" s="3"/>
    </row>
    <row r="747" ht="12.75" customHeight="1">
      <c r="B747" s="3"/>
    </row>
    <row r="748" ht="12.75" customHeight="1">
      <c r="B748" s="3"/>
    </row>
    <row r="749" ht="12.75" customHeight="1">
      <c r="B749" s="3"/>
    </row>
    <row r="750" ht="12.75" customHeight="1">
      <c r="B750" s="3"/>
    </row>
    <row r="751" ht="12.75" customHeight="1">
      <c r="B751" s="3"/>
    </row>
    <row r="752" ht="12.75" customHeight="1">
      <c r="B752" s="3"/>
    </row>
    <row r="753" ht="12.75" customHeight="1">
      <c r="B753" s="3"/>
    </row>
    <row r="754" ht="12.75" customHeight="1">
      <c r="B754" s="3"/>
    </row>
    <row r="755" ht="12.75" customHeight="1">
      <c r="B755" s="3"/>
    </row>
    <row r="756" ht="12.75" customHeight="1">
      <c r="B756" s="3"/>
    </row>
    <row r="757" ht="12.75" customHeight="1">
      <c r="B757" s="3"/>
    </row>
    <row r="758" ht="12.75" customHeight="1">
      <c r="B758" s="3"/>
    </row>
    <row r="759" ht="12.75" customHeight="1">
      <c r="B759" s="3"/>
    </row>
    <row r="760" ht="12.75" customHeight="1">
      <c r="B760" s="3"/>
    </row>
    <row r="761" ht="12.75" customHeight="1">
      <c r="B761" s="3"/>
    </row>
    <row r="762" ht="12.75" customHeight="1">
      <c r="B762" s="3"/>
    </row>
    <row r="763" ht="12.75" customHeight="1">
      <c r="B763" s="3"/>
    </row>
    <row r="764" ht="12.75" customHeight="1">
      <c r="B764" s="3"/>
    </row>
    <row r="765" ht="12.75" customHeight="1">
      <c r="B765" s="3"/>
    </row>
    <row r="766" ht="12.75" customHeight="1">
      <c r="B766" s="3"/>
    </row>
    <row r="767" ht="12.75" customHeight="1">
      <c r="B767" s="3"/>
    </row>
    <row r="768" ht="12.75" customHeight="1">
      <c r="B768" s="3"/>
    </row>
    <row r="769" ht="12.75" customHeight="1">
      <c r="B769" s="3"/>
    </row>
    <row r="770" ht="12.75" customHeight="1">
      <c r="B770" s="3"/>
    </row>
    <row r="771" ht="12.75" customHeight="1">
      <c r="B771" s="3"/>
    </row>
    <row r="772" ht="12.75" customHeight="1">
      <c r="B772" s="3"/>
    </row>
    <row r="773" ht="12.75" customHeight="1">
      <c r="B773" s="3"/>
    </row>
    <row r="774" ht="12.75" customHeight="1">
      <c r="B774" s="3"/>
    </row>
    <row r="775" ht="12.75" customHeight="1">
      <c r="B775" s="3"/>
    </row>
    <row r="776" ht="12.75" customHeight="1">
      <c r="B776" s="3"/>
    </row>
    <row r="777" ht="12.75" customHeight="1">
      <c r="B777" s="3"/>
    </row>
    <row r="778" ht="12.75" customHeight="1">
      <c r="B778" s="3"/>
    </row>
    <row r="779" ht="12.75" customHeight="1">
      <c r="B779" s="3"/>
    </row>
    <row r="780" ht="12.75" customHeight="1">
      <c r="B780" s="3"/>
    </row>
    <row r="781" ht="12.75" customHeight="1">
      <c r="B781" s="3"/>
    </row>
    <row r="782" ht="12.75" customHeight="1">
      <c r="B782" s="3"/>
    </row>
    <row r="783" ht="12.75" customHeight="1">
      <c r="B783" s="3"/>
    </row>
    <row r="784" ht="12.75" customHeight="1">
      <c r="B784" s="3"/>
    </row>
    <row r="785" ht="12.75" customHeight="1">
      <c r="B785" s="3"/>
    </row>
    <row r="786" ht="12.75" customHeight="1">
      <c r="B786" s="3"/>
    </row>
    <row r="787" ht="12.75" customHeight="1">
      <c r="B787" s="3"/>
    </row>
    <row r="788" ht="12.75" customHeight="1">
      <c r="B788" s="3"/>
    </row>
    <row r="789" ht="12.75" customHeight="1">
      <c r="B789" s="3"/>
    </row>
    <row r="790" ht="12.75" customHeight="1">
      <c r="B790" s="3"/>
    </row>
    <row r="791" ht="12.75" customHeight="1">
      <c r="B791" s="3"/>
    </row>
    <row r="792" ht="12.75" customHeight="1">
      <c r="B792" s="3"/>
    </row>
    <row r="793" ht="12.75" customHeight="1">
      <c r="B793" s="3"/>
    </row>
    <row r="794" ht="12.75" customHeight="1">
      <c r="B794" s="3"/>
    </row>
    <row r="795" ht="12.75" customHeight="1">
      <c r="B795" s="3"/>
    </row>
    <row r="796" ht="12.75" customHeight="1">
      <c r="B796" s="3"/>
    </row>
    <row r="797" ht="12.75" customHeight="1">
      <c r="B797" s="3"/>
    </row>
    <row r="798" ht="12.75" customHeight="1">
      <c r="B798" s="3"/>
    </row>
    <row r="799" ht="12.75" customHeight="1">
      <c r="B799" s="3"/>
    </row>
    <row r="800" ht="12.75" customHeight="1">
      <c r="B800" s="3"/>
    </row>
    <row r="801" ht="12.75" customHeight="1">
      <c r="B801" s="3"/>
    </row>
    <row r="802" ht="12.75" customHeight="1">
      <c r="B802" s="3"/>
    </row>
    <row r="803" ht="12.75" customHeight="1">
      <c r="B803" s="3"/>
    </row>
    <row r="804" ht="12.75" customHeight="1">
      <c r="B804" s="3"/>
    </row>
    <row r="805" ht="12.75" customHeight="1">
      <c r="B805" s="3"/>
    </row>
    <row r="806" ht="12.75" customHeight="1">
      <c r="B806" s="3"/>
    </row>
    <row r="807" ht="12.75" customHeight="1">
      <c r="B807" s="3"/>
    </row>
    <row r="808" ht="12.75" customHeight="1">
      <c r="B808" s="3"/>
    </row>
    <row r="809" ht="12.75" customHeight="1">
      <c r="B809" s="3"/>
    </row>
    <row r="810" ht="12.75" customHeight="1">
      <c r="B810" s="3"/>
    </row>
    <row r="811" ht="12.75" customHeight="1">
      <c r="B811" s="3"/>
    </row>
    <row r="812" ht="12.75" customHeight="1">
      <c r="B812" s="3"/>
    </row>
    <row r="813" ht="12.75" customHeight="1">
      <c r="B813" s="3"/>
    </row>
    <row r="814" ht="12.75" customHeight="1">
      <c r="B814" s="3"/>
    </row>
    <row r="815" ht="12.75" customHeight="1">
      <c r="B815" s="3"/>
    </row>
    <row r="816" ht="12.75" customHeight="1">
      <c r="B816" s="3"/>
    </row>
    <row r="817" ht="12.75" customHeight="1">
      <c r="B817" s="3"/>
    </row>
    <row r="818" ht="12.75" customHeight="1">
      <c r="B818" s="3"/>
    </row>
    <row r="819" ht="12.75" customHeight="1">
      <c r="B819" s="3"/>
    </row>
    <row r="820" ht="12.75" customHeight="1">
      <c r="B820" s="3"/>
    </row>
    <row r="821" ht="12.75" customHeight="1">
      <c r="B821" s="3"/>
    </row>
    <row r="822" ht="12.75" customHeight="1">
      <c r="B822" s="3"/>
    </row>
    <row r="823" ht="12.75" customHeight="1">
      <c r="B823" s="3"/>
    </row>
    <row r="824" ht="12.75" customHeight="1">
      <c r="B824" s="3"/>
    </row>
    <row r="825" ht="12.75" customHeight="1">
      <c r="B825" s="3"/>
    </row>
    <row r="826" ht="12.75" customHeight="1">
      <c r="B826" s="3"/>
    </row>
    <row r="827" ht="12.75" customHeight="1">
      <c r="B827" s="3"/>
    </row>
    <row r="828" ht="12.75" customHeight="1">
      <c r="B828" s="3"/>
    </row>
    <row r="829" ht="12.75" customHeight="1">
      <c r="B829" s="3"/>
    </row>
    <row r="830" ht="12.75" customHeight="1">
      <c r="B830" s="3"/>
    </row>
    <row r="831" ht="12.75" customHeight="1">
      <c r="B831" s="3"/>
    </row>
    <row r="832" ht="12.75" customHeight="1">
      <c r="B832" s="3"/>
    </row>
    <row r="833" ht="12.75" customHeight="1">
      <c r="B833" s="3"/>
    </row>
    <row r="834" ht="12.75" customHeight="1">
      <c r="B834" s="3"/>
    </row>
    <row r="835" ht="12.75" customHeight="1">
      <c r="B835" s="3"/>
    </row>
    <row r="836" ht="12.75" customHeight="1">
      <c r="B836" s="3"/>
    </row>
    <row r="837" ht="12.75" customHeight="1">
      <c r="B837" s="3"/>
    </row>
    <row r="838" ht="12.75" customHeight="1">
      <c r="B838" s="3"/>
    </row>
    <row r="839" ht="12.75" customHeight="1">
      <c r="B839" s="3"/>
    </row>
    <row r="840" ht="12.75" customHeight="1">
      <c r="B840" s="3"/>
    </row>
    <row r="841" ht="12.75" customHeight="1">
      <c r="B841" s="3"/>
    </row>
    <row r="842" ht="12.75" customHeight="1">
      <c r="B842" s="3"/>
    </row>
    <row r="843" ht="12.75" customHeight="1">
      <c r="B843" s="3"/>
    </row>
    <row r="844" ht="12.75" customHeight="1">
      <c r="B844" s="3"/>
    </row>
    <row r="845" ht="12.75" customHeight="1">
      <c r="B845" s="3"/>
    </row>
    <row r="846" ht="12.75" customHeight="1">
      <c r="B846" s="3"/>
    </row>
    <row r="847" ht="12.75" customHeight="1">
      <c r="B847" s="3"/>
    </row>
    <row r="848" ht="12.75" customHeight="1">
      <c r="B848" s="3"/>
    </row>
    <row r="849" ht="12.75" customHeight="1">
      <c r="B849" s="3"/>
    </row>
    <row r="850" ht="12.75" customHeight="1">
      <c r="B850" s="3"/>
    </row>
    <row r="851" ht="12.75" customHeight="1">
      <c r="B851" s="3"/>
    </row>
    <row r="852" ht="12.75" customHeight="1">
      <c r="B852" s="3"/>
    </row>
    <row r="853" ht="12.75" customHeight="1">
      <c r="B853" s="3"/>
    </row>
    <row r="854" ht="12.75" customHeight="1">
      <c r="B854" s="3"/>
    </row>
    <row r="855" ht="12.75" customHeight="1">
      <c r="B855" s="3"/>
    </row>
    <row r="856" ht="12.75" customHeight="1">
      <c r="B856" s="3"/>
    </row>
    <row r="857" ht="12.75" customHeight="1">
      <c r="B857" s="3"/>
    </row>
    <row r="858" ht="12.75" customHeight="1">
      <c r="B858" s="3"/>
    </row>
    <row r="859" ht="12.75" customHeight="1">
      <c r="B859" s="3"/>
    </row>
    <row r="860" ht="12.75" customHeight="1">
      <c r="B860" s="3"/>
    </row>
    <row r="861" ht="12.75" customHeight="1">
      <c r="B861" s="3"/>
    </row>
    <row r="862" ht="12.75" customHeight="1">
      <c r="B862" s="3"/>
    </row>
    <row r="863" ht="12.75" customHeight="1">
      <c r="B863" s="3"/>
    </row>
    <row r="864" ht="12.75" customHeight="1">
      <c r="B864" s="3"/>
    </row>
    <row r="865" ht="12.75" customHeight="1">
      <c r="B865" s="3"/>
    </row>
    <row r="866" ht="12.75" customHeight="1">
      <c r="B866" s="3"/>
    </row>
    <row r="867" ht="12.75" customHeight="1">
      <c r="B867" s="3"/>
    </row>
    <row r="868" ht="12.75" customHeight="1">
      <c r="B868" s="3"/>
    </row>
    <row r="869" ht="12.75" customHeight="1">
      <c r="B869" s="3"/>
    </row>
    <row r="870" ht="12.75" customHeight="1">
      <c r="B870" s="3"/>
    </row>
    <row r="871" ht="12.75" customHeight="1">
      <c r="B871" s="3"/>
    </row>
    <row r="872" ht="12.75" customHeight="1">
      <c r="B872" s="3"/>
    </row>
    <row r="873" ht="12.75" customHeight="1">
      <c r="B873" s="3"/>
    </row>
    <row r="874" ht="12.75" customHeight="1">
      <c r="B874" s="3"/>
    </row>
    <row r="875" ht="12.75" customHeight="1">
      <c r="B875" s="3"/>
    </row>
    <row r="876" ht="12.75" customHeight="1">
      <c r="B876" s="3"/>
    </row>
    <row r="877" ht="12.75" customHeight="1">
      <c r="B877" s="3"/>
    </row>
    <row r="878" ht="12.75" customHeight="1">
      <c r="B878" s="3"/>
    </row>
    <row r="879" ht="12.75" customHeight="1">
      <c r="B879" s="3"/>
    </row>
    <row r="880" ht="12.75" customHeight="1">
      <c r="B880" s="3"/>
    </row>
    <row r="881" ht="12.75" customHeight="1">
      <c r="B881" s="3"/>
    </row>
    <row r="882" ht="12.75" customHeight="1">
      <c r="B882" s="3"/>
    </row>
    <row r="883" ht="12.75" customHeight="1">
      <c r="B883" s="3"/>
    </row>
    <row r="884" ht="12.75" customHeight="1">
      <c r="B884" s="3"/>
    </row>
    <row r="885" ht="12.75" customHeight="1">
      <c r="B885" s="3"/>
    </row>
    <row r="886" ht="12.75" customHeight="1">
      <c r="B886" s="3"/>
    </row>
    <row r="887" ht="12.75" customHeight="1">
      <c r="B887" s="3"/>
    </row>
    <row r="888" ht="12.75" customHeight="1">
      <c r="B888" s="3"/>
    </row>
    <row r="889" ht="12.75" customHeight="1">
      <c r="B889" s="3"/>
    </row>
    <row r="890" ht="12.75" customHeight="1">
      <c r="B890" s="3"/>
    </row>
    <row r="891" ht="12.75" customHeight="1">
      <c r="B891" s="3"/>
    </row>
    <row r="892" ht="12.75" customHeight="1">
      <c r="B892" s="3"/>
    </row>
    <row r="893" ht="12.75" customHeight="1">
      <c r="B893" s="3"/>
    </row>
    <row r="894" ht="12.75" customHeight="1">
      <c r="B894" s="3"/>
    </row>
    <row r="895" ht="12.75" customHeight="1">
      <c r="B895" s="3"/>
    </row>
    <row r="896" ht="12.75" customHeight="1">
      <c r="B896" s="3"/>
    </row>
    <row r="897" ht="12.75" customHeight="1">
      <c r="B897" s="3"/>
    </row>
    <row r="898" ht="12.75" customHeight="1">
      <c r="B898" s="3"/>
    </row>
    <row r="899" ht="12.75" customHeight="1">
      <c r="B899" s="3"/>
    </row>
    <row r="900" ht="12.75" customHeight="1">
      <c r="B900" s="3"/>
    </row>
    <row r="901" ht="12.75" customHeight="1">
      <c r="B901" s="3"/>
    </row>
    <row r="902" ht="12.75" customHeight="1">
      <c r="B902" s="3"/>
    </row>
    <row r="903" ht="12.75" customHeight="1">
      <c r="B903" s="3"/>
    </row>
    <row r="904" ht="12.75" customHeight="1">
      <c r="B904" s="3"/>
    </row>
    <row r="905" ht="12.75" customHeight="1">
      <c r="B905" s="3"/>
    </row>
    <row r="906" ht="12.75" customHeight="1">
      <c r="B906" s="3"/>
    </row>
    <row r="907" ht="12.75" customHeight="1">
      <c r="B907" s="3"/>
    </row>
    <row r="908" ht="12.75" customHeight="1">
      <c r="B908" s="3"/>
    </row>
    <row r="909" ht="12.75" customHeight="1">
      <c r="B909" s="3"/>
    </row>
    <row r="910" ht="12.75" customHeight="1">
      <c r="B910" s="3"/>
    </row>
    <row r="911" ht="12.75" customHeight="1">
      <c r="B911" s="3"/>
    </row>
    <row r="912" ht="12.75" customHeight="1">
      <c r="B912" s="3"/>
    </row>
    <row r="913" ht="12.75" customHeight="1">
      <c r="B913" s="3"/>
    </row>
    <row r="914" ht="12.75" customHeight="1">
      <c r="B914" s="3"/>
    </row>
    <row r="915" ht="12.75" customHeight="1">
      <c r="B915" s="3"/>
    </row>
    <row r="916" ht="12.75" customHeight="1">
      <c r="B916" s="3"/>
    </row>
    <row r="917" ht="12.75" customHeight="1">
      <c r="B917" s="3"/>
    </row>
    <row r="918" ht="12.75" customHeight="1">
      <c r="B918" s="3"/>
    </row>
    <row r="919" ht="12.75" customHeight="1">
      <c r="B919" s="3"/>
    </row>
    <row r="920" ht="12.75" customHeight="1">
      <c r="B920" s="3"/>
    </row>
    <row r="921" ht="12.75" customHeight="1">
      <c r="B921" s="3"/>
    </row>
    <row r="922" ht="12.75" customHeight="1">
      <c r="B922" s="3"/>
    </row>
    <row r="923" ht="12.75" customHeight="1">
      <c r="B923" s="3"/>
    </row>
    <row r="924" ht="12.75" customHeight="1">
      <c r="B924" s="3"/>
    </row>
    <row r="925" ht="12.75" customHeight="1">
      <c r="B925" s="3"/>
    </row>
    <row r="926" ht="12.75" customHeight="1">
      <c r="B926" s="3"/>
    </row>
    <row r="927" ht="12.75" customHeight="1">
      <c r="B927" s="3"/>
    </row>
    <row r="928" ht="12.75" customHeight="1">
      <c r="B928" s="3"/>
    </row>
    <row r="929" ht="12.75" customHeight="1">
      <c r="B929" s="3"/>
    </row>
    <row r="930" ht="12.75" customHeight="1">
      <c r="B930" s="3"/>
    </row>
    <row r="931" ht="12.75" customHeight="1">
      <c r="B931" s="3"/>
    </row>
    <row r="932" ht="12.75" customHeight="1">
      <c r="B932" s="3"/>
    </row>
    <row r="933" ht="12.75" customHeight="1">
      <c r="B933" s="3"/>
    </row>
    <row r="934" ht="12.75" customHeight="1">
      <c r="B934" s="3"/>
    </row>
    <row r="935" ht="12.75" customHeight="1">
      <c r="B935" s="3"/>
    </row>
    <row r="936" ht="12.75" customHeight="1">
      <c r="B936" s="3"/>
    </row>
    <row r="937" ht="12.75" customHeight="1">
      <c r="B937" s="3"/>
    </row>
    <row r="938" ht="12.75" customHeight="1">
      <c r="B938" s="3"/>
    </row>
    <row r="939" ht="12.75" customHeight="1">
      <c r="B939" s="3"/>
    </row>
    <row r="940" ht="12.75" customHeight="1">
      <c r="B940" s="3"/>
    </row>
    <row r="941" ht="12.75" customHeight="1">
      <c r="B941" s="3"/>
    </row>
    <row r="942" ht="12.75" customHeight="1">
      <c r="B942" s="3"/>
    </row>
    <row r="943" ht="12.75" customHeight="1">
      <c r="B943" s="3"/>
    </row>
    <row r="944" ht="12.75" customHeight="1">
      <c r="B944" s="3"/>
    </row>
    <row r="945" ht="12.75" customHeight="1">
      <c r="B945" s="3"/>
    </row>
    <row r="946" ht="12.75" customHeight="1">
      <c r="B946" s="3"/>
    </row>
    <row r="947" ht="12.75" customHeight="1">
      <c r="B947" s="3"/>
    </row>
    <row r="948" ht="12.75" customHeight="1">
      <c r="B948" s="3"/>
    </row>
    <row r="949" ht="12.75" customHeight="1">
      <c r="B949" s="3"/>
    </row>
    <row r="950" ht="12.75" customHeight="1">
      <c r="B950" s="3"/>
    </row>
    <row r="951" ht="12.75" customHeight="1">
      <c r="B951" s="3"/>
    </row>
    <row r="952" ht="12.75" customHeight="1">
      <c r="B952" s="3"/>
    </row>
    <row r="953" ht="12.75" customHeight="1">
      <c r="B953" s="3"/>
    </row>
    <row r="954" ht="12.75" customHeight="1">
      <c r="B954" s="3"/>
    </row>
    <row r="955" ht="12.75" customHeight="1">
      <c r="B955" s="3"/>
    </row>
    <row r="956" ht="12.75" customHeight="1">
      <c r="B956" s="3"/>
    </row>
    <row r="957" ht="12.75" customHeight="1">
      <c r="B957" s="3"/>
    </row>
    <row r="958" ht="12.75" customHeight="1">
      <c r="B958" s="3"/>
    </row>
    <row r="959" ht="12.75" customHeight="1">
      <c r="B959" s="3"/>
    </row>
    <row r="960" ht="12.75" customHeight="1">
      <c r="B960" s="3"/>
    </row>
    <row r="961" ht="12.75" customHeight="1">
      <c r="B961" s="3"/>
    </row>
    <row r="962" ht="12.75" customHeight="1">
      <c r="B962" s="3"/>
    </row>
    <row r="963" ht="12.75" customHeight="1">
      <c r="B963" s="3"/>
    </row>
    <row r="964" ht="12.75" customHeight="1">
      <c r="B964" s="3"/>
    </row>
    <row r="965" ht="12.75" customHeight="1">
      <c r="B965" s="3"/>
    </row>
    <row r="966" ht="12.75" customHeight="1">
      <c r="B966" s="3"/>
    </row>
    <row r="967" ht="12.75" customHeight="1">
      <c r="B967" s="3"/>
    </row>
    <row r="968" ht="12.75" customHeight="1">
      <c r="B968" s="3"/>
    </row>
    <row r="969" ht="12.75" customHeight="1">
      <c r="B969" s="3"/>
    </row>
    <row r="970" ht="12.75" customHeight="1">
      <c r="B970" s="3"/>
    </row>
    <row r="971" ht="12.75" customHeight="1">
      <c r="B971" s="3"/>
    </row>
    <row r="972" ht="12.75" customHeight="1">
      <c r="B972" s="3"/>
    </row>
    <row r="973" ht="12.75" customHeight="1">
      <c r="B973" s="3"/>
    </row>
    <row r="974" ht="12.75" customHeight="1">
      <c r="B974" s="3"/>
    </row>
    <row r="975" ht="12.75" customHeight="1">
      <c r="B975" s="3"/>
    </row>
    <row r="976" ht="12.75" customHeight="1">
      <c r="B976" s="3"/>
    </row>
    <row r="977" ht="12.75" customHeight="1">
      <c r="B977" s="3"/>
    </row>
    <row r="978" ht="12.75" customHeight="1">
      <c r="B978" s="3"/>
    </row>
    <row r="979" ht="12.75" customHeight="1">
      <c r="B979" s="3"/>
    </row>
    <row r="980" ht="12.75" customHeight="1">
      <c r="B980" s="3"/>
    </row>
    <row r="981" ht="12.75" customHeight="1">
      <c r="B981" s="3"/>
    </row>
    <row r="982" ht="12.75" customHeight="1">
      <c r="B982" s="3"/>
    </row>
    <row r="983" ht="12.75" customHeight="1">
      <c r="B983" s="3"/>
    </row>
    <row r="984" ht="12.75" customHeight="1">
      <c r="B984" s="3"/>
    </row>
    <row r="985" ht="12.75" customHeight="1">
      <c r="B985" s="3"/>
    </row>
    <row r="986" ht="12.75" customHeight="1">
      <c r="B986" s="3"/>
    </row>
    <row r="987" ht="12.75" customHeight="1">
      <c r="B987" s="3"/>
    </row>
    <row r="988" ht="12.75" customHeight="1">
      <c r="B988" s="3"/>
    </row>
  </sheetData>
  <mergeCells count="6">
    <mergeCell ref="A3:B3"/>
    <mergeCell ref="A8:B8"/>
    <mergeCell ref="A25:E25"/>
    <mergeCell ref="A29:B29"/>
    <mergeCell ref="A46:C46"/>
    <mergeCell ref="L73:N73"/>
  </mergeCells>
  <printOptions/>
  <pageMargins bottom="0.590277777777778" footer="0.0" header="0.0" left="0.7875" right="0.7875" top="0.590277777777778"/>
  <pageSetup paperSize="9" orientation="landscape"/>
  <drawing r:id="rId2"/>
  <legacyDrawing r:id="rId3"/>
</worksheet>
</file>