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9980" windowHeight="1546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9" i="1" l="1"/>
  <c r="L5" i="1" l="1"/>
  <c r="K5" i="1"/>
  <c r="B25" i="1"/>
  <c r="K6" i="1"/>
  <c r="K7" i="1"/>
  <c r="K8" i="1"/>
  <c r="K9" i="1"/>
  <c r="K10" i="1"/>
  <c r="K11" i="1"/>
  <c r="K12" i="1"/>
  <c r="K13" i="1"/>
  <c r="K14" i="1"/>
  <c r="K15" i="1"/>
  <c r="L6" i="1"/>
  <c r="L7" i="1"/>
  <c r="L8" i="1"/>
  <c r="L9" i="1"/>
  <c r="L10" i="1"/>
  <c r="L11" i="1"/>
  <c r="L12" i="1"/>
  <c r="L13" i="1"/>
  <c r="L14" i="1"/>
  <c r="L15" i="1"/>
  <c r="B4" i="1"/>
  <c r="I53" i="1"/>
  <c r="I51" i="1"/>
  <c r="I49" i="1"/>
  <c r="I55" i="1"/>
  <c r="B3" i="1"/>
  <c r="D14" i="1" l="1"/>
  <c r="F14" i="1" s="1"/>
  <c r="D7" i="1" l="1"/>
  <c r="D21" i="1" s="1"/>
  <c r="D16" i="1"/>
  <c r="F16" i="1" s="1"/>
  <c r="B23" i="1"/>
  <c r="D10" i="1"/>
  <c r="F22" i="1" l="1"/>
  <c r="D34" i="1"/>
  <c r="D31" i="1"/>
  <c r="D36" i="1" s="1"/>
  <c r="D23" i="1"/>
  <c r="F24" i="1" s="1"/>
  <c r="F36" i="1" l="1"/>
  <c r="F35" i="1"/>
  <c r="D51" i="1" s="1"/>
  <c r="H22" i="1"/>
  <c r="H24" i="1" s="1"/>
  <c r="F32" i="1"/>
  <c r="D42" i="1" s="1"/>
  <c r="F33" i="1"/>
  <c r="D44" i="1" s="1"/>
  <c r="F41" i="1" l="1"/>
  <c r="D49" i="1"/>
  <c r="D53" i="1"/>
  <c r="D55" i="1"/>
  <c r="F55" i="1" l="1"/>
  <c r="D58" i="1"/>
</calcChain>
</file>

<file path=xl/sharedStrings.xml><?xml version="1.0" encoding="utf-8"?>
<sst xmlns="http://schemas.openxmlformats.org/spreadsheetml/2006/main" count="85" uniqueCount="74">
  <si>
    <t xml:space="preserve"> </t>
  </si>
  <si>
    <t>Φ(m) [nW]:</t>
  </si>
  <si>
    <t>Φ(blue) [W]</t>
  </si>
  <si>
    <t>Φ(green) [W]</t>
  </si>
  <si>
    <t>Φ(green) [eV/s]</t>
  </si>
  <si>
    <t>Φ(blue) [eV/s]</t>
  </si>
  <si>
    <t>E(green) [µW/mm^2]</t>
  </si>
  <si>
    <t>E(blue) [µW/mm^2]</t>
  </si>
  <si>
    <t>E(green) [Phot/s*µm^2]</t>
  </si>
  <si>
    <t>E(blue) [Phot/s*µm^2]</t>
  </si>
  <si>
    <t>Wavelength λ [nm]</t>
  </si>
  <si>
    <t>Photon-energy Q(λ) [eV]</t>
  </si>
  <si>
    <t>Power (from power-meter):</t>
  </si>
  <si>
    <t>Radius in chamber r [µm]</t>
  </si>
  <si>
    <t>Area [µm^2]</t>
  </si>
  <si>
    <t>Energy-flux Φ [eV/s]</t>
  </si>
  <si>
    <t>Energy-flux Φ [W]</t>
  </si>
  <si>
    <t>Difference (green/blue) [%]</t>
  </si>
  <si>
    <t>Cell diameter:</t>
  </si>
  <si>
    <t>Rod</t>
  </si>
  <si>
    <t>Cone</t>
  </si>
  <si>
    <t>[µm^2]</t>
  </si>
  <si>
    <t>P* (rod) [W]</t>
  </si>
  <si>
    <t>speed of light. c [m/s]</t>
  </si>
  <si>
    <t>Planck's constant WQ h [eVs]</t>
  </si>
  <si>
    <t>Factor Rod @ green wavelenght</t>
  </si>
  <si>
    <t>Factor Rod @ blue wavelenght</t>
  </si>
  <si>
    <t>P* S-cone (green) [W]</t>
  </si>
  <si>
    <t>P* S-cone (blue) [W]</t>
  </si>
  <si>
    <t>(with Background substraction)</t>
  </si>
  <si>
    <r>
      <t>1 [W] corresponds ???</t>
    </r>
    <r>
      <rPr>
        <sz val="10"/>
        <rFont val="Arial"/>
        <family val="2"/>
      </rPr>
      <t xml:space="preserve"> [</t>
    </r>
    <r>
      <rPr>
        <i/>
        <sz val="10"/>
        <rFont val="Arial"/>
        <family val="2"/>
      </rPr>
      <t>eV/s]:</t>
    </r>
  </si>
  <si>
    <t>photon flux per rod / cone  E [Phot/s]</t>
  </si>
  <si>
    <t>for λ = 578 nm</t>
  </si>
  <si>
    <r>
      <t xml:space="preserve">for </t>
    </r>
    <r>
      <rPr>
        <sz val="10"/>
        <rFont val="Arial"/>
        <family val="2"/>
      </rPr>
      <t>λ= 400 nm</t>
    </r>
  </si>
  <si>
    <t>λ-dependent factor:</t>
  </si>
  <si>
    <t>(Factor photoisomerisations ~2/3)</t>
  </si>
  <si>
    <t>numb. Photons (green)</t>
  </si>
  <si>
    <t>numb. Photons (blue)</t>
  </si>
  <si>
    <t>Photonflux [Photons/s] (detector surface)</t>
  </si>
  <si>
    <t xml:space="preserve">Numb=Energy-flux[eV/s]/Phot.energy[eV] </t>
  </si>
  <si>
    <t xml:space="preserve">Photon flux density  </t>
  </si>
  <si>
    <t>E [Phot/s*µm^2]</t>
  </si>
  <si>
    <t>power green</t>
  </si>
  <si>
    <t>power blue</t>
  </si>
  <si>
    <t>Rod Photoisomerizations</t>
  </si>
  <si>
    <t>Cone Photoisomerizations</t>
  </si>
  <si>
    <t>P* M-cone (green) [W]</t>
  </si>
  <si>
    <t>P* M-cone (blue) [W]</t>
  </si>
  <si>
    <t>rod activation</t>
  </si>
  <si>
    <t>Same Photon Flux density (M/S)</t>
  </si>
  <si>
    <t>Factor M-cone @ 578nm</t>
  </si>
  <si>
    <t>Factor M-cone @ 400 nm</t>
  </si>
  <si>
    <t>Factor S-cone @ 578 nm</t>
  </si>
  <si>
    <t>Factor S-cone @ 400 nm</t>
  </si>
  <si>
    <t>Area rectangular [µm^2]</t>
  </si>
  <si>
    <t>green</t>
  </si>
  <si>
    <t>blue</t>
  </si>
  <si>
    <t>scale</t>
  </si>
  <si>
    <t>Normalized factors</t>
  </si>
  <si>
    <t>Factor M-cone @578nm</t>
  </si>
  <si>
    <t>Factor M-cone @400 nm</t>
  </si>
  <si>
    <t>Factor S-cone @578 nm</t>
  </si>
  <si>
    <t>Factor S-cone @400 nm</t>
  </si>
  <si>
    <t>measure 01</t>
  </si>
  <si>
    <t>measure 02</t>
  </si>
  <si>
    <t>display [%]</t>
  </si>
  <si>
    <r>
      <t>[I*/s</t>
    </r>
    <r>
      <rPr>
        <sz val="10"/>
        <rFont val="Calibri"/>
        <family val="2"/>
      </rPr>
      <t>·</t>
    </r>
    <r>
      <rPr>
        <sz val="9"/>
        <rFont val="Arial"/>
        <family val="2"/>
      </rPr>
      <t>cone]</t>
    </r>
  </si>
  <si>
    <t>[nW]</t>
  </si>
  <si>
    <t>opt. power</t>
  </si>
  <si>
    <t>photoisom.</t>
  </si>
  <si>
    <t>Area [µm^2] use this!</t>
  </si>
  <si>
    <t>Irradiation intensity E [W/µm^2]</t>
  </si>
  <si>
    <t>E(green) [W/µm^2]</t>
  </si>
  <si>
    <t>E(blue) [W/µm^2]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</si>
</sst>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E+00"/>
    <numFmt numFmtId="165" formatCode="0.000"/>
    <numFmt numFmtId="166" formatCode="0.000E+00"/>
    <numFmt numFmtId="167" formatCode="0.00000"/>
    <numFmt numFmtId="168" formatCode="0.0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  <font>
      <b/>
      <i/>
      <u/>
      <sz val="10"/>
      <color indexed="10"/>
      <name val="Arial"/>
      <family val="2"/>
    </font>
    <font>
      <b/>
      <u/>
      <sz val="1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sz val="10"/>
      <name val="Calibri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Border="1"/>
    <xf numFmtId="0" fontId="8" fillId="0" borderId="0" xfId="0" applyFont="1" applyFill="1" applyBorder="1"/>
    <xf numFmtId="0" fontId="1" fillId="0" borderId="0" xfId="0" applyFont="1" applyFill="1" applyBorder="1"/>
    <xf numFmtId="2" fontId="5" fillId="0" borderId="0" xfId="0" applyNumberFormat="1" applyFont="1" applyFill="1" applyBorder="1"/>
    <xf numFmtId="165" fontId="1" fillId="0" borderId="0" xfId="0" applyNumberFormat="1" applyFont="1" applyFill="1" applyBorder="1"/>
    <xf numFmtId="164" fontId="3" fillId="0" borderId="0" xfId="0" applyNumberFormat="1" applyFont="1" applyFill="1" applyBorder="1"/>
    <xf numFmtId="164" fontId="0" fillId="0" borderId="0" xfId="0" applyNumberFormat="1" applyFill="1" applyBorder="1"/>
    <xf numFmtId="0" fontId="4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166" fontId="3" fillId="0" borderId="0" xfId="0" applyNumberFormat="1" applyFont="1" applyFill="1" applyBorder="1"/>
    <xf numFmtId="2" fontId="0" fillId="0" borderId="0" xfId="0" applyNumberFormat="1" applyFill="1" applyBorder="1"/>
    <xf numFmtId="167" fontId="0" fillId="0" borderId="0" xfId="0" applyNumberFormat="1" applyFill="1" applyBorder="1"/>
    <xf numFmtId="165" fontId="4" fillId="0" borderId="0" xfId="0" applyNumberFormat="1" applyFont="1" applyFill="1" applyBorder="1"/>
    <xf numFmtId="11" fontId="5" fillId="0" borderId="0" xfId="0" applyNumberFormat="1" applyFont="1" applyFill="1" applyBorder="1"/>
    <xf numFmtId="0" fontId="5" fillId="0" borderId="0" xfId="0" applyFont="1" applyFill="1" applyBorder="1"/>
    <xf numFmtId="11" fontId="7" fillId="0" borderId="0" xfId="0" applyNumberFormat="1" applyFont="1" applyFill="1" applyBorder="1"/>
    <xf numFmtId="11" fontId="0" fillId="0" borderId="0" xfId="0" applyNumberFormat="1" applyFill="1" applyBorder="1"/>
    <xf numFmtId="0" fontId="8" fillId="2" borderId="1" xfId="0" applyFont="1" applyFill="1" applyBorder="1"/>
    <xf numFmtId="11" fontId="5" fillId="3" borderId="2" xfId="0" applyNumberFormat="1" applyFont="1" applyFill="1" applyBorder="1"/>
    <xf numFmtId="11" fontId="5" fillId="4" borderId="2" xfId="0" applyNumberFormat="1" applyFont="1" applyFill="1" applyBorder="1"/>
    <xf numFmtId="0" fontId="0" fillId="0" borderId="2" xfId="0" applyBorder="1"/>
    <xf numFmtId="0" fontId="4" fillId="0" borderId="2" xfId="0" applyFont="1" applyBorder="1"/>
    <xf numFmtId="164" fontId="0" fillId="0" borderId="2" xfId="0" applyNumberFormat="1" applyBorder="1"/>
    <xf numFmtId="164" fontId="0" fillId="0" borderId="3" xfId="0" applyNumberFormat="1" applyBorder="1"/>
    <xf numFmtId="0" fontId="9" fillId="5" borderId="1" xfId="0" applyFont="1" applyFill="1" applyBorder="1"/>
    <xf numFmtId="0" fontId="0" fillId="5" borderId="2" xfId="0" applyFill="1" applyBorder="1"/>
    <xf numFmtId="0" fontId="1" fillId="3" borderId="2" xfId="0" applyFont="1" applyFill="1" applyBorder="1"/>
    <xf numFmtId="164" fontId="3" fillId="3" borderId="2" xfId="0" applyNumberFormat="1" applyFont="1" applyFill="1" applyBorder="1"/>
    <xf numFmtId="0" fontId="1" fillId="4" borderId="2" xfId="0" applyFont="1" applyFill="1" applyBorder="1"/>
    <xf numFmtId="164" fontId="3" fillId="4" borderId="3" xfId="0" applyNumberFormat="1" applyFont="1" applyFill="1" applyBorder="1"/>
    <xf numFmtId="0" fontId="4" fillId="5" borderId="2" xfId="0" applyFont="1" applyFill="1" applyBorder="1"/>
    <xf numFmtId="164" fontId="0" fillId="5" borderId="2" xfId="0" applyNumberFormat="1" applyFill="1" applyBorder="1"/>
    <xf numFmtId="0" fontId="4" fillId="3" borderId="2" xfId="0" applyFont="1" applyFill="1" applyBorder="1"/>
    <xf numFmtId="164" fontId="0" fillId="3" borderId="2" xfId="0" applyNumberFormat="1" applyFill="1" applyBorder="1"/>
    <xf numFmtId="0" fontId="4" fillId="4" borderId="2" xfId="0" applyFont="1" applyFill="1" applyBorder="1"/>
    <xf numFmtId="164" fontId="0" fillId="4" borderId="3" xfId="0" applyNumberFormat="1" applyFill="1" applyBorder="1"/>
    <xf numFmtId="0" fontId="6" fillId="5" borderId="1" xfId="0" applyFont="1" applyFill="1" applyBorder="1"/>
    <xf numFmtId="166" fontId="3" fillId="3" borderId="2" xfId="0" applyNumberFormat="1" applyFont="1" applyFill="1" applyBorder="1"/>
    <xf numFmtId="166" fontId="3" fillId="4" borderId="3" xfId="0" applyNumberFormat="1" applyFont="1" applyFill="1" applyBorder="1"/>
    <xf numFmtId="0" fontId="0" fillId="3" borderId="2" xfId="0" applyFill="1" applyBorder="1"/>
    <xf numFmtId="11" fontId="3" fillId="3" borderId="2" xfId="0" applyNumberFormat="1" applyFont="1" applyFill="1" applyBorder="1"/>
    <xf numFmtId="0" fontId="0" fillId="4" borderId="2" xfId="0" applyFill="1" applyBorder="1"/>
    <xf numFmtId="0" fontId="1" fillId="0" borderId="2" xfId="0" applyFont="1" applyBorder="1"/>
    <xf numFmtId="2" fontId="5" fillId="0" borderId="2" xfId="0" applyNumberFormat="1" applyFont="1" applyBorder="1"/>
    <xf numFmtId="165" fontId="4" fillId="0" borderId="2" xfId="0" applyNumberFormat="1" applyFont="1" applyBorder="1"/>
    <xf numFmtId="0" fontId="8" fillId="2" borderId="2" xfId="0" applyFont="1" applyFill="1" applyBorder="1"/>
    <xf numFmtId="0" fontId="5" fillId="0" borderId="2" xfId="0" applyFont="1" applyBorder="1"/>
    <xf numFmtId="11" fontId="7" fillId="0" borderId="2" xfId="0" applyNumberFormat="1" applyFont="1" applyBorder="1"/>
    <xf numFmtId="11" fontId="0" fillId="0" borderId="2" xfId="0" applyNumberFormat="1" applyBorder="1"/>
    <xf numFmtId="0" fontId="0" fillId="0" borderId="3" xfId="0" applyBorder="1"/>
    <xf numFmtId="167" fontId="0" fillId="3" borderId="2" xfId="0" applyNumberFormat="1" applyFill="1" applyBorder="1"/>
    <xf numFmtId="167" fontId="0" fillId="4" borderId="3" xfId="0" applyNumberFormat="1" applyFill="1" applyBorder="1"/>
    <xf numFmtId="166" fontId="1" fillId="3" borderId="2" xfId="0" applyNumberFormat="1" applyFont="1" applyFill="1" applyBorder="1" applyAlignment="1"/>
    <xf numFmtId="166" fontId="1" fillId="4" borderId="2" xfId="0" applyNumberFormat="1" applyFont="1" applyFill="1" applyBorder="1" applyAlignment="1"/>
    <xf numFmtId="166" fontId="1" fillId="4" borderId="3" xfId="0" applyNumberFormat="1" applyFont="1" applyFill="1" applyBorder="1" applyAlignment="1"/>
    <xf numFmtId="0" fontId="10" fillId="5" borderId="1" xfId="0" applyFont="1" applyFill="1" applyBorder="1"/>
    <xf numFmtId="0" fontId="11" fillId="5" borderId="2" xfId="0" applyFont="1" applyFill="1" applyBorder="1"/>
    <xf numFmtId="2" fontId="5" fillId="3" borderId="2" xfId="0" applyNumberFormat="1" applyFont="1" applyFill="1" applyBorder="1"/>
    <xf numFmtId="2" fontId="5" fillId="4" borderId="2" xfId="0" applyNumberFormat="1" applyFont="1" applyFill="1" applyBorder="1"/>
    <xf numFmtId="2" fontId="5" fillId="6" borderId="2" xfId="0" applyNumberFormat="1" applyFont="1" applyFill="1" applyBorder="1"/>
    <xf numFmtId="0" fontId="9" fillId="6" borderId="1" xfId="0" applyFont="1" applyFill="1" applyBorder="1"/>
    <xf numFmtId="0" fontId="0" fillId="6" borderId="2" xfId="0" applyFill="1" applyBorder="1"/>
    <xf numFmtId="2" fontId="5" fillId="4" borderId="3" xfId="0" applyNumberFormat="1" applyFont="1" applyFill="1" applyBorder="1"/>
    <xf numFmtId="11" fontId="3" fillId="4" borderId="3" xfId="0" applyNumberFormat="1" applyFont="1" applyFill="1" applyBorder="1"/>
    <xf numFmtId="0" fontId="4" fillId="6" borderId="2" xfId="0" applyFont="1" applyFill="1" applyBorder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4" fillId="0" borderId="0" xfId="0" applyFont="1" applyBorder="1"/>
    <xf numFmtId="0" fontId="9" fillId="0" borderId="0" xfId="0" applyFont="1" applyFill="1" applyBorder="1"/>
    <xf numFmtId="0" fontId="12" fillId="4" borderId="1" xfId="0" applyFont="1" applyFill="1" applyBorder="1"/>
    <xf numFmtId="0" fontId="12" fillId="3" borderId="1" xfId="0" applyFont="1" applyFill="1" applyBorder="1"/>
    <xf numFmtId="11" fontId="3" fillId="3" borderId="3" xfId="0" applyNumberFormat="1" applyFont="1" applyFill="1" applyBorder="1"/>
    <xf numFmtId="0" fontId="13" fillId="0" borderId="2" xfId="0" applyFont="1" applyFill="1" applyBorder="1"/>
    <xf numFmtId="11" fontId="14" fillId="0" borderId="2" xfId="0" applyNumberFormat="1" applyFont="1" applyFill="1" applyBorder="1"/>
    <xf numFmtId="0" fontId="0" fillId="0" borderId="1" xfId="0" applyBorder="1"/>
    <xf numFmtId="2" fontId="0" fillId="0" borderId="0" xfId="0" applyNumberFormat="1" applyBorder="1"/>
    <xf numFmtId="0" fontId="4" fillId="0" borderId="1" xfId="0" applyFont="1" applyFill="1" applyBorder="1"/>
    <xf numFmtId="164" fontId="4" fillId="0" borderId="3" xfId="0" applyNumberFormat="1" applyFont="1" applyFill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3" borderId="2" xfId="0" applyNumberFormat="1" applyFill="1" applyBorder="1"/>
    <xf numFmtId="11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CC00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Tabelle1!$K$4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CC00"/>
              </a:solidFill>
            </a:ln>
          </c:spPr>
          <c:marker>
            <c:symbol val="square"/>
            <c:size val="5"/>
            <c:spPr>
              <a:solidFill>
                <a:srgbClr val="00CC00"/>
              </a:solidFill>
              <a:ln>
                <a:solidFill>
                  <a:srgbClr val="00CC00"/>
                </a:solidFill>
              </a:ln>
            </c:spPr>
          </c:marker>
          <c:cat>
            <c:numRef>
              <c:f>Tabelle1!$J$5:$J$15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Tabelle1!$K$5:$K$15</c:f>
              <c:numCache>
                <c:formatCode>0.00E+00</c:formatCode>
                <c:ptCount val="11"/>
                <c:pt idx="0">
                  <c:v>1497.0493937820224</c:v>
                </c:pt>
                <c:pt idx="1">
                  <c:v>1618.4317770616456</c:v>
                </c:pt>
                <c:pt idx="2">
                  <c:v>2427.6476655924685</c:v>
                </c:pt>
                <c:pt idx="3">
                  <c:v>3722.393087241785</c:v>
                </c:pt>
                <c:pt idx="4">
                  <c:v>5563.3592336494066</c:v>
                </c:pt>
                <c:pt idx="5">
                  <c:v>9022.7571571186745</c:v>
                </c:pt>
                <c:pt idx="6">
                  <c:v>14565.88599355481</c:v>
                </c:pt>
                <c:pt idx="7">
                  <c:v>22253.436934597627</c:v>
                </c:pt>
                <c:pt idx="8">
                  <c:v>32368.635541232914</c:v>
                </c:pt>
                <c:pt idx="9">
                  <c:v>44102.265924929845</c:v>
                </c:pt>
                <c:pt idx="10">
                  <c:v>56645.112197157599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Tabelle1!$L$4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6600CC"/>
              </a:solidFill>
            </a:ln>
          </c:spPr>
          <c:marker>
            <c:symbol val="square"/>
            <c:size val="5"/>
            <c:spPr>
              <a:solidFill>
                <a:srgbClr val="6600CC"/>
              </a:solidFill>
              <a:ln>
                <a:solidFill>
                  <a:srgbClr val="6600CC"/>
                </a:solidFill>
              </a:ln>
            </c:spPr>
          </c:marker>
          <c:cat>
            <c:numRef>
              <c:f>Tabelle1!$J$5:$J$15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Tabelle1!$L$5:$L$15</c:f>
              <c:numCache>
                <c:formatCode>0.00E+00</c:formatCode>
                <c:ptCount val="11"/>
                <c:pt idx="0">
                  <c:v>2880.6798753529965</c:v>
                </c:pt>
                <c:pt idx="1">
                  <c:v>3111.1342653812362</c:v>
                </c:pt>
                <c:pt idx="2">
                  <c:v>3940.7700694829</c:v>
                </c:pt>
                <c:pt idx="3">
                  <c:v>5530.9053606777543</c:v>
                </c:pt>
                <c:pt idx="4">
                  <c:v>7628.040309934735</c:v>
                </c:pt>
                <c:pt idx="5">
                  <c:v>11476.628623406337</c:v>
                </c:pt>
                <c:pt idx="6">
                  <c:v>20279.9863224851</c:v>
                </c:pt>
                <c:pt idx="7">
                  <c:v>29498.161923614687</c:v>
                </c:pt>
                <c:pt idx="8">
                  <c:v>42864.516545252598</c:v>
                </c:pt>
                <c:pt idx="9">
                  <c:v>66831.773108189533</c:v>
                </c:pt>
                <c:pt idx="10">
                  <c:v>80659.03650988391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97728"/>
        <c:axId val="64145088"/>
      </c:lineChart>
      <c:catAx>
        <c:axId val="8269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145088"/>
        <c:crosses val="autoZero"/>
        <c:auto val="1"/>
        <c:lblAlgn val="ctr"/>
        <c:lblOffset val="100"/>
        <c:noMultiLvlLbl val="0"/>
      </c:catAx>
      <c:valAx>
        <c:axId val="641450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269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w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1439333</xdr:colOff>
      <xdr:row>6</xdr:row>
      <xdr:rowOff>142875</xdr:rowOff>
    </xdr:from>
    <xdr:to>
      <xdr:col>5</xdr:col>
      <xdr:colOff>2222048</xdr:colOff>
      <xdr:row>10</xdr:row>
      <xdr:rowOff>10583</xdr:rowOff>
    </xdr:to>
    <xdr:pic>
      <xdr:nvPicPr>
        <xdr:cNvPr id="103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42666" y="1254125"/>
          <a:ext cx="782715" cy="502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419098</xdr:colOff>
      <xdr:row>17</xdr:row>
      <xdr:rowOff>116418</xdr:rowOff>
    </xdr:from>
    <xdr:to>
      <xdr:col>16</xdr:col>
      <xdr:colOff>539750</xdr:colOff>
      <xdr:row>41</xdr:row>
      <xdr:rowOff>148168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619125</xdr:colOff>
          <xdr:row>1</xdr:row>
          <xdr:rowOff>171450</xdr:rowOff>
        </xdr:from>
        <xdr:to>
          <xdr:col>3</xdr:col>
          <xdr:colOff>2028825</xdr:colOff>
          <xdr:row>4</xdr:row>
          <xdr:rowOff>95250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2066925</xdr:colOff>
          <xdr:row>24</xdr:row>
          <xdr:rowOff>66675</xdr:rowOff>
        </xdr:from>
        <xdr:to>
          <xdr:col>3</xdr:col>
          <xdr:colOff>2857500</xdr:colOff>
          <xdr:row>26</xdr:row>
          <xdr:rowOff>142875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4"/>
  <sheetViews>
    <sheetView tabSelected="1" topLeftCell="A7" zoomScale="90" zoomScaleNormal="90" workbookViewId="0">
      <selection activeCell="D35" sqref="D35"/>
    </sheetView>
  </sheetViews>
  <sheetFormatPr defaultColWidth="11.42578125" defaultRowHeight="12.75" x14ac:dyDescent="0.2"/>
  <cols>
    <col min="1" max="1" width="3.85546875" customWidth="1"/>
    <col min="2" max="2" width="32.85546875" customWidth="1"/>
    <col min="3" max="3" width="3.140625" style="9" customWidth="1"/>
    <col min="4" max="4" width="44.85546875" customWidth="1"/>
    <col min="5" max="5" width="2.85546875" style="9" customWidth="1"/>
    <col min="6" max="6" width="37" customWidth="1"/>
    <col min="7" max="7" width="3" style="1" customWidth="1"/>
    <col min="8" max="8" width="22" customWidth="1"/>
    <col min="9" max="9" width="10.28515625" customWidth="1"/>
  </cols>
  <sheetData>
    <row r="1" spans="2:24" ht="13.5" thickBot="1" x14ac:dyDescent="0.25">
      <c r="B1" s="1"/>
      <c r="D1" s="1"/>
      <c r="F1" s="1"/>
    </row>
    <row r="2" spans="2:24" ht="15" x14ac:dyDescent="0.25">
      <c r="B2" s="19" t="s">
        <v>10</v>
      </c>
      <c r="C2" s="2"/>
      <c r="D2" s="26" t="s">
        <v>11</v>
      </c>
      <c r="E2" s="10"/>
      <c r="F2" s="1"/>
      <c r="K2" s="85" t="s">
        <v>69</v>
      </c>
      <c r="L2" s="86"/>
      <c r="M2" s="86"/>
      <c r="N2" s="86"/>
      <c r="O2" s="85" t="s">
        <v>68</v>
      </c>
      <c r="S2" s="69" t="s">
        <v>63</v>
      </c>
      <c r="W2" s="69" t="s">
        <v>64</v>
      </c>
    </row>
    <row r="3" spans="2:24" x14ac:dyDescent="0.2">
      <c r="B3" s="20">
        <f>578/1000000000</f>
        <v>5.7800000000000001E-7</v>
      </c>
      <c r="C3" s="15"/>
      <c r="D3" s="27"/>
      <c r="F3" s="1"/>
      <c r="K3" s="85" t="s">
        <v>66</v>
      </c>
      <c r="L3" s="86"/>
      <c r="M3" s="86"/>
      <c r="N3" s="86"/>
      <c r="O3" s="85" t="s">
        <v>67</v>
      </c>
    </row>
    <row r="4" spans="2:24" x14ac:dyDescent="0.2">
      <c r="B4" s="21">
        <f>402/1000000000</f>
        <v>4.0200000000000003E-7</v>
      </c>
      <c r="C4" s="15"/>
      <c r="D4" s="27"/>
      <c r="F4" s="1"/>
      <c r="J4" s="82" t="s">
        <v>65</v>
      </c>
      <c r="K4" s="82" t="s">
        <v>55</v>
      </c>
      <c r="L4" s="82" t="s">
        <v>56</v>
      </c>
      <c r="M4" s="86"/>
      <c r="N4" s="82" t="s">
        <v>65</v>
      </c>
      <c r="O4" s="82" t="s">
        <v>55</v>
      </c>
      <c r="P4" s="82" t="s">
        <v>56</v>
      </c>
      <c r="R4" s="82" t="s">
        <v>57</v>
      </c>
      <c r="S4" s="82" t="s">
        <v>55</v>
      </c>
      <c r="T4" s="82" t="s">
        <v>56</v>
      </c>
      <c r="V4" s="82" t="s">
        <v>57</v>
      </c>
      <c r="W4" s="82" t="s">
        <v>55</v>
      </c>
      <c r="X4" s="82" t="s">
        <v>56</v>
      </c>
    </row>
    <row r="5" spans="2:24" x14ac:dyDescent="0.2">
      <c r="B5" s="22"/>
      <c r="D5" s="27"/>
      <c r="F5" s="1"/>
      <c r="J5" s="82">
        <v>0</v>
      </c>
      <c r="K5" s="83">
        <f t="shared" ref="K5:K15" si="0">(O5/M49)*N49*R49</f>
        <v>1497.0493937820224</v>
      </c>
      <c r="L5" s="83">
        <f t="shared" ref="L5:L15" si="1">(P5/O49)*P49*R49</f>
        <v>2880.6798753529965</v>
      </c>
      <c r="M5" s="86"/>
      <c r="N5" s="82">
        <v>0</v>
      </c>
      <c r="O5" s="84">
        <v>7.4</v>
      </c>
      <c r="P5" s="84">
        <v>12.5</v>
      </c>
      <c r="R5" s="82">
        <v>0</v>
      </c>
      <c r="S5" s="83">
        <v>4.6610835179375387</v>
      </c>
      <c r="T5" s="83">
        <v>5.309669146250644</v>
      </c>
      <c r="V5" s="82">
        <v>0</v>
      </c>
      <c r="W5" s="83">
        <v>11.652708794843846</v>
      </c>
      <c r="X5" s="83">
        <v>5.309669146250644</v>
      </c>
    </row>
    <row r="6" spans="2:24" x14ac:dyDescent="0.2">
      <c r="B6" s="23" t="s">
        <v>24</v>
      </c>
      <c r="C6" s="8"/>
      <c r="D6" s="28" t="s">
        <v>32</v>
      </c>
      <c r="F6" s="1"/>
      <c r="J6" s="82">
        <v>10</v>
      </c>
      <c r="K6" s="83">
        <f t="shared" si="0"/>
        <v>1618.4317770616456</v>
      </c>
      <c r="L6" s="83">
        <f t="shared" si="1"/>
        <v>3111.1342653812362</v>
      </c>
      <c r="M6" s="86"/>
      <c r="N6" s="82">
        <v>10</v>
      </c>
      <c r="O6" s="84">
        <v>8</v>
      </c>
      <c r="P6" s="84">
        <v>13.5</v>
      </c>
      <c r="R6" s="82">
        <v>10</v>
      </c>
      <c r="S6" s="83">
        <v>32.627584625562775</v>
      </c>
      <c r="T6" s="83">
        <v>15.929007438751931</v>
      </c>
      <c r="V6" s="82">
        <v>10</v>
      </c>
      <c r="W6" s="83">
        <v>65.255169251125551</v>
      </c>
      <c r="X6" s="83">
        <v>21.238676585002576</v>
      </c>
    </row>
    <row r="7" spans="2:24" ht="13.5" thickBot="1" x14ac:dyDescent="0.25">
      <c r="B7" s="24">
        <v>4.1356670000000002E-15</v>
      </c>
      <c r="C7" s="7"/>
      <c r="D7" s="29">
        <f>(B7*B10)/B3</f>
        <v>2.1450549747395953</v>
      </c>
      <c r="E7" s="6"/>
      <c r="F7" s="1"/>
      <c r="J7" s="82">
        <v>20</v>
      </c>
      <c r="K7" s="83">
        <f t="shared" si="0"/>
        <v>2427.6476655924685</v>
      </c>
      <c r="L7" s="83">
        <f t="shared" si="1"/>
        <v>3940.7700694829</v>
      </c>
      <c r="M7" s="86"/>
      <c r="N7" s="82">
        <v>20</v>
      </c>
      <c r="O7" s="84">
        <v>12</v>
      </c>
      <c r="P7" s="84">
        <v>17.100000000000001</v>
      </c>
      <c r="R7" s="82">
        <v>20</v>
      </c>
      <c r="S7" s="83">
        <v>275.00392755831484</v>
      </c>
      <c r="T7" s="83">
        <v>84.954706340010304</v>
      </c>
      <c r="V7" s="82">
        <v>20</v>
      </c>
      <c r="W7" s="83">
        <v>568.65218918837979</v>
      </c>
      <c r="X7" s="83">
        <v>148.67073609501801</v>
      </c>
    </row>
    <row r="8" spans="2:24" ht="13.5" customHeight="1" x14ac:dyDescent="0.25">
      <c r="B8" s="24"/>
      <c r="C8" s="7"/>
      <c r="D8" s="27"/>
      <c r="F8" s="26" t="s">
        <v>15</v>
      </c>
      <c r="J8" s="82">
        <v>30</v>
      </c>
      <c r="K8" s="83">
        <f t="shared" si="0"/>
        <v>3722.393087241785</v>
      </c>
      <c r="L8" s="83">
        <f t="shared" si="1"/>
        <v>5530.9053606777543</v>
      </c>
      <c r="M8" s="86"/>
      <c r="N8" s="82">
        <v>30</v>
      </c>
      <c r="O8" s="84">
        <v>18.399999999999999</v>
      </c>
      <c r="P8" s="84">
        <v>24</v>
      </c>
      <c r="R8" s="82">
        <v>30</v>
      </c>
      <c r="S8" s="83">
        <v>647.89060899331787</v>
      </c>
      <c r="T8" s="83">
        <v>191.1480892650232</v>
      </c>
      <c r="V8" s="82">
        <v>30</v>
      </c>
      <c r="W8" s="83">
        <v>1337.7309696480736</v>
      </c>
      <c r="X8" s="83">
        <v>276.10279560503346</v>
      </c>
    </row>
    <row r="9" spans="2:24" x14ac:dyDescent="0.2">
      <c r="B9" s="23" t="s">
        <v>23</v>
      </c>
      <c r="C9" s="8"/>
      <c r="D9" s="30" t="s">
        <v>33</v>
      </c>
      <c r="F9" s="27"/>
      <c r="J9" s="82">
        <v>40</v>
      </c>
      <c r="K9" s="83">
        <f t="shared" si="0"/>
        <v>5563.3592336494066</v>
      </c>
      <c r="L9" s="83">
        <f t="shared" si="1"/>
        <v>7628.040309934735</v>
      </c>
      <c r="M9" s="86"/>
      <c r="N9" s="82">
        <v>40</v>
      </c>
      <c r="O9" s="84">
        <v>27.5</v>
      </c>
      <c r="P9" s="84">
        <v>33.1</v>
      </c>
      <c r="R9" s="82">
        <v>40</v>
      </c>
      <c r="S9" s="83">
        <v>1221.2038816996355</v>
      </c>
      <c r="T9" s="83">
        <v>334.50915621379056</v>
      </c>
      <c r="V9" s="82">
        <v>40</v>
      </c>
      <c r="W9" s="83">
        <v>2540.2905172759588</v>
      </c>
      <c r="X9" s="83">
        <v>440.7025391388035</v>
      </c>
    </row>
    <row r="10" spans="2:24" ht="13.5" thickBot="1" x14ac:dyDescent="0.25">
      <c r="B10" s="25">
        <v>299792458</v>
      </c>
      <c r="C10" s="7"/>
      <c r="D10" s="31">
        <f>(B7*B10)/B4</f>
        <v>3.0841835208942441</v>
      </c>
      <c r="E10" s="6"/>
      <c r="F10" s="27"/>
      <c r="J10" s="82">
        <v>50</v>
      </c>
      <c r="K10" s="83">
        <f t="shared" si="0"/>
        <v>9022.7571571186745</v>
      </c>
      <c r="L10" s="83">
        <f t="shared" si="1"/>
        <v>11476.628623406337</v>
      </c>
      <c r="M10" s="86"/>
      <c r="N10" s="82">
        <v>50</v>
      </c>
      <c r="O10" s="84">
        <v>44.6</v>
      </c>
      <c r="P10" s="84">
        <v>49.8</v>
      </c>
      <c r="R10" s="82">
        <v>50</v>
      </c>
      <c r="S10" s="83">
        <v>2241.9811721279561</v>
      </c>
      <c r="T10" s="83">
        <v>605.30228267257326</v>
      </c>
      <c r="V10" s="82">
        <v>50</v>
      </c>
      <c r="W10" s="83">
        <v>4707.6943531169154</v>
      </c>
      <c r="X10" s="83">
        <v>934.50176974011345</v>
      </c>
    </row>
    <row r="11" spans="2:24" ht="13.5" thickBot="1" x14ac:dyDescent="0.25">
      <c r="B11" s="1"/>
      <c r="D11" s="1"/>
      <c r="F11" s="32" t="s">
        <v>30</v>
      </c>
      <c r="J11" s="82">
        <v>60</v>
      </c>
      <c r="K11" s="83">
        <f t="shared" si="0"/>
        <v>14565.88599355481</v>
      </c>
      <c r="L11" s="83">
        <f t="shared" si="1"/>
        <v>20279.9863224851</v>
      </c>
      <c r="M11" s="86"/>
      <c r="N11" s="82">
        <v>60</v>
      </c>
      <c r="O11" s="84">
        <v>72</v>
      </c>
      <c r="P11" s="84">
        <v>88</v>
      </c>
      <c r="R11" s="82">
        <v>60</v>
      </c>
      <c r="S11" s="83">
        <v>3892.0047374778455</v>
      </c>
      <c r="T11" s="83">
        <v>1295.559271685157</v>
      </c>
      <c r="V11" s="82">
        <v>60</v>
      </c>
      <c r="W11" s="83">
        <v>8017.0636508525686</v>
      </c>
      <c r="X11" s="83">
        <v>1805.2875097252188</v>
      </c>
    </row>
    <row r="12" spans="2:24" x14ac:dyDescent="0.2">
      <c r="B12" s="19" t="s">
        <v>12</v>
      </c>
      <c r="D12" s="38" t="s">
        <v>16</v>
      </c>
      <c r="E12" s="10"/>
      <c r="F12" s="33">
        <v>6.24151E+18</v>
      </c>
      <c r="J12" s="82">
        <v>70</v>
      </c>
      <c r="K12" s="83">
        <f t="shared" si="0"/>
        <v>22253.436934597627</v>
      </c>
      <c r="L12" s="83">
        <f t="shared" si="1"/>
        <v>29498.161923614687</v>
      </c>
      <c r="M12" s="86"/>
      <c r="N12" s="82">
        <v>70</v>
      </c>
      <c r="O12" s="84">
        <v>110</v>
      </c>
      <c r="P12" s="84">
        <v>128</v>
      </c>
      <c r="R12" s="82">
        <v>70</v>
      </c>
      <c r="S12" s="83">
        <v>6152.6302436775513</v>
      </c>
      <c r="T12" s="83">
        <v>1964.5775841127381</v>
      </c>
      <c r="V12" s="82">
        <v>70</v>
      </c>
      <c r="W12" s="83">
        <v>5000</v>
      </c>
      <c r="X12" s="83">
        <v>2920.3180304378543</v>
      </c>
    </row>
    <row r="13" spans="2:24" x14ac:dyDescent="0.2">
      <c r="B13" s="44" t="s">
        <v>29</v>
      </c>
      <c r="C13" s="2"/>
      <c r="D13" s="34" t="s">
        <v>3</v>
      </c>
      <c r="F13" s="34" t="s">
        <v>4</v>
      </c>
      <c r="J13" s="82">
        <v>80</v>
      </c>
      <c r="K13" s="83">
        <f t="shared" si="0"/>
        <v>32368.635541232914</v>
      </c>
      <c r="L13" s="83">
        <f t="shared" si="1"/>
        <v>42864.516545252598</v>
      </c>
      <c r="M13" s="86"/>
      <c r="N13" s="82">
        <v>80</v>
      </c>
      <c r="O13" s="84">
        <v>160</v>
      </c>
      <c r="P13" s="84">
        <v>186</v>
      </c>
      <c r="R13" s="82">
        <v>80</v>
      </c>
      <c r="S13" s="83">
        <v>9140</v>
      </c>
      <c r="T13" s="83">
        <v>2970</v>
      </c>
      <c r="V13" s="82">
        <v>80</v>
      </c>
      <c r="W13" s="83">
        <v>6000</v>
      </c>
      <c r="X13" s="83">
        <v>4491.9800977280438</v>
      </c>
    </row>
    <row r="14" spans="2:24" x14ac:dyDescent="0.2">
      <c r="B14" s="23" t="s">
        <v>1</v>
      </c>
      <c r="C14" s="3"/>
      <c r="D14" s="29">
        <f>B16/1000000000</f>
        <v>4.1999999999999999E-8</v>
      </c>
      <c r="F14" s="35">
        <f>D14*F12</f>
        <v>262143420000</v>
      </c>
      <c r="J14" s="82">
        <v>90</v>
      </c>
      <c r="K14" s="83">
        <f t="shared" si="0"/>
        <v>44102.265924929845</v>
      </c>
      <c r="L14" s="83">
        <f t="shared" si="1"/>
        <v>66831.773108189533</v>
      </c>
      <c r="M14" s="86"/>
      <c r="N14" s="82">
        <v>90</v>
      </c>
      <c r="O14" s="84">
        <v>218</v>
      </c>
      <c r="P14" s="84">
        <v>290</v>
      </c>
      <c r="R14" s="82">
        <v>90</v>
      </c>
      <c r="S14" s="83">
        <v>12500</v>
      </c>
      <c r="T14" s="83">
        <v>4760</v>
      </c>
      <c r="V14" s="82">
        <v>90</v>
      </c>
      <c r="W14" s="83">
        <v>7500</v>
      </c>
      <c r="X14" s="83">
        <v>6106.1195181882395</v>
      </c>
    </row>
    <row r="15" spans="2:24" x14ac:dyDescent="0.2">
      <c r="B15" s="44" t="s">
        <v>42</v>
      </c>
      <c r="C15" s="8"/>
      <c r="D15" s="36" t="s">
        <v>2</v>
      </c>
      <c r="E15" s="8"/>
      <c r="F15" s="36" t="s">
        <v>5</v>
      </c>
      <c r="J15" s="82">
        <v>100</v>
      </c>
      <c r="K15" s="83">
        <f t="shared" si="0"/>
        <v>56645.112197157599</v>
      </c>
      <c r="L15" s="83">
        <f t="shared" si="1"/>
        <v>80659.03650988391</v>
      </c>
      <c r="M15" s="86"/>
      <c r="N15" s="82">
        <v>100</v>
      </c>
      <c r="O15" s="84">
        <v>280</v>
      </c>
      <c r="P15" s="84">
        <v>350</v>
      </c>
      <c r="R15" s="82">
        <v>100</v>
      </c>
      <c r="S15" s="83">
        <v>16200</v>
      </c>
      <c r="T15" s="83">
        <v>5575.1526035631759</v>
      </c>
      <c r="V15" s="82">
        <v>100</v>
      </c>
      <c r="W15" s="83">
        <v>13843.418048274494</v>
      </c>
      <c r="X15" s="83">
        <v>11521.982047363896</v>
      </c>
    </row>
    <row r="16" spans="2:24" ht="13.5" thickBot="1" x14ac:dyDescent="0.25">
      <c r="B16" s="59">
        <v>42</v>
      </c>
      <c r="C16" s="4"/>
      <c r="D16" s="31">
        <f>B18/1000000000</f>
        <v>4.1999999999999999E-8</v>
      </c>
      <c r="E16" s="6"/>
      <c r="F16" s="37">
        <f>D16*F12</f>
        <v>262143420000</v>
      </c>
    </row>
    <row r="17" spans="2:8" ht="13.5" thickBot="1" x14ac:dyDescent="0.25">
      <c r="B17" s="46" t="s">
        <v>43</v>
      </c>
      <c r="C17" s="14"/>
      <c r="D17" s="1"/>
      <c r="E17" s="8"/>
      <c r="F17" s="1"/>
    </row>
    <row r="18" spans="2:8" ht="18" x14ac:dyDescent="0.25">
      <c r="B18" s="60">
        <v>42</v>
      </c>
      <c r="C18" s="4"/>
      <c r="D18" s="26" t="s">
        <v>38</v>
      </c>
      <c r="E18" s="6"/>
      <c r="F18" s="57" t="s">
        <v>40</v>
      </c>
    </row>
    <row r="19" spans="2:8" ht="15.75" x14ac:dyDescent="0.25">
      <c r="B19" s="22" t="s">
        <v>0</v>
      </c>
      <c r="D19" s="32" t="s">
        <v>39</v>
      </c>
      <c r="E19" s="10"/>
      <c r="F19" s="58" t="s">
        <v>41</v>
      </c>
    </row>
    <row r="20" spans="2:8" x14ac:dyDescent="0.2">
      <c r="B20" s="47" t="s">
        <v>13</v>
      </c>
      <c r="C20" s="2"/>
      <c r="D20" s="34" t="s">
        <v>36</v>
      </c>
      <c r="E20" s="8"/>
      <c r="F20" s="27"/>
    </row>
    <row r="21" spans="2:8" x14ac:dyDescent="0.2">
      <c r="B21" s="48">
        <v>250</v>
      </c>
      <c r="C21" s="16"/>
      <c r="D21" s="39">
        <f>F14/D7</f>
        <v>122208252509.62326</v>
      </c>
      <c r="F21" s="34" t="s">
        <v>8</v>
      </c>
    </row>
    <row r="22" spans="2:8" x14ac:dyDescent="0.2">
      <c r="B22" s="44" t="s">
        <v>14</v>
      </c>
      <c r="C22" s="3"/>
      <c r="D22" s="36" t="s">
        <v>37</v>
      </c>
      <c r="E22" s="11"/>
      <c r="F22" s="42">
        <f>D21/B23</f>
        <v>622401.51915293012</v>
      </c>
      <c r="H22" s="67">
        <f>F22/6.1/F24</f>
        <v>0.2357067123399397</v>
      </c>
    </row>
    <row r="23" spans="2:8" ht="13.5" thickBot="1" x14ac:dyDescent="0.25">
      <c r="B23" s="49">
        <f>(B21^2)*PI()</f>
        <v>196349.54084936206</v>
      </c>
      <c r="C23" s="17"/>
      <c r="D23" s="40">
        <f>F16/D10</f>
        <v>84996051053.405792</v>
      </c>
      <c r="F23" s="36" t="s">
        <v>9</v>
      </c>
    </row>
    <row r="24" spans="2:8" ht="13.5" thickBot="1" x14ac:dyDescent="0.25">
      <c r="B24" s="22" t="s">
        <v>70</v>
      </c>
      <c r="D24" s="1"/>
      <c r="E24" s="11"/>
      <c r="F24" s="65">
        <f>D23/B23</f>
        <v>432881.33339010016</v>
      </c>
      <c r="H24" s="67">
        <f>357/H22</f>
        <v>1514.5941176470585</v>
      </c>
    </row>
    <row r="25" spans="2:8" ht="15" x14ac:dyDescent="0.25">
      <c r="B25" s="50">
        <f>B27</f>
        <v>480000</v>
      </c>
      <c r="C25" s="18"/>
      <c r="D25" s="26" t="s">
        <v>71</v>
      </c>
      <c r="F25" s="1"/>
    </row>
    <row r="26" spans="2:8" x14ac:dyDescent="0.2">
      <c r="B26" s="22" t="s">
        <v>54</v>
      </c>
      <c r="D26" s="27"/>
      <c r="E26" s="10"/>
      <c r="F26" s="1"/>
    </row>
    <row r="27" spans="2:8" x14ac:dyDescent="0.2">
      <c r="B27" s="50">
        <v>480000</v>
      </c>
      <c r="D27" s="27"/>
      <c r="F27" s="78"/>
    </row>
    <row r="28" spans="2:8" x14ac:dyDescent="0.2">
      <c r="B28" s="22"/>
      <c r="D28" s="28" t="s">
        <v>72</v>
      </c>
      <c r="F28" s="1"/>
    </row>
    <row r="29" spans="2:8" ht="13.5" thickBot="1" x14ac:dyDescent="0.25">
      <c r="B29" s="47" t="s">
        <v>18</v>
      </c>
      <c r="C29" s="2"/>
      <c r="D29" s="87">
        <f>D14/B23</f>
        <v>2.1390424351550735E-13</v>
      </c>
      <c r="F29" s="1"/>
    </row>
    <row r="30" spans="2:8" ht="15" x14ac:dyDescent="0.25">
      <c r="B30" s="23" t="s">
        <v>21</v>
      </c>
      <c r="C30" s="8"/>
      <c r="D30" s="30" t="s">
        <v>73</v>
      </c>
      <c r="E30" s="12"/>
      <c r="F30" s="26" t="s">
        <v>31</v>
      </c>
    </row>
    <row r="31" spans="2:8" x14ac:dyDescent="0.2">
      <c r="B31" s="23"/>
      <c r="C31" s="8"/>
      <c r="D31" s="88">
        <f>D16/B23</f>
        <v>2.1390424351550735E-13</v>
      </c>
      <c r="F31" s="32" t="s">
        <v>19</v>
      </c>
    </row>
    <row r="32" spans="2:8" x14ac:dyDescent="0.2">
      <c r="B32" s="66" t="s">
        <v>19</v>
      </c>
      <c r="C32" s="3"/>
      <c r="D32" s="22"/>
      <c r="E32" s="12"/>
      <c r="F32" s="54">
        <f>B33*F22</f>
        <v>311200.75957646506</v>
      </c>
    </row>
    <row r="33" spans="1:9" x14ac:dyDescent="0.2">
      <c r="B33" s="61">
        <v>0.5</v>
      </c>
      <c r="C33" s="4"/>
      <c r="D33" s="41" t="s">
        <v>6</v>
      </c>
      <c r="F33" s="55">
        <f>B33*F24</f>
        <v>216440.66669505008</v>
      </c>
    </row>
    <row r="34" spans="1:9" x14ac:dyDescent="0.2">
      <c r="B34" s="46" t="s">
        <v>20</v>
      </c>
      <c r="C34" s="5"/>
      <c r="D34" s="52">
        <f>D29*1000000/1000000</f>
        <v>2.1390424351550733E-13</v>
      </c>
      <c r="F34" s="32" t="s">
        <v>20</v>
      </c>
    </row>
    <row r="35" spans="1:9" x14ac:dyDescent="0.2">
      <c r="B35" s="45">
        <v>0.2</v>
      </c>
      <c r="C35" s="4"/>
      <c r="D35" s="43" t="s">
        <v>7</v>
      </c>
      <c r="E35" s="13"/>
      <c r="F35" s="54">
        <f>B35*F22</f>
        <v>124480.30383058602</v>
      </c>
    </row>
    <row r="36" spans="1:9" ht="13.5" thickBot="1" x14ac:dyDescent="0.25">
      <c r="B36" s="51"/>
      <c r="D36" s="53">
        <f>D31*1000000/1000000</f>
        <v>2.1390424351550733E-13</v>
      </c>
      <c r="F36" s="56">
        <f>F24*B35</f>
        <v>86576.266678020038</v>
      </c>
    </row>
    <row r="37" spans="1:9" x14ac:dyDescent="0.2">
      <c r="E37" s="13"/>
    </row>
    <row r="38" spans="1:9" ht="13.5" thickBot="1" x14ac:dyDescent="0.25">
      <c r="B38" s="1"/>
      <c r="D38" s="1"/>
      <c r="F38" s="1"/>
    </row>
    <row r="39" spans="1:9" ht="15.75" thickBot="1" x14ac:dyDescent="0.3">
      <c r="B39" s="19" t="s">
        <v>34</v>
      </c>
      <c r="C39" s="2"/>
      <c r="D39" s="62" t="s">
        <v>44</v>
      </c>
      <c r="F39" s="8"/>
    </row>
    <row r="40" spans="1:9" x14ac:dyDescent="0.2">
      <c r="B40" s="23" t="s">
        <v>35</v>
      </c>
      <c r="C40" s="3"/>
      <c r="D40" s="63"/>
      <c r="F40" s="79" t="s">
        <v>48</v>
      </c>
    </row>
    <row r="41" spans="1:9" ht="13.5" thickBot="1" x14ac:dyDescent="0.25">
      <c r="B41" s="66" t="s">
        <v>25</v>
      </c>
      <c r="C41" s="3"/>
      <c r="D41" s="34" t="s">
        <v>22</v>
      </c>
      <c r="F41" s="80">
        <f>(D42+D44)/B33/(350+(D42+D44)/B33)</f>
        <v>0.9966340522654461</v>
      </c>
    </row>
    <row r="42" spans="1:9" x14ac:dyDescent="0.2">
      <c r="B42" s="59">
        <v>8.1325347082928559E-2</v>
      </c>
      <c r="C42" s="3"/>
      <c r="D42" s="29">
        <f>B42*F32</f>
        <v>25308.509785027025</v>
      </c>
      <c r="E42" s="8"/>
      <c r="F42" s="8"/>
    </row>
    <row r="43" spans="1:9" x14ac:dyDescent="0.2">
      <c r="B43" s="66" t="s">
        <v>26</v>
      </c>
      <c r="C43" s="4"/>
      <c r="D43" s="36" t="s">
        <v>22</v>
      </c>
      <c r="E43" s="6"/>
      <c r="F43" s="7"/>
    </row>
    <row r="44" spans="1:9" ht="13.5" thickBot="1" x14ac:dyDescent="0.25">
      <c r="B44" s="60">
        <v>0.12247139634053152</v>
      </c>
      <c r="C44" s="3"/>
      <c r="D44" s="31">
        <f>B44*F33</f>
        <v>26507.790675018357</v>
      </c>
      <c r="E44" s="8"/>
      <c r="F44" s="70"/>
    </row>
    <row r="45" spans="1:9" ht="15.75" thickBot="1" x14ac:dyDescent="0.3">
      <c r="A45" s="1"/>
      <c r="B45" s="22"/>
      <c r="C45" s="4"/>
      <c r="E45" s="6"/>
      <c r="F45" s="71"/>
    </row>
    <row r="46" spans="1:9" ht="15" x14ac:dyDescent="0.25">
      <c r="B46" s="22"/>
      <c r="D46" s="26" t="s">
        <v>45</v>
      </c>
      <c r="F46" s="71"/>
      <c r="I46" s="69" t="s">
        <v>58</v>
      </c>
    </row>
    <row r="47" spans="1:9" ht="13.5" thickBot="1" x14ac:dyDescent="0.25">
      <c r="B47" s="22"/>
      <c r="D47" s="22"/>
      <c r="F47" s="70"/>
    </row>
    <row r="48" spans="1:9" ht="15" x14ac:dyDescent="0.25">
      <c r="B48" s="34" t="s">
        <v>50</v>
      </c>
      <c r="C48" s="3"/>
      <c r="D48" s="73" t="s">
        <v>46</v>
      </c>
      <c r="F48" s="71"/>
      <c r="H48" s="69" t="s">
        <v>59</v>
      </c>
    </row>
    <row r="49" spans="2:18" ht="13.5" thickBot="1" x14ac:dyDescent="0.25">
      <c r="B49" s="59">
        <v>0.16686467543892711</v>
      </c>
      <c r="C49" s="4"/>
      <c r="D49" s="74">
        <f>F35*B49</f>
        <v>20771.36549722977</v>
      </c>
      <c r="F49" s="1"/>
      <c r="H49" s="81">
        <v>0.16686467543892711</v>
      </c>
      <c r="I49" s="67">
        <f>H49/0.273304491525736</f>
        <v>0.61054494387339453</v>
      </c>
      <c r="M49" s="81">
        <v>280</v>
      </c>
      <c r="N49">
        <v>56645.112197157599</v>
      </c>
      <c r="O49" s="81">
        <v>350</v>
      </c>
      <c r="P49">
        <v>80659.03650988391</v>
      </c>
      <c r="R49">
        <v>1</v>
      </c>
    </row>
    <row r="50" spans="2:18" x14ac:dyDescent="0.2">
      <c r="B50" s="36" t="s">
        <v>51</v>
      </c>
      <c r="C50" s="3"/>
      <c r="D50" s="75" t="s">
        <v>47</v>
      </c>
      <c r="E50" s="8"/>
      <c r="F50" s="70"/>
      <c r="H50" s="69" t="s">
        <v>60</v>
      </c>
      <c r="I50" s="67"/>
      <c r="M50" s="81">
        <v>280</v>
      </c>
      <c r="N50">
        <v>56645.112197157599</v>
      </c>
      <c r="O50" s="81">
        <v>350</v>
      </c>
      <c r="P50">
        <v>80659.03650988391</v>
      </c>
      <c r="R50">
        <v>1</v>
      </c>
    </row>
    <row r="51" spans="2:18" ht="15" x14ac:dyDescent="0.25">
      <c r="B51" s="60">
        <v>0.10957304633520477</v>
      </c>
      <c r="C51" s="4"/>
      <c r="D51" s="76">
        <f>F35*B51</f>
        <v>13639.686099449171</v>
      </c>
      <c r="E51" s="6"/>
      <c r="F51" s="71"/>
      <c r="H51" s="81">
        <v>0.10957304633520477</v>
      </c>
      <c r="I51" s="67">
        <f>H51/0.273304491525736</f>
        <v>0.40091930331443792</v>
      </c>
      <c r="M51" s="81">
        <v>280</v>
      </c>
      <c r="N51">
        <v>56645.112197157599</v>
      </c>
      <c r="O51" s="81">
        <v>350</v>
      </c>
      <c r="P51">
        <v>80659.03650988391</v>
      </c>
      <c r="R51">
        <v>1</v>
      </c>
    </row>
    <row r="52" spans="2:18" x14ac:dyDescent="0.2">
      <c r="B52" s="34" t="s">
        <v>52</v>
      </c>
      <c r="C52" s="3"/>
      <c r="D52" s="75" t="s">
        <v>27</v>
      </c>
      <c r="E52" s="8"/>
      <c r="F52" s="8"/>
      <c r="H52" s="69" t="s">
        <v>61</v>
      </c>
      <c r="I52" s="67"/>
      <c r="M52" s="81">
        <v>280</v>
      </c>
      <c r="N52">
        <v>56645.112197157599</v>
      </c>
      <c r="O52" s="81">
        <v>350</v>
      </c>
      <c r="P52">
        <v>80659.03650988391</v>
      </c>
      <c r="R52">
        <v>1</v>
      </c>
    </row>
    <row r="53" spans="2:18" ht="13.5" thickBot="1" x14ac:dyDescent="0.25">
      <c r="B53" s="59">
        <v>1.0864702235228733E-8</v>
      </c>
      <c r="C53" s="4"/>
      <c r="D53" s="76">
        <f>F36*B53</f>
        <v>9.4062535809444326E-4</v>
      </c>
      <c r="E53" s="6"/>
      <c r="F53" s="70"/>
      <c r="H53" s="81">
        <v>1.0864702235228733E-8</v>
      </c>
      <c r="I53" s="67">
        <f>H53/0.273304491525736</f>
        <v>3.9753105316989086E-8</v>
      </c>
      <c r="M53" s="81">
        <v>280</v>
      </c>
      <c r="N53">
        <v>56645.112197157599</v>
      </c>
      <c r="O53" s="81">
        <v>350</v>
      </c>
      <c r="P53">
        <v>80659.03650988391</v>
      </c>
      <c r="R53">
        <v>1</v>
      </c>
    </row>
    <row r="54" spans="2:18" x14ac:dyDescent="0.2">
      <c r="B54" s="36" t="s">
        <v>53</v>
      </c>
      <c r="C54" s="3"/>
      <c r="D54" s="72" t="s">
        <v>28</v>
      </c>
      <c r="E54" s="8"/>
      <c r="F54" s="77" t="s">
        <v>17</v>
      </c>
      <c r="H54" s="69" t="s">
        <v>62</v>
      </c>
      <c r="I54" s="67"/>
      <c r="M54" s="81">
        <v>280</v>
      </c>
      <c r="N54">
        <v>56645.112197157599</v>
      </c>
      <c r="O54" s="81">
        <v>350</v>
      </c>
      <c r="P54">
        <v>80659.03650988391</v>
      </c>
      <c r="R54">
        <v>1</v>
      </c>
    </row>
    <row r="55" spans="2:18" ht="13.5" thickBot="1" x14ac:dyDescent="0.25">
      <c r="B55" s="64">
        <v>0.27330449152573599</v>
      </c>
      <c r="C55" s="4"/>
      <c r="D55" s="65">
        <f>B55*F36</f>
        <v>23661.682542632789</v>
      </c>
      <c r="E55" s="6"/>
      <c r="F55" s="51">
        <f>((D49/D55)-1)*100</f>
        <v>-12.215179711735825</v>
      </c>
      <c r="H55" s="81">
        <v>0.27330449152573599</v>
      </c>
      <c r="I55" s="67">
        <f>H55/0.273304491525736</f>
        <v>1</v>
      </c>
      <c r="M55" s="81">
        <v>280</v>
      </c>
      <c r="N55">
        <v>56645.112197157599</v>
      </c>
      <c r="O55" s="81">
        <v>350</v>
      </c>
      <c r="P55">
        <v>80659.03650988391</v>
      </c>
      <c r="R55">
        <v>1</v>
      </c>
    </row>
    <row r="56" spans="2:18" x14ac:dyDescent="0.2">
      <c r="M56" s="81">
        <v>280</v>
      </c>
      <c r="N56">
        <v>56645.112197157599</v>
      </c>
      <c r="O56" s="81">
        <v>350</v>
      </c>
      <c r="P56">
        <v>80659.03650988391</v>
      </c>
      <c r="R56">
        <v>1</v>
      </c>
    </row>
    <row r="57" spans="2:18" x14ac:dyDescent="0.2">
      <c r="D57" s="69" t="s">
        <v>49</v>
      </c>
      <c r="M57" s="81">
        <v>280</v>
      </c>
      <c r="N57">
        <v>56645.112197157599</v>
      </c>
      <c r="O57" s="81">
        <v>350</v>
      </c>
      <c r="P57">
        <v>80659.03650988391</v>
      </c>
      <c r="R57">
        <v>1</v>
      </c>
    </row>
    <row r="58" spans="2:18" x14ac:dyDescent="0.2">
      <c r="B58" s="2"/>
      <c r="C58" s="2"/>
      <c r="D58" s="68">
        <f>D49/D55</f>
        <v>0.87784820288264176</v>
      </c>
      <c r="M58" s="81">
        <v>280</v>
      </c>
      <c r="N58">
        <v>56645.112197157599</v>
      </c>
      <c r="O58" s="81">
        <v>350</v>
      </c>
      <c r="P58">
        <v>80659.03650988391</v>
      </c>
      <c r="R58">
        <v>1</v>
      </c>
    </row>
    <row r="59" spans="2:18" x14ac:dyDescent="0.2">
      <c r="B59" s="3"/>
      <c r="C59" s="3"/>
      <c r="M59" s="81">
        <v>280</v>
      </c>
      <c r="N59">
        <v>56645.112197157599</v>
      </c>
      <c r="O59" s="81">
        <v>350</v>
      </c>
      <c r="P59">
        <v>80659.03650988391</v>
      </c>
      <c r="R59">
        <v>1</v>
      </c>
    </row>
    <row r="60" spans="2:18" x14ac:dyDescent="0.2">
      <c r="B60" s="3"/>
      <c r="C60" s="3"/>
      <c r="M60" s="81"/>
      <c r="O60" s="81"/>
    </row>
    <row r="61" spans="2:18" x14ac:dyDescent="0.2">
      <c r="B61" s="4"/>
      <c r="C61" s="4"/>
      <c r="M61" s="81"/>
      <c r="O61" s="81"/>
    </row>
    <row r="62" spans="2:18" x14ac:dyDescent="0.2">
      <c r="B62" s="5"/>
      <c r="C62" s="5"/>
      <c r="M62" s="81"/>
      <c r="O62" s="81"/>
    </row>
    <row r="63" spans="2:18" x14ac:dyDescent="0.2">
      <c r="B63" s="4"/>
      <c r="C63" s="4"/>
      <c r="M63" s="81"/>
      <c r="O63" s="81"/>
    </row>
    <row r="64" spans="2:18" x14ac:dyDescent="0.2">
      <c r="M64" s="81"/>
      <c r="O64" s="81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28" r:id="rId4">
          <objectPr defaultSize="0" autoPict="0" r:id="rId5">
            <anchor>
              <from>
                <xdr:col>3</xdr:col>
                <xdr:colOff>619125</xdr:colOff>
                <xdr:row>1</xdr:row>
                <xdr:rowOff>171450</xdr:rowOff>
              </from>
              <to>
                <xdr:col>3</xdr:col>
                <xdr:colOff>2028825</xdr:colOff>
                <xdr:row>4</xdr:row>
                <xdr:rowOff>95250</xdr:rowOff>
              </to>
            </anchor>
          </objectPr>
        </oleObject>
      </mc:Choice>
      <mc:Fallback>
        <oleObject progId="Equation.DSMT4" shapeId="1028" r:id="rId4"/>
      </mc:Fallback>
    </mc:AlternateContent>
    <mc:AlternateContent xmlns:mc="http://schemas.openxmlformats.org/markup-compatibility/2006">
      <mc:Choice Requires="x14">
        <oleObject progId="Equation.DSMT4" shapeId="1030" r:id="rId6">
          <objectPr defaultSize="0" autoPict="0" r:id="rId7">
            <anchor moveWithCells="1" sizeWithCells="1">
              <from>
                <xdr:col>3</xdr:col>
                <xdr:colOff>2066925</xdr:colOff>
                <xdr:row>24</xdr:row>
                <xdr:rowOff>66675</xdr:rowOff>
              </from>
              <to>
                <xdr:col>3</xdr:col>
                <xdr:colOff>2857500</xdr:colOff>
                <xdr:row>26</xdr:row>
                <xdr:rowOff>142875</xdr:rowOff>
              </to>
            </anchor>
          </objectPr>
        </oleObject>
      </mc:Choice>
      <mc:Fallback>
        <oleObject progId="Equation.DSMT4" shapeId="103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MPG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tbreun</dc:creator>
  <cp:lastModifiedBy>Katrin</cp:lastModifiedBy>
  <cp:lastPrinted>2011-03-31T09:22:33Z</cp:lastPrinted>
  <dcterms:created xsi:type="dcterms:W3CDTF">2007-09-04T09:09:59Z</dcterms:created>
  <dcterms:modified xsi:type="dcterms:W3CDTF">2016-01-20T15:20:16Z</dcterms:modified>
</cp:coreProperties>
</file>