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esyslab-my.sharepoint.com/personal/ivan_ullmann_genesys_com/Documents/Documents/Professional Services/MGEP/Reference/"/>
    </mc:Choice>
  </mc:AlternateContent>
  <xr:revisionPtr revIDLastSave="0" documentId="8_{50ABB0AC-9CE5-4396-BFB3-EF09694DABA7}" xr6:coauthVersionLast="47" xr6:coauthVersionMax="47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Load Balanced URLs" sheetId="1" r:id="rId1"/>
    <sheet name="URL to Service MAP" sheetId="7" r:id="rId2"/>
    <sheet name="BOM" sheetId="2" r:id="rId3"/>
    <sheet name="Amazon Pricing" sheetId="4" r:id="rId4"/>
  </sheets>
  <definedNames>
    <definedName name="_xlnm._FilterDatabase" localSheetId="2">BOM!$A$1:$S$4</definedName>
    <definedName name="_xlnm._FilterDatabase" localSheetId="0" hidden="1">'Load Balanced URLs'!$A$1:$J$2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2" l="1"/>
  <c r="N7" i="2"/>
  <c r="M7" i="2"/>
  <c r="L7" i="2"/>
  <c r="K7" i="2"/>
  <c r="E7" i="2"/>
  <c r="F7" i="2" s="1"/>
  <c r="S6" i="2"/>
  <c r="N6" i="2"/>
  <c r="M6" i="2"/>
  <c r="L6" i="2"/>
  <c r="K6" i="2"/>
  <c r="E6" i="2"/>
  <c r="F6" i="2" s="1"/>
  <c r="S5" i="2"/>
  <c r="N5" i="2"/>
  <c r="M5" i="2"/>
  <c r="L5" i="2"/>
  <c r="K5" i="2"/>
  <c r="E5" i="2"/>
  <c r="F5" i="2" s="1"/>
  <c r="S4" i="2"/>
  <c r="N4" i="2"/>
  <c r="M4" i="2"/>
  <c r="L4" i="2"/>
  <c r="K4" i="2"/>
  <c r="E4" i="2"/>
  <c r="F4" i="2" s="1"/>
  <c r="N3" i="2"/>
  <c r="M3" i="2"/>
  <c r="L3" i="2"/>
  <c r="K3" i="2"/>
  <c r="N2" i="2"/>
  <c r="M2" i="2"/>
  <c r="L2" i="2"/>
  <c r="K2" i="2"/>
  <c r="H3" i="4"/>
  <c r="H16" i="4"/>
  <c r="H5" i="4"/>
  <c r="S3" i="2"/>
  <c r="S2" i="2"/>
  <c r="E2" i="2"/>
  <c r="F2" i="2" s="1"/>
  <c r="E3" i="2"/>
  <c r="F3" i="2" s="1"/>
</calcChain>
</file>

<file path=xl/sharedStrings.xml><?xml version="1.0" encoding="utf-8"?>
<sst xmlns="http://schemas.openxmlformats.org/spreadsheetml/2006/main" count="181" uniqueCount="87">
  <si>
    <t>Product</t>
  </si>
  <si>
    <t>Service</t>
  </si>
  <si>
    <t>GTM</t>
  </si>
  <si>
    <t>LTM</t>
  </si>
  <si>
    <t>Containerized</t>
  </si>
  <si>
    <t>Access URL</t>
  </si>
  <si>
    <t>Load Balancer Port</t>
  </si>
  <si>
    <t>Secure</t>
  </si>
  <si>
    <t>Certificate</t>
  </si>
  <si>
    <t>Y</t>
  </si>
  <si>
    <t>Yes</t>
  </si>
  <si>
    <t>ACM - Auto-Renewed</t>
  </si>
  <si>
    <t>Genesys Mobile Services</t>
  </si>
  <si>
    <t>Callback</t>
  </si>
  <si>
    <t>No - See GES</t>
  </si>
  <si>
    <t>Instance Type</t>
  </si>
  <si>
    <t>Operating System</t>
  </si>
  <si>
    <t>Tenant ID</t>
  </si>
  <si>
    <t>Machine Number</t>
  </si>
  <si>
    <t>Hostname</t>
  </si>
  <si>
    <t>FQDN</t>
  </si>
  <si>
    <t>Region</t>
  </si>
  <si>
    <t>Availability Zone</t>
  </si>
  <si>
    <t>Use Case</t>
  </si>
  <si>
    <t>CPU</t>
  </si>
  <si>
    <t>Mem</t>
  </si>
  <si>
    <t>Shared Storage</t>
  </si>
  <si>
    <t>Cost</t>
  </si>
  <si>
    <t>MAC Address</t>
  </si>
  <si>
    <t>IP Address</t>
  </si>
  <si>
    <t>c5n.xlarge</t>
  </si>
  <si>
    <t>RHEL8</t>
  </si>
  <si>
    <t>USE1</t>
  </si>
  <si>
    <t>AZ1</t>
  </si>
  <si>
    <t>AZ2</t>
  </si>
  <si>
    <t>004</t>
  </si>
  <si>
    <t>025</t>
  </si>
  <si>
    <t>GMS</t>
  </si>
  <si>
    <t>026</t>
  </si>
  <si>
    <t>c5n.9xlarge - k8s</t>
  </si>
  <si>
    <t>K8S</t>
  </si>
  <si>
    <t>USW2</t>
  </si>
  <si>
    <t>Notes</t>
  </si>
  <si>
    <t>c5n.large</t>
  </si>
  <si>
    <t>c5n.xlarge - k8s</t>
  </si>
  <si>
    <t>c5n.9xl</t>
  </si>
  <si>
    <t>c5n.18xl</t>
  </si>
  <si>
    <t>i3.4xlarge</t>
  </si>
  <si>
    <t>i3.8xlarge</t>
  </si>
  <si>
    <t>Health Check</t>
  </si>
  <si>
    <t>US East 1</t>
  </si>
  <si>
    <t>US West 2</t>
  </si>
  <si>
    <t>LTM VIP</t>
  </si>
  <si>
    <t>Pool Members</t>
  </si>
  <si>
    <t>Host</t>
  </si>
  <si>
    <t>Port</t>
  </si>
  <si>
    <t>009E1AZ1LM025.maxomni.com</t>
  </si>
  <si>
    <t>009W2AZ1LM025.maxomni.com</t>
  </si>
  <si>
    <t>009E1AZ2LM026.maxomni.com</t>
  </si>
  <si>
    <t>009W2AZ2LM026.maxomni.com</t>
  </si>
  <si>
    <t>URL</t>
  </si>
  <si>
    <t>Sticky</t>
  </si>
  <si>
    <t>/genesys/admin/login.jsp</t>
  </si>
  <si>
    <t>c5n.2xlarge</t>
  </si>
  <si>
    <t>Storage OS</t>
  </si>
  <si>
    <t>Storage Application</t>
  </si>
  <si>
    <t>1950GB</t>
  </si>
  <si>
    <t>150GB</t>
  </si>
  <si>
    <t>50GB</t>
  </si>
  <si>
    <t>Disk (OS)</t>
  </si>
  <si>
    <t>Disk (App)</t>
  </si>
  <si>
    <t>r6i.xlarge</t>
  </si>
  <si>
    <t>Placement Group (Spread)</t>
  </si>
  <si>
    <t>Java</t>
  </si>
  <si>
    <t>c5n.9xl -Windows</t>
  </si>
  <si>
    <t>c5n.4xl - Windows</t>
  </si>
  <si>
    <t>i3en.12xlarge</t>
  </si>
  <si>
    <t>i3en.12xlarge - k8s</t>
  </si>
  <si>
    <t>i3en.24xlarge</t>
  </si>
  <si>
    <t>i3en.24xlarge - k8s</t>
  </si>
  <si>
    <t>c5n.18xl - k8s</t>
  </si>
  <si>
    <t>gms.sowi.mgep.info/genesys/admin/login.jsp</t>
  </si>
  <si>
    <t>gms.sowi.mgep.info</t>
  </si>
  <si>
    <t>033</t>
  </si>
  <si>
    <t>009E1AZ3LM033.maxomni.com</t>
  </si>
  <si>
    <t>009W2AZ3LM033.maxomni.com</t>
  </si>
  <si>
    <t>PG-GMS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</si>
</sst>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8"/>
      <name val="Calibri"/>
      <family val="2"/>
      <charset val="1"/>
    </font>
    <font>
      <b/>
      <u/>
      <sz val="11"/>
      <color rgb="FF000000"/>
      <name val="Calibri"/>
      <family val="2"/>
    </font>
    <font>
      <b/>
      <u/>
      <sz val="2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1" xfId="0" applyFont="1" applyFill="1" applyBorder="1" applyAlignment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F5242A77-67E6-4457-A033-36795FD5BBE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ll.docs.genesys.com/PEC-CAB/Current/CABPEGui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opLeftCell="B1" zoomScaleNormal="100" workbookViewId="0">
      <selection activeCell="F2" sqref="F2"/>
    </sheetView>
  </sheetViews>
  <sheetFormatPr defaultColWidth="8.5703125" defaultRowHeight="15" x14ac:dyDescent="0.25"/>
  <cols>
    <col min="1" max="1" width="35.85546875" hidden="1" customWidth="1"/>
    <col min="2" max="2" width="27.140625" style="2" customWidth="1"/>
    <col min="3" max="4" width="8.5703125" style="2" customWidth="1"/>
    <col min="5" max="5" width="27" style="18" customWidth="1"/>
    <col min="6" max="6" width="91.28515625" customWidth="1"/>
    <col min="7" max="7" width="17.5703125" style="18" customWidth="1"/>
    <col min="8" max="8" width="8.5703125" style="2"/>
    <col min="9" max="9" width="20.42578125" style="18" bestFit="1" customWidth="1"/>
    <col min="10" max="10" width="85" bestFit="1" customWidth="1"/>
  </cols>
  <sheetData>
    <row r="1" spans="1:10" x14ac:dyDescent="0.25">
      <c r="A1" s="14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" t="s">
        <v>49</v>
      </c>
    </row>
    <row r="2" spans="1:10" x14ac:dyDescent="0.25">
      <c r="A2" s="13" t="s">
        <v>12</v>
      </c>
      <c r="B2" s="16" t="s">
        <v>13</v>
      </c>
      <c r="C2" s="16" t="s">
        <v>9</v>
      </c>
      <c r="D2" s="16" t="s">
        <v>9</v>
      </c>
      <c r="E2" s="21" t="s">
        <v>14</v>
      </c>
      <c r="F2" s="15" t="s">
        <v>81</v>
      </c>
      <c r="G2" s="16">
        <v>443</v>
      </c>
      <c r="H2" s="16" t="s">
        <v>10</v>
      </c>
      <c r="I2" s="16" t="s">
        <v>11</v>
      </c>
      <c r="J2" s="7"/>
    </row>
  </sheetData>
  <hyperlinks>
    <hyperlink ref="E2" r:id="rId1" xr:uid="{00000000-0004-0000-0000-000001000000}"/>
  </hyperlinks>
  <pageMargins left="0.7" right="0.7" top="0.75" bottom="0.75" header="0.511811023622047" footer="0.511811023622047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0927-B533-4855-84DE-A23A465086EE}">
  <dimension ref="A1:L8"/>
  <sheetViews>
    <sheetView zoomScaleNormal="100" workbookViewId="0">
      <selection activeCell="C3" sqref="C3:C8"/>
    </sheetView>
  </sheetViews>
  <sheetFormatPr defaultColWidth="8.5703125" defaultRowHeight="15" x14ac:dyDescent="0.25"/>
  <cols>
    <col min="1" max="1" width="8.5703125" style="17"/>
    <col min="2" max="2" width="35.85546875" customWidth="1"/>
    <col min="3" max="3" width="50.42578125" customWidth="1"/>
    <col min="4" max="6" width="13.85546875" customWidth="1"/>
    <col min="7" max="7" width="13.140625" customWidth="1"/>
    <col min="8" max="8" width="29.42578125" bestFit="1" customWidth="1"/>
    <col min="9" max="10" width="8.5703125" style="2" customWidth="1"/>
    <col min="11" max="11" width="30.85546875" bestFit="1" customWidth="1"/>
    <col min="12" max="12" width="81" bestFit="1" customWidth="1"/>
  </cols>
  <sheetData>
    <row r="1" spans="1:12" ht="26.25" x14ac:dyDescent="0.4">
      <c r="A1" s="22" t="s">
        <v>40</v>
      </c>
      <c r="B1" s="22" t="s">
        <v>0</v>
      </c>
      <c r="C1" s="29" t="s">
        <v>2</v>
      </c>
      <c r="D1" s="29"/>
      <c r="E1" s="30" t="s">
        <v>3</v>
      </c>
      <c r="F1" s="30"/>
      <c r="G1" s="30"/>
      <c r="H1" s="25" t="s">
        <v>53</v>
      </c>
      <c r="I1" s="26"/>
      <c r="J1" s="26"/>
      <c r="K1" s="27"/>
      <c r="L1" s="22" t="s">
        <v>42</v>
      </c>
    </row>
    <row r="2" spans="1:12" x14ac:dyDescent="0.25">
      <c r="A2" s="23"/>
      <c r="B2" s="23"/>
      <c r="C2" s="8" t="s">
        <v>60</v>
      </c>
      <c r="D2" s="8" t="s">
        <v>55</v>
      </c>
      <c r="E2" s="8" t="s">
        <v>60</v>
      </c>
      <c r="F2" s="8" t="s">
        <v>55</v>
      </c>
      <c r="G2" s="9" t="s">
        <v>21</v>
      </c>
      <c r="H2" s="8" t="s">
        <v>54</v>
      </c>
      <c r="I2" s="8" t="s">
        <v>55</v>
      </c>
      <c r="J2" s="8" t="s">
        <v>61</v>
      </c>
      <c r="K2" s="8" t="s">
        <v>49</v>
      </c>
      <c r="L2" s="23"/>
    </row>
    <row r="3" spans="1:12" x14ac:dyDescent="0.25">
      <c r="A3" s="24"/>
      <c r="B3" s="28" t="s">
        <v>13</v>
      </c>
      <c r="C3" s="28" t="s">
        <v>82</v>
      </c>
      <c r="D3" s="28">
        <v>443</v>
      </c>
      <c r="E3" s="28" t="s">
        <v>52</v>
      </c>
      <c r="F3" s="28">
        <v>443</v>
      </c>
      <c r="G3" s="28" t="s">
        <v>50</v>
      </c>
      <c r="H3" s="10" t="s">
        <v>56</v>
      </c>
      <c r="I3" s="11">
        <v>8443</v>
      </c>
      <c r="J3" s="11" t="s">
        <v>9</v>
      </c>
      <c r="K3" s="10" t="s">
        <v>62</v>
      </c>
      <c r="L3" s="11"/>
    </row>
    <row r="4" spans="1:12" s="17" customFormat="1" x14ac:dyDescent="0.25">
      <c r="A4" s="24"/>
      <c r="B4" s="28"/>
      <c r="C4" s="28"/>
      <c r="D4" s="28"/>
      <c r="E4" s="28"/>
      <c r="F4" s="28"/>
      <c r="G4" s="28"/>
      <c r="H4" s="10" t="s">
        <v>58</v>
      </c>
      <c r="I4" s="11">
        <v>8443</v>
      </c>
      <c r="J4" s="11" t="s">
        <v>9</v>
      </c>
      <c r="K4" s="10" t="s">
        <v>62</v>
      </c>
      <c r="L4" s="11"/>
    </row>
    <row r="5" spans="1:12" x14ac:dyDescent="0.25">
      <c r="A5" s="24"/>
      <c r="B5" s="28"/>
      <c r="C5" s="28"/>
      <c r="D5" s="28"/>
      <c r="E5" s="28"/>
      <c r="F5" s="28"/>
      <c r="G5" s="28"/>
      <c r="H5" s="10" t="s">
        <v>84</v>
      </c>
      <c r="I5" s="11">
        <v>8443</v>
      </c>
      <c r="J5" s="11" t="s">
        <v>9</v>
      </c>
      <c r="K5" s="10" t="s">
        <v>62</v>
      </c>
      <c r="L5" s="11"/>
    </row>
    <row r="6" spans="1:12" x14ac:dyDescent="0.25">
      <c r="A6" s="24"/>
      <c r="B6" s="28"/>
      <c r="C6" s="28"/>
      <c r="D6" s="28"/>
      <c r="E6" s="28" t="s">
        <v>52</v>
      </c>
      <c r="F6" s="28">
        <v>443</v>
      </c>
      <c r="G6" s="28" t="s">
        <v>51</v>
      </c>
      <c r="H6" s="10" t="s">
        <v>57</v>
      </c>
      <c r="I6" s="11">
        <v>8443</v>
      </c>
      <c r="J6" s="11" t="s">
        <v>9</v>
      </c>
      <c r="K6" s="10" t="s">
        <v>62</v>
      </c>
      <c r="L6" s="11"/>
    </row>
    <row r="7" spans="1:12" s="17" customFormat="1" x14ac:dyDescent="0.25">
      <c r="A7" s="24"/>
      <c r="B7" s="28"/>
      <c r="C7" s="28"/>
      <c r="D7" s="28"/>
      <c r="E7" s="28"/>
      <c r="F7" s="28"/>
      <c r="G7" s="28"/>
      <c r="H7" s="10" t="s">
        <v>59</v>
      </c>
      <c r="I7" s="11">
        <v>8443</v>
      </c>
      <c r="J7" s="11" t="s">
        <v>9</v>
      </c>
      <c r="K7" s="10" t="s">
        <v>62</v>
      </c>
      <c r="L7" s="11"/>
    </row>
    <row r="8" spans="1:12" x14ac:dyDescent="0.25">
      <c r="A8" s="24"/>
      <c r="B8" s="28"/>
      <c r="C8" s="28"/>
      <c r="D8" s="28"/>
      <c r="E8" s="28"/>
      <c r="F8" s="28"/>
      <c r="G8" s="28"/>
      <c r="H8" s="10" t="s">
        <v>85</v>
      </c>
      <c r="I8" s="11">
        <v>8443</v>
      </c>
      <c r="J8" s="11" t="s">
        <v>9</v>
      </c>
      <c r="K8" s="10" t="s">
        <v>62</v>
      </c>
      <c r="L8" s="11"/>
    </row>
  </sheetData>
  <mergeCells count="16">
    <mergeCell ref="A1:A2"/>
    <mergeCell ref="A3:A8"/>
    <mergeCell ref="L1:L2"/>
    <mergeCell ref="H1:K1"/>
    <mergeCell ref="G6:G8"/>
    <mergeCell ref="C1:D1"/>
    <mergeCell ref="D3:D8"/>
    <mergeCell ref="E3:E5"/>
    <mergeCell ref="E1:G1"/>
    <mergeCell ref="G3:G5"/>
    <mergeCell ref="B1:B2"/>
    <mergeCell ref="B3:B8"/>
    <mergeCell ref="C3:C8"/>
    <mergeCell ref="E6:E8"/>
    <mergeCell ref="F3:F5"/>
    <mergeCell ref="F6:F8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tabSelected="1" zoomScaleNormal="100" workbookViewId="0">
      <pane ySplit="1" topLeftCell="A2" activePane="bottomLeft" state="frozen"/>
      <selection pane="bottomLeft" activeCell="H3" sqref="H3:H7"/>
    </sheetView>
  </sheetViews>
  <sheetFormatPr defaultColWidth="8.5703125" defaultRowHeight="15" x14ac:dyDescent="0.25"/>
  <cols>
    <col min="1" max="1" width="17.85546875" style="5" bestFit="1" customWidth="1"/>
    <col min="2" max="4" width="16.85546875" style="5" customWidth="1"/>
    <col min="5" max="5" width="16" style="5" customWidth="1"/>
    <col min="6" max="6" width="30.140625" style="5" customWidth="1"/>
    <col min="7" max="7" width="11.7109375" style="5" customWidth="1"/>
    <col min="8" max="8" width="29.42578125" style="5" bestFit="1" customWidth="1"/>
    <col min="9" max="9" width="20.5703125" style="5" customWidth="1"/>
    <col min="10" max="10" width="20" style="5" customWidth="1"/>
    <col min="11" max="11" width="9.28515625" style="7" customWidth="1"/>
    <col min="12" max="12" width="10.28515625" style="7" customWidth="1"/>
    <col min="13" max="13" width="13.5703125" style="5" bestFit="1" customWidth="1"/>
    <col min="14" max="14" width="14.7109375" style="5" bestFit="1" customWidth="1"/>
    <col min="15" max="15" width="19" style="5" bestFit="1" customWidth="1"/>
    <col min="16" max="16" width="8.5703125" style="7"/>
    <col min="17" max="17" width="17.42578125" style="5" bestFit="1" customWidth="1"/>
    <col min="18" max="18" width="14.85546875" style="5" bestFit="1" customWidth="1"/>
    <col min="19" max="19" width="9.42578125" style="7" bestFit="1" customWidth="1"/>
    <col min="20" max="16384" width="8.5703125" style="7"/>
  </cols>
  <sheetData>
    <row r="1" spans="1:19" x14ac:dyDescent="0.25">
      <c r="A1" s="12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2" t="s">
        <v>72</v>
      </c>
      <c r="I1" s="12" t="s">
        <v>22</v>
      </c>
      <c r="J1" s="12" t="s">
        <v>23</v>
      </c>
      <c r="K1" s="12" t="s">
        <v>24</v>
      </c>
      <c r="L1" s="12" t="s">
        <v>25</v>
      </c>
      <c r="M1" s="12" t="s">
        <v>69</v>
      </c>
      <c r="N1" s="12" t="s">
        <v>70</v>
      </c>
      <c r="O1" s="12" t="s">
        <v>26</v>
      </c>
      <c r="P1" s="12" t="s">
        <v>73</v>
      </c>
      <c r="Q1" s="12" t="s">
        <v>28</v>
      </c>
      <c r="R1" s="12" t="s">
        <v>29</v>
      </c>
      <c r="S1" s="12" t="s">
        <v>27</v>
      </c>
    </row>
    <row r="2" spans="1:19" x14ac:dyDescent="0.25">
      <c r="A2" s="4" t="s">
        <v>30</v>
      </c>
      <c r="B2" s="5" t="s">
        <v>31</v>
      </c>
      <c r="C2" s="6" t="s">
        <v>35</v>
      </c>
      <c r="D2" s="5" t="s">
        <v>36</v>
      </c>
      <c r="E2" s="5" t="str">
        <f t="shared" ref="E2:E3" si="0">CONCATENATE(C2,RIGHT(G2,2),I2,IF(B2="RHEL8","L","W"),"M",D2)</f>
        <v>004E1AZ1LM025</v>
      </c>
      <c r="F2" s="5" t="str">
        <f t="shared" ref="F2:F3" si="1">CONCATENATE(E2,".maxomni.com")</f>
        <v>004E1AZ1LM025.maxomni.com</v>
      </c>
      <c r="G2" s="5" t="s">
        <v>32</v>
      </c>
      <c r="H2" s="5" t="s">
        <v>86</v>
      </c>
      <c r="I2" s="5" t="s">
        <v>33</v>
      </c>
      <c r="J2" s="5" t="s">
        <v>37</v>
      </c>
      <c r="K2" s="7">
        <f>VLOOKUP(A2,'Amazon Pricing'!A$1:$F$18,2,FALSE())</f>
        <v>4</v>
      </c>
      <c r="L2" s="7">
        <f>VLOOKUP(A2,'Amazon Pricing'!A$1:$F$18,3,FALSE())</f>
        <v>10</v>
      </c>
      <c r="M2" s="5" t="str">
        <f>VLOOKUP(A2,'Amazon Pricing'!A$1:$F$18,4,FALSE())</f>
        <v>50GB</v>
      </c>
      <c r="N2" s="5" t="str">
        <f>VLOOKUP(A2,'Amazon Pricing'!A$1:$F$18,5,FALSE())</f>
        <v>150GB</v>
      </c>
      <c r="O2" s="19"/>
      <c r="P2" s="7">
        <v>11</v>
      </c>
      <c r="R2" s="7"/>
      <c r="S2" s="7">
        <f>VLOOKUP(A2,'Amazon Pricing'!A$6:$F$18,6,FALSE())</f>
        <v>188.17</v>
      </c>
    </row>
    <row r="3" spans="1:19" x14ac:dyDescent="0.25">
      <c r="A3" s="4" t="s">
        <v>30</v>
      </c>
      <c r="B3" s="5" t="s">
        <v>31</v>
      </c>
      <c r="C3" s="6" t="s">
        <v>35</v>
      </c>
      <c r="D3" s="5" t="s">
        <v>38</v>
      </c>
      <c r="E3" s="5" t="str">
        <f t="shared" si="0"/>
        <v>004E1AZ2LM026</v>
      </c>
      <c r="F3" s="5" t="str">
        <f t="shared" si="1"/>
        <v>004E1AZ2LM026.maxomni.com</v>
      </c>
      <c r="G3" s="5" t="s">
        <v>32</v>
      </c>
      <c r="H3" s="5" t="s">
        <v>86</v>
      </c>
      <c r="I3" s="5" t="s">
        <v>34</v>
      </c>
      <c r="J3" s="5" t="s">
        <v>37</v>
      </c>
      <c r="K3" s="7">
        <f>VLOOKUP(A3,'Amazon Pricing'!A$1:$F$18,2,FALSE())</f>
        <v>4</v>
      </c>
      <c r="L3" s="7">
        <f>VLOOKUP(A3,'Amazon Pricing'!A$1:$F$18,3,FALSE())</f>
        <v>10</v>
      </c>
      <c r="M3" s="5" t="str">
        <f>VLOOKUP(A3,'Amazon Pricing'!A$1:$F$18,4,FALSE())</f>
        <v>50GB</v>
      </c>
      <c r="N3" s="5" t="str">
        <f>VLOOKUP(A3,'Amazon Pricing'!A$1:$F$18,5,FALSE())</f>
        <v>150GB</v>
      </c>
      <c r="O3" s="19"/>
      <c r="P3" s="7">
        <v>11</v>
      </c>
      <c r="R3" s="7"/>
      <c r="S3" s="7">
        <f>VLOOKUP(A3,'Amazon Pricing'!A$6:$F$18,6,FALSE())</f>
        <v>188.17</v>
      </c>
    </row>
    <row r="4" spans="1:19" x14ac:dyDescent="0.25">
      <c r="A4" s="4" t="s">
        <v>30</v>
      </c>
      <c r="B4" s="5" t="s">
        <v>31</v>
      </c>
      <c r="C4" s="6" t="s">
        <v>35</v>
      </c>
      <c r="D4" s="6" t="s">
        <v>83</v>
      </c>
      <c r="E4" s="5" t="str">
        <f t="shared" ref="E4:E6" si="2">CONCATENATE(C4,RIGHT(G4,2),I4,IF(B4="RHEL8","L","W"),"M",D4)</f>
        <v>004E1AZ1LM033</v>
      </c>
      <c r="F4" s="5" t="str">
        <f t="shared" ref="F4:F6" si="3">CONCATENATE(E4,".maxomni.com")</f>
        <v>004E1AZ1LM033.maxomni.com</v>
      </c>
      <c r="G4" s="5" t="s">
        <v>32</v>
      </c>
      <c r="H4" s="5" t="s">
        <v>86</v>
      </c>
      <c r="I4" s="5" t="s">
        <v>33</v>
      </c>
      <c r="J4" s="5" t="s">
        <v>37</v>
      </c>
      <c r="K4" s="7">
        <f>VLOOKUP(A4,'Amazon Pricing'!A$1:$F$18,2,FALSE())</f>
        <v>4</v>
      </c>
      <c r="L4" s="7">
        <f>VLOOKUP(A4,'Amazon Pricing'!A$1:$F$18,3,FALSE())</f>
        <v>10</v>
      </c>
      <c r="M4" s="5" t="str">
        <f>VLOOKUP(A4,'Amazon Pricing'!A$1:$F$18,4,FALSE())</f>
        <v>50GB</v>
      </c>
      <c r="N4" s="5" t="str">
        <f>VLOOKUP(A4,'Amazon Pricing'!A$1:$F$18,5,FALSE())</f>
        <v>150GB</v>
      </c>
      <c r="O4" s="19"/>
      <c r="P4" s="7">
        <v>11</v>
      </c>
      <c r="R4" s="7"/>
      <c r="S4" s="7">
        <f>VLOOKUP(A4,'Amazon Pricing'!A$6:$F$18,6,FALSE())</f>
        <v>188.17</v>
      </c>
    </row>
    <row r="5" spans="1:19" x14ac:dyDescent="0.25">
      <c r="A5" s="4" t="s">
        <v>30</v>
      </c>
      <c r="B5" s="5" t="s">
        <v>31</v>
      </c>
      <c r="C5" s="6" t="s">
        <v>35</v>
      </c>
      <c r="D5" s="5" t="s">
        <v>36</v>
      </c>
      <c r="E5" s="5" t="str">
        <f t="shared" si="2"/>
        <v>004W2AZ1LM025</v>
      </c>
      <c r="F5" s="5" t="str">
        <f t="shared" si="3"/>
        <v>004W2AZ1LM025.maxomni.com</v>
      </c>
      <c r="G5" s="5" t="s">
        <v>41</v>
      </c>
      <c r="H5" s="5" t="s">
        <v>86</v>
      </c>
      <c r="I5" s="5" t="s">
        <v>33</v>
      </c>
      <c r="J5" s="5" t="s">
        <v>37</v>
      </c>
      <c r="K5" s="7">
        <f>VLOOKUP(A5,'Amazon Pricing'!A$1:$F$18,2,FALSE())</f>
        <v>4</v>
      </c>
      <c r="L5" s="7">
        <f>VLOOKUP(A5,'Amazon Pricing'!A$1:$F$18,3,FALSE())</f>
        <v>10</v>
      </c>
      <c r="M5" s="5" t="str">
        <f>VLOOKUP(A5,'Amazon Pricing'!A$1:$F$18,4,FALSE())</f>
        <v>50GB</v>
      </c>
      <c r="N5" s="5" t="str">
        <f>VLOOKUP(A5,'Amazon Pricing'!A$1:$F$18,5,FALSE())</f>
        <v>150GB</v>
      </c>
      <c r="O5" s="19"/>
      <c r="P5" s="7">
        <v>11</v>
      </c>
      <c r="R5" s="7"/>
      <c r="S5" s="7">
        <f>VLOOKUP(A5,'Amazon Pricing'!A$6:$F$18,6,FALSE())</f>
        <v>188.17</v>
      </c>
    </row>
    <row r="6" spans="1:19" x14ac:dyDescent="0.25">
      <c r="A6" s="4" t="s">
        <v>30</v>
      </c>
      <c r="B6" s="5" t="s">
        <v>31</v>
      </c>
      <c r="C6" s="6" t="s">
        <v>35</v>
      </c>
      <c r="D6" s="5" t="s">
        <v>38</v>
      </c>
      <c r="E6" s="5" t="str">
        <f t="shared" si="2"/>
        <v>004W2AZ2LM026</v>
      </c>
      <c r="F6" s="5" t="str">
        <f t="shared" si="3"/>
        <v>004W2AZ2LM026.maxomni.com</v>
      </c>
      <c r="G6" s="5" t="s">
        <v>41</v>
      </c>
      <c r="H6" s="5" t="s">
        <v>86</v>
      </c>
      <c r="I6" s="5" t="s">
        <v>34</v>
      </c>
      <c r="J6" s="5" t="s">
        <v>37</v>
      </c>
      <c r="K6" s="7">
        <f>VLOOKUP(A6,'Amazon Pricing'!A$1:$F$18,2,FALSE())</f>
        <v>4</v>
      </c>
      <c r="L6" s="7">
        <f>VLOOKUP(A6,'Amazon Pricing'!A$1:$F$18,3,FALSE())</f>
        <v>10</v>
      </c>
      <c r="M6" s="5" t="str">
        <f>VLOOKUP(A6,'Amazon Pricing'!A$1:$F$18,4,FALSE())</f>
        <v>50GB</v>
      </c>
      <c r="N6" s="5" t="str">
        <f>VLOOKUP(A6,'Amazon Pricing'!A$1:$F$18,5,FALSE())</f>
        <v>150GB</v>
      </c>
      <c r="O6" s="19"/>
      <c r="P6" s="7">
        <v>11</v>
      </c>
      <c r="R6" s="7"/>
      <c r="S6" s="7">
        <f>VLOOKUP(A6,'Amazon Pricing'!A$6:$F$18,6,FALSE())</f>
        <v>188.17</v>
      </c>
    </row>
    <row r="7" spans="1:19" x14ac:dyDescent="0.25">
      <c r="A7" s="4" t="s">
        <v>30</v>
      </c>
      <c r="B7" s="5" t="s">
        <v>31</v>
      </c>
      <c r="C7" s="6" t="s">
        <v>35</v>
      </c>
      <c r="D7" s="6" t="s">
        <v>83</v>
      </c>
      <c r="E7" s="5" t="str">
        <f t="shared" ref="E7" si="4">CONCATENATE(C7,RIGHT(G7,2),I7,IF(B7="RHEL8","L","W"),"M",D7)</f>
        <v>004W2AZ1LM033</v>
      </c>
      <c r="F7" s="5" t="str">
        <f t="shared" ref="F7" si="5">CONCATENATE(E7,".maxomni.com")</f>
        <v>004W2AZ1LM033.maxomni.com</v>
      </c>
      <c r="G7" s="5" t="s">
        <v>41</v>
      </c>
      <c r="H7" s="5" t="s">
        <v>86</v>
      </c>
      <c r="I7" s="5" t="s">
        <v>33</v>
      </c>
      <c r="J7" s="5" t="s">
        <v>37</v>
      </c>
      <c r="K7" s="7">
        <f>VLOOKUP(A7,'Amazon Pricing'!A$1:$F$18,2,FALSE())</f>
        <v>4</v>
      </c>
      <c r="L7" s="7">
        <f>VLOOKUP(A7,'Amazon Pricing'!A$1:$F$18,3,FALSE())</f>
        <v>10</v>
      </c>
      <c r="M7" s="5" t="str">
        <f>VLOOKUP(A7,'Amazon Pricing'!A$1:$F$18,4,FALSE())</f>
        <v>50GB</v>
      </c>
      <c r="N7" s="5" t="str">
        <f>VLOOKUP(A7,'Amazon Pricing'!A$1:$F$18,5,FALSE())</f>
        <v>150GB</v>
      </c>
      <c r="O7" s="19"/>
      <c r="P7" s="7">
        <v>11</v>
      </c>
      <c r="R7" s="7"/>
      <c r="S7" s="7">
        <f>VLOOKUP(A7,'Amazon Pricing'!A$6:$F$18,6,FALSE())</f>
        <v>188.17</v>
      </c>
    </row>
    <row r="12" spans="1:19" x14ac:dyDescent="0.25">
      <c r="D12" s="7"/>
      <c r="E12" s="7"/>
      <c r="F12" s="7"/>
      <c r="G12" s="7"/>
      <c r="H12" s="7"/>
      <c r="I12" s="7"/>
      <c r="J12" s="7"/>
    </row>
  </sheetData>
  <autoFilter ref="A1:S4" xr:uid="{00000000-0001-0000-0100-000000000000}"/>
  <phoneticPr fontId="4" type="noConversion"/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52D5515-3958-4B14-8FBE-D544103F8EFB}">
          <x14:formula1>
            <xm:f>'Amazon Pricing'!$A$2:$A$18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Normal="100" workbookViewId="0">
      <selection sqref="A1:F18"/>
    </sheetView>
  </sheetViews>
  <sheetFormatPr defaultColWidth="8.5703125" defaultRowHeight="15" x14ac:dyDescent="0.25"/>
  <cols>
    <col min="1" max="1" width="14.5703125" customWidth="1"/>
    <col min="4" max="4" width="10.5703125" bestFit="1" customWidth="1"/>
    <col min="5" max="5" width="18.5703125" bestFit="1" customWidth="1"/>
  </cols>
  <sheetData>
    <row r="1" spans="1:8" x14ac:dyDescent="0.25">
      <c r="A1" s="3" t="s">
        <v>15</v>
      </c>
      <c r="B1" s="3" t="s">
        <v>24</v>
      </c>
      <c r="C1" s="3" t="s">
        <v>25</v>
      </c>
      <c r="D1" s="3" t="s">
        <v>64</v>
      </c>
      <c r="E1" s="3" t="s">
        <v>65</v>
      </c>
      <c r="F1" s="3" t="s">
        <v>27</v>
      </c>
    </row>
    <row r="2" spans="1:8" x14ac:dyDescent="0.25">
      <c r="A2" t="s">
        <v>76</v>
      </c>
      <c r="B2">
        <v>48</v>
      </c>
      <c r="C2">
        <v>384</v>
      </c>
      <c r="D2" t="s">
        <v>68</v>
      </c>
      <c r="E2" t="s">
        <v>67</v>
      </c>
      <c r="F2">
        <v>3959.53</v>
      </c>
    </row>
    <row r="3" spans="1:8" s="17" customFormat="1" x14ac:dyDescent="0.25">
      <c r="A3" s="17" t="s">
        <v>77</v>
      </c>
      <c r="B3" s="17">
        <v>48</v>
      </c>
      <c r="C3" s="17">
        <v>384</v>
      </c>
      <c r="D3" s="17" t="s">
        <v>68</v>
      </c>
      <c r="E3" s="17" t="s">
        <v>66</v>
      </c>
      <c r="F3" s="17">
        <v>4224.01</v>
      </c>
      <c r="H3" s="17">
        <f>F3*8</f>
        <v>33792.080000000002</v>
      </c>
    </row>
    <row r="4" spans="1:8" s="17" customFormat="1" x14ac:dyDescent="0.25">
      <c r="A4" s="17" t="s">
        <v>78</v>
      </c>
      <c r="B4" s="17">
        <v>96</v>
      </c>
      <c r="C4" s="17">
        <v>768</v>
      </c>
      <c r="D4" s="17" t="s">
        <v>68</v>
      </c>
      <c r="E4" s="17" t="s">
        <v>67</v>
      </c>
    </row>
    <row r="5" spans="1:8" s="17" customFormat="1" x14ac:dyDescent="0.25">
      <c r="A5" s="17" t="s">
        <v>79</v>
      </c>
      <c r="B5" s="17">
        <v>96</v>
      </c>
      <c r="C5" s="17">
        <v>768</v>
      </c>
      <c r="D5" s="17" t="s">
        <v>68</v>
      </c>
      <c r="E5" s="17" t="s">
        <v>66</v>
      </c>
      <c r="F5" s="17">
        <v>8183.53</v>
      </c>
      <c r="H5" s="17">
        <f>F5*4</f>
        <v>32734.12</v>
      </c>
    </row>
    <row r="6" spans="1:8" x14ac:dyDescent="0.25">
      <c r="A6" s="7" t="s">
        <v>71</v>
      </c>
      <c r="B6" s="7">
        <v>4</v>
      </c>
      <c r="C6" s="7">
        <v>32</v>
      </c>
      <c r="D6" s="7" t="s">
        <v>68</v>
      </c>
      <c r="E6" s="7" t="s">
        <v>67</v>
      </c>
      <c r="F6" s="7">
        <v>195.35</v>
      </c>
    </row>
    <row r="7" spans="1:8" x14ac:dyDescent="0.25">
      <c r="A7" t="s">
        <v>43</v>
      </c>
      <c r="B7">
        <v>2</v>
      </c>
      <c r="C7">
        <v>5.25</v>
      </c>
      <c r="D7" t="s">
        <v>68</v>
      </c>
      <c r="E7" t="s">
        <v>67</v>
      </c>
      <c r="F7">
        <v>109.33</v>
      </c>
    </row>
    <row r="8" spans="1:8" x14ac:dyDescent="0.25">
      <c r="A8" t="s">
        <v>30</v>
      </c>
      <c r="B8">
        <v>4</v>
      </c>
      <c r="C8">
        <v>10</v>
      </c>
      <c r="D8" t="s">
        <v>68</v>
      </c>
      <c r="E8" t="s">
        <v>67</v>
      </c>
      <c r="F8">
        <v>188.17</v>
      </c>
    </row>
    <row r="9" spans="1:8" x14ac:dyDescent="0.25">
      <c r="A9" t="s">
        <v>44</v>
      </c>
      <c r="B9">
        <v>4</v>
      </c>
      <c r="C9">
        <v>10</v>
      </c>
      <c r="D9" t="s">
        <v>68</v>
      </c>
      <c r="E9" t="s">
        <v>66</v>
      </c>
      <c r="F9">
        <v>428.41</v>
      </c>
    </row>
    <row r="10" spans="1:8" x14ac:dyDescent="0.25">
      <c r="A10" t="s">
        <v>63</v>
      </c>
      <c r="B10">
        <v>8</v>
      </c>
      <c r="C10">
        <v>21</v>
      </c>
      <c r="D10" t="s">
        <v>68</v>
      </c>
      <c r="E10" t="s">
        <v>67</v>
      </c>
      <c r="F10">
        <v>345.85</v>
      </c>
    </row>
    <row r="11" spans="1:8" s="17" customFormat="1" x14ac:dyDescent="0.25">
      <c r="A11" t="s">
        <v>75</v>
      </c>
      <c r="B11">
        <v>16</v>
      </c>
      <c r="C11">
        <v>42</v>
      </c>
      <c r="D11" t="s">
        <v>68</v>
      </c>
      <c r="E11" t="s">
        <v>67</v>
      </c>
      <c r="F11" s="17">
        <v>1198.49</v>
      </c>
    </row>
    <row r="12" spans="1:8" x14ac:dyDescent="0.25">
      <c r="A12" s="17" t="s">
        <v>74</v>
      </c>
      <c r="B12" s="17">
        <v>36</v>
      </c>
      <c r="C12" s="17">
        <v>96</v>
      </c>
      <c r="D12" s="17" t="s">
        <v>68</v>
      </c>
      <c r="E12" s="17" t="s">
        <v>67</v>
      </c>
      <c r="F12" s="17">
        <v>2658.49</v>
      </c>
    </row>
    <row r="13" spans="1:8" x14ac:dyDescent="0.25">
      <c r="A13" t="s">
        <v>45</v>
      </c>
      <c r="B13">
        <v>36</v>
      </c>
      <c r="C13">
        <v>96</v>
      </c>
      <c r="D13" t="s">
        <v>68</v>
      </c>
      <c r="E13" t="s">
        <v>67</v>
      </c>
      <c r="F13">
        <v>1449.61</v>
      </c>
    </row>
    <row r="14" spans="1:8" x14ac:dyDescent="0.25">
      <c r="A14" t="s">
        <v>39</v>
      </c>
      <c r="B14">
        <v>36</v>
      </c>
      <c r="C14">
        <v>96</v>
      </c>
      <c r="D14" t="s">
        <v>68</v>
      </c>
      <c r="E14" t="s">
        <v>66</v>
      </c>
      <c r="F14">
        <v>1689.85</v>
      </c>
    </row>
    <row r="15" spans="1:8" x14ac:dyDescent="0.25">
      <c r="A15" t="s">
        <v>46</v>
      </c>
      <c r="B15">
        <v>72</v>
      </c>
      <c r="C15">
        <v>192</v>
      </c>
      <c r="D15" t="s">
        <v>68</v>
      </c>
      <c r="E15" t="s">
        <v>67</v>
      </c>
      <c r="F15">
        <v>2868.73</v>
      </c>
    </row>
    <row r="16" spans="1:8" s="17" customFormat="1" x14ac:dyDescent="0.25">
      <c r="A16" s="17" t="s">
        <v>80</v>
      </c>
      <c r="B16" s="17">
        <v>72</v>
      </c>
      <c r="C16" s="17">
        <v>192</v>
      </c>
      <c r="D16" s="17" t="s">
        <v>68</v>
      </c>
      <c r="E16" s="17" t="s">
        <v>66</v>
      </c>
      <c r="F16" s="17">
        <v>3102.73</v>
      </c>
      <c r="H16" s="17">
        <f>F16*8</f>
        <v>24821.84</v>
      </c>
    </row>
    <row r="17" spans="1:6" x14ac:dyDescent="0.25">
      <c r="A17" t="s">
        <v>47</v>
      </c>
      <c r="B17">
        <v>16</v>
      </c>
      <c r="C17">
        <v>122</v>
      </c>
      <c r="D17" t="s">
        <v>68</v>
      </c>
      <c r="E17" t="s">
        <v>67</v>
      </c>
      <c r="F17">
        <v>941.53</v>
      </c>
    </row>
    <row r="18" spans="1:6" x14ac:dyDescent="0.25">
      <c r="A18" t="s">
        <v>48</v>
      </c>
      <c r="B18">
        <v>32</v>
      </c>
      <c r="C18">
        <v>244</v>
      </c>
      <c r="D18" t="s">
        <v>68</v>
      </c>
      <c r="E18" t="s">
        <v>67</v>
      </c>
      <c r="F18">
        <v>1852.57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Load Balanced URLs</vt:lpstr>
      <vt:lpstr>URL to Service MAP</vt:lpstr>
      <vt:lpstr>BOM</vt:lpstr>
      <vt:lpstr>Amazon Pricing</vt:lpstr>
      <vt:lpstr>BOM!_FilterDatabase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Ullmann</dc:creator>
  <dc:description/>
  <cp:lastModifiedBy>Ivan Ullmann</cp:lastModifiedBy>
  <cp:revision>1</cp:revision>
  <dcterms:created xsi:type="dcterms:W3CDTF">2022-03-11T14:25:36Z</dcterms:created>
  <dcterms:modified xsi:type="dcterms:W3CDTF">2022-10-19T20:14:08Z</dcterms:modified>
  <dc:language>en-US</dc:language>
</cp:coreProperties>
</file>