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tables/table1.xml" ContentType="application/vnd.openxmlformats-officedocument.spreadsheetml.table+xml"/>
  <Override PartName="/xl/drawings/drawing2.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queryTables/queryTable1.xml" ContentType="application/vnd.openxmlformats-officedocument.spreadsheetml.query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BRODA BOUBOW\Desktop\Dashboard\"/>
    </mc:Choice>
  </mc:AlternateContent>
  <bookViews>
    <workbookView xWindow="0" yWindow="0" windowWidth="20490" windowHeight="8340"/>
  </bookViews>
  <sheets>
    <sheet name="Sheet4" sheetId="4" r:id="rId1"/>
    <sheet name="Sheet2" sheetId="2" r:id="rId2"/>
    <sheet name="Sheet6" sheetId="6" r:id="rId3"/>
    <sheet name="Sheet1" sheetId="1" r:id="rId4"/>
  </sheets>
  <definedNames>
    <definedName name="Date">Sheet2!$K$5</definedName>
    <definedName name="List_Of_States">Sheet6!$A$2:$A$39</definedName>
    <definedName name="new_date">Sheet2!$K$1:$M$1</definedName>
    <definedName name="No._Discharged">Sheet2!$D$2:$D$39</definedName>
    <definedName name="No._of_Cases__Lab_Confirmed">Sheet2!$B$2:$B$39</definedName>
    <definedName name="No._of_Cases__on_admission">Sheet2!$C$2:$C$39</definedName>
    <definedName name="No._of_Deaths">Sheet2!$E$2:$E$39</definedName>
    <definedName name="report" localSheetId="3">Sheet1!$A$1:$E$117</definedName>
    <definedName name="States_Affected">Sheet2!$A$2:$A$39</definedName>
    <definedName name="to_Date">Sheet2!$J$5</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G11" i="2" l="1"/>
  <c r="G12" i="2" s="1"/>
  <c r="G13" i="2" s="1"/>
  <c r="G14" i="2" s="1"/>
  <c r="G15" i="2" s="1"/>
  <c r="G16" i="2" s="1"/>
  <c r="G17" i="2" s="1"/>
  <c r="G18" i="2" s="1"/>
  <c r="G19" i="2" s="1"/>
  <c r="G20" i="2" s="1"/>
  <c r="G21" i="2" s="1"/>
  <c r="G22" i="2" s="1"/>
  <c r="G23" i="2" s="1"/>
  <c r="G24" i="2" s="1"/>
  <c r="K10" i="2" l="1"/>
  <c r="Q19" i="4" s="1"/>
  <c r="L10" i="2"/>
  <c r="R19" i="4" s="1"/>
  <c r="J10" i="2"/>
  <c r="P19" i="4" s="1"/>
  <c r="I10" i="2"/>
  <c r="O19" i="4" s="1"/>
  <c r="H10" i="2"/>
  <c r="N19" i="4" s="1"/>
  <c r="I9" i="2"/>
  <c r="J9" i="2"/>
  <c r="K9" i="2"/>
  <c r="L9" i="2"/>
  <c r="H9" i="2"/>
  <c r="E9" i="6"/>
  <c r="M10" i="6"/>
  <c r="J10" i="6"/>
  <c r="G10" i="6"/>
  <c r="D10" i="6"/>
  <c r="N10" i="6"/>
  <c r="K10" i="6"/>
  <c r="H10" i="6"/>
  <c r="E10" i="6"/>
  <c r="D5" i="6"/>
  <c r="D6" i="6"/>
  <c r="D7" i="6"/>
  <c r="D8" i="6"/>
  <c r="D4" i="6"/>
  <c r="N4" i="6" a="1"/>
  <c r="N4" i="6" s="1"/>
  <c r="M4" i="6" s="1"/>
  <c r="K4" i="6" a="1"/>
  <c r="K4" i="6" s="1"/>
  <c r="J4" i="6" s="1"/>
  <c r="H4" i="6" a="1"/>
  <c r="H4" i="6" s="1"/>
  <c r="G4" i="6" s="1"/>
  <c r="E4" i="6" a="1"/>
  <c r="E4" i="6" s="1"/>
  <c r="L11" i="2" l="1"/>
  <c r="R20" i="4" s="1"/>
  <c r="I11" i="2"/>
  <c r="O20" i="4" s="1"/>
  <c r="K11" i="2"/>
  <c r="Q20" i="4" s="1"/>
  <c r="H11" i="2"/>
  <c r="N20" i="4" s="1"/>
  <c r="J11" i="2"/>
  <c r="P20" i="4" s="1"/>
  <c r="N7" i="6"/>
  <c r="M7" i="6" s="1"/>
  <c r="N6" i="6"/>
  <c r="M6" i="6" s="1"/>
  <c r="N5" i="6"/>
  <c r="M5" i="6" s="1"/>
  <c r="N8" i="6"/>
  <c r="M8" i="6" s="1"/>
  <c r="K7" i="6"/>
  <c r="J7" i="6" s="1"/>
  <c r="K6" i="6"/>
  <c r="J6" i="6" s="1"/>
  <c r="K5" i="6"/>
  <c r="J5" i="6" s="1"/>
  <c r="K8" i="6"/>
  <c r="J8" i="6" s="1"/>
  <c r="H6" i="6"/>
  <c r="G6" i="6" s="1"/>
  <c r="H7" i="6"/>
  <c r="G7" i="6" s="1"/>
  <c r="H5" i="6"/>
  <c r="G5" i="6" s="1"/>
  <c r="H8" i="6"/>
  <c r="G8" i="6" s="1"/>
  <c r="E6" i="6"/>
  <c r="E5" i="6"/>
  <c r="E7" i="6"/>
  <c r="E8" i="6"/>
  <c r="K9" i="6" l="1"/>
  <c r="H9" i="6"/>
  <c r="N9" i="6"/>
  <c r="K12" i="2"/>
  <c r="Q21" i="4" s="1"/>
  <c r="L12" i="2"/>
  <c r="R21" i="4" s="1"/>
  <c r="H12" i="2"/>
  <c r="N21" i="4" s="1"/>
  <c r="I12" i="2"/>
  <c r="O21" i="4" s="1"/>
  <c r="J12" i="2"/>
  <c r="P21" i="4" s="1"/>
  <c r="L13" i="2" l="1"/>
  <c r="R22" i="4" s="1"/>
  <c r="H13" i="2"/>
  <c r="N22" i="4" s="1"/>
  <c r="J13" i="2"/>
  <c r="P22" i="4" s="1"/>
  <c r="K13" i="2"/>
  <c r="Q22" i="4" s="1"/>
  <c r="I13" i="2"/>
  <c r="O22" i="4" s="1"/>
  <c r="I14" i="2" l="1"/>
  <c r="O23" i="4" s="1"/>
  <c r="J14" i="2"/>
  <c r="P23" i="4" s="1"/>
  <c r="H14" i="2"/>
  <c r="N23" i="4" s="1"/>
  <c r="K14" i="2"/>
  <c r="Q23" i="4" s="1"/>
  <c r="L14" i="2"/>
  <c r="R23" i="4" s="1"/>
  <c r="J15" i="2" l="1"/>
  <c r="P24" i="4" s="1"/>
  <c r="H15" i="2"/>
  <c r="N24" i="4" s="1"/>
  <c r="K15" i="2"/>
  <c r="Q24" i="4" s="1"/>
  <c r="I15" i="2"/>
  <c r="O24" i="4" s="1"/>
  <c r="L15" i="2"/>
  <c r="R24" i="4" s="1"/>
  <c r="H7" i="2"/>
  <c r="M7" i="2" s="1"/>
  <c r="B31" i="2"/>
  <c r="J5" i="2"/>
  <c r="K5" i="2" s="1"/>
  <c r="L5" i="2" s="1"/>
  <c r="D1" i="4" s="1"/>
  <c r="K16" i="2" l="1"/>
  <c r="Q25" i="4" s="1"/>
  <c r="L16" i="2"/>
  <c r="R25" i="4" s="1"/>
  <c r="H16" i="2"/>
  <c r="N25" i="4" s="1"/>
  <c r="I16" i="2"/>
  <c r="O25" i="4" s="1"/>
  <c r="J16" i="2"/>
  <c r="P25" i="4" s="1"/>
  <c r="J7" i="2"/>
  <c r="K7" i="2"/>
  <c r="L7" i="2"/>
  <c r="L17" i="2" l="1"/>
  <c r="R26" i="4" s="1"/>
  <c r="H17" i="2"/>
  <c r="N26" i="4" s="1"/>
  <c r="J17" i="2"/>
  <c r="P26" i="4" s="1"/>
  <c r="K17" i="2"/>
  <c r="Q26" i="4" s="1"/>
  <c r="I17" i="2"/>
  <c r="O26" i="4" s="1"/>
  <c r="I18" i="2" l="1"/>
  <c r="O27" i="4" s="1"/>
  <c r="H18" i="2"/>
  <c r="N27" i="4" s="1"/>
  <c r="J18" i="2"/>
  <c r="P27" i="4" s="1"/>
  <c r="K18" i="2"/>
  <c r="Q27" i="4" s="1"/>
  <c r="L18" i="2"/>
  <c r="R27" i="4" s="1"/>
  <c r="J19" i="2" l="1"/>
  <c r="P28" i="4" s="1"/>
  <c r="H19" i="2"/>
  <c r="N28" i="4" s="1"/>
  <c r="K19" i="2"/>
  <c r="Q28" i="4" s="1"/>
  <c r="I19" i="2"/>
  <c r="O28" i="4" s="1"/>
  <c r="L19" i="2"/>
  <c r="R28" i="4" s="1"/>
  <c r="K20" i="2" l="1"/>
  <c r="Q29" i="4" s="1"/>
  <c r="J20" i="2"/>
  <c r="P29" i="4" s="1"/>
  <c r="L20" i="2"/>
  <c r="R29" i="4" s="1"/>
  <c r="H20" i="2"/>
  <c r="N29" i="4" s="1"/>
  <c r="I20" i="2"/>
  <c r="O29" i="4" s="1"/>
  <c r="L21" i="2" l="1"/>
  <c r="R30" i="4" s="1"/>
  <c r="H21" i="2"/>
  <c r="N30" i="4" s="1"/>
  <c r="J21" i="2"/>
  <c r="P30" i="4" s="1"/>
  <c r="K21" i="2"/>
  <c r="Q30" i="4" s="1"/>
  <c r="I21" i="2"/>
  <c r="O30" i="4" s="1"/>
  <c r="I22" i="2" l="1"/>
  <c r="O31" i="4" s="1"/>
  <c r="L22" i="2"/>
  <c r="R31" i="4" s="1"/>
  <c r="J22" i="2"/>
  <c r="P31" i="4" s="1"/>
  <c r="H22" i="2"/>
  <c r="N31" i="4" s="1"/>
  <c r="K22" i="2"/>
  <c r="Q31" i="4" s="1"/>
  <c r="J23" i="2" l="1"/>
  <c r="P32" i="4" s="1"/>
  <c r="H23" i="2"/>
  <c r="N32" i="4" s="1"/>
  <c r="K23" i="2"/>
  <c r="Q32" i="4" s="1"/>
  <c r="I23" i="2"/>
  <c r="O32" i="4" s="1"/>
  <c r="L23" i="2"/>
  <c r="R32" i="4" s="1"/>
  <c r="K24" i="2" l="1"/>
  <c r="Q33" i="4" s="1"/>
  <c r="L24" i="2"/>
  <c r="R33" i="4" s="1"/>
  <c r="H24" i="2"/>
  <c r="N33" i="4" s="1"/>
  <c r="I24" i="2"/>
  <c r="O33" i="4" s="1"/>
  <c r="J24" i="2"/>
  <c r="P33" i="4" s="1"/>
  <c r="M6" i="2" l="1"/>
  <c r="L6" i="2"/>
  <c r="K6" i="2"/>
  <c r="I6" i="2"/>
  <c r="J6" i="2"/>
  <c r="I7" i="2"/>
  <c r="A38" i="2"/>
  <c r="B38" i="2"/>
  <c r="C38" i="2"/>
  <c r="D38" i="2"/>
  <c r="E38" i="2"/>
  <c r="A2" i="2"/>
  <c r="B2" i="2"/>
  <c r="C2" i="2"/>
  <c r="D2" i="2"/>
  <c r="E2" i="2"/>
  <c r="A3" i="2"/>
  <c r="B3" i="2"/>
  <c r="C3" i="2"/>
  <c r="D3" i="2"/>
  <c r="E3" i="2"/>
  <c r="A4" i="2"/>
  <c r="B4" i="2"/>
  <c r="C4" i="2"/>
  <c r="D4" i="2"/>
  <c r="E4" i="2"/>
  <c r="A5" i="2"/>
  <c r="B5" i="2"/>
  <c r="C5" i="2"/>
  <c r="D5" i="2"/>
  <c r="E5" i="2"/>
  <c r="A6" i="2"/>
  <c r="B6" i="2"/>
  <c r="C6" i="2"/>
  <c r="D6" i="2"/>
  <c r="E6" i="2"/>
  <c r="A7" i="2"/>
  <c r="B7" i="2"/>
  <c r="C7" i="2"/>
  <c r="D7" i="2"/>
  <c r="E7" i="2"/>
  <c r="A8" i="2"/>
  <c r="B8" i="2"/>
  <c r="C8" i="2"/>
  <c r="D8" i="2"/>
  <c r="E8" i="2"/>
  <c r="A9" i="2"/>
  <c r="B9" i="2"/>
  <c r="C9" i="2"/>
  <c r="D9" i="2"/>
  <c r="E9" i="2"/>
  <c r="A10" i="2"/>
  <c r="B10" i="2"/>
  <c r="C10" i="2"/>
  <c r="D10" i="2"/>
  <c r="E10" i="2"/>
  <c r="A11" i="2"/>
  <c r="B11" i="2"/>
  <c r="C11" i="2"/>
  <c r="D11" i="2"/>
  <c r="E11" i="2"/>
  <c r="A12" i="2"/>
  <c r="B12" i="2"/>
  <c r="C12" i="2"/>
  <c r="D12" i="2"/>
  <c r="E12" i="2"/>
  <c r="A13" i="2"/>
  <c r="B13" i="2"/>
  <c r="C13" i="2"/>
  <c r="D13" i="2"/>
  <c r="E13" i="2"/>
  <c r="A14" i="2"/>
  <c r="B14" i="2"/>
  <c r="C14" i="2"/>
  <c r="D14" i="2"/>
  <c r="E14" i="2"/>
  <c r="A15" i="2"/>
  <c r="B15" i="2"/>
  <c r="C15" i="2"/>
  <c r="D15" i="2"/>
  <c r="E15" i="2"/>
  <c r="A16" i="2"/>
  <c r="B16" i="2"/>
  <c r="C16" i="2"/>
  <c r="D16" i="2"/>
  <c r="E16" i="2"/>
  <c r="A17" i="2"/>
  <c r="B17" i="2"/>
  <c r="C17" i="2"/>
  <c r="D17" i="2"/>
  <c r="E17" i="2"/>
  <c r="A18" i="2"/>
  <c r="B18" i="2"/>
  <c r="C18" i="2"/>
  <c r="D18" i="2"/>
  <c r="E18" i="2"/>
  <c r="A19" i="2"/>
  <c r="B19" i="2"/>
  <c r="C19" i="2"/>
  <c r="D19" i="2"/>
  <c r="E19" i="2"/>
  <c r="A20" i="2"/>
  <c r="B20" i="2"/>
  <c r="C20" i="2"/>
  <c r="D20" i="2"/>
  <c r="E20" i="2"/>
  <c r="A21" i="2"/>
  <c r="B21" i="2"/>
  <c r="C21" i="2"/>
  <c r="D21" i="2"/>
  <c r="E21" i="2"/>
  <c r="A22" i="2"/>
  <c r="B22" i="2"/>
  <c r="C22" i="2"/>
  <c r="D22" i="2"/>
  <c r="E22" i="2"/>
  <c r="A23" i="2"/>
  <c r="B23" i="2"/>
  <c r="C23" i="2"/>
  <c r="D23" i="2"/>
  <c r="E23" i="2"/>
  <c r="A24" i="2"/>
  <c r="B24" i="2"/>
  <c r="C24" i="2"/>
  <c r="D24" i="2"/>
  <c r="E24" i="2"/>
  <c r="A25" i="2"/>
  <c r="B25" i="2"/>
  <c r="C25" i="2"/>
  <c r="D25" i="2"/>
  <c r="E25" i="2"/>
  <c r="A26" i="2"/>
  <c r="B26" i="2"/>
  <c r="C26" i="2"/>
  <c r="D26" i="2"/>
  <c r="E26" i="2"/>
  <c r="A27" i="2"/>
  <c r="B27" i="2"/>
  <c r="C27" i="2"/>
  <c r="D27" i="2"/>
  <c r="E27" i="2"/>
  <c r="A28" i="2"/>
  <c r="B28" i="2"/>
  <c r="C28" i="2"/>
  <c r="D28" i="2"/>
  <c r="E28" i="2"/>
  <c r="A29" i="2"/>
  <c r="B29" i="2"/>
  <c r="C29" i="2"/>
  <c r="D29" i="2"/>
  <c r="E29" i="2"/>
  <c r="A30" i="2"/>
  <c r="B30" i="2"/>
  <c r="C30" i="2"/>
  <c r="D30" i="2"/>
  <c r="E30" i="2"/>
  <c r="A31" i="2"/>
  <c r="C31" i="2"/>
  <c r="D31" i="2"/>
  <c r="E31" i="2"/>
  <c r="A32" i="2"/>
  <c r="B32" i="2"/>
  <c r="C32" i="2"/>
  <c r="D32" i="2"/>
  <c r="E32" i="2"/>
  <c r="A33" i="2"/>
  <c r="B33" i="2"/>
  <c r="C33" i="2"/>
  <c r="D33" i="2"/>
  <c r="E33" i="2"/>
  <c r="A34" i="2"/>
  <c r="B34" i="2"/>
  <c r="C34" i="2"/>
  <c r="D34" i="2"/>
  <c r="E34" i="2"/>
  <c r="A35" i="2"/>
  <c r="B35" i="2"/>
  <c r="C35" i="2"/>
  <c r="D35" i="2"/>
  <c r="E35" i="2"/>
  <c r="A36" i="2"/>
  <c r="B36" i="2"/>
  <c r="C36" i="2"/>
  <c r="D36" i="2"/>
  <c r="E36" i="2"/>
  <c r="A37" i="2"/>
  <c r="B37" i="2"/>
  <c r="C37" i="2"/>
  <c r="D37" i="2"/>
  <c r="E37" i="2"/>
  <c r="E39" i="2" l="1"/>
  <c r="C39" i="2"/>
  <c r="D39" i="2"/>
  <c r="B39" i="2"/>
</calcChain>
</file>

<file path=xl/connections.xml><?xml version="1.0" encoding="utf-8"?>
<connections xmlns="http://schemas.openxmlformats.org/spreadsheetml/2006/main">
  <connection id="1" name="Connection" type="4" refreshedVersion="5" background="1" saveData="1">
    <webPr sourceData="1" parsePre="1" consecutive="1" xl2000="1" url="https://covid19.ncdc.gov.ng/report"/>
  </connection>
</connections>
</file>

<file path=xl/sharedStrings.xml><?xml version="1.0" encoding="utf-8"?>
<sst xmlns="http://schemas.openxmlformats.org/spreadsheetml/2006/main" count="167" uniqueCount="113">
  <si>
    <t>NAVIGATION</t>
  </si>
  <si>
    <t>Dashboard</t>
  </si>
  <si>
    <t>Epicurve</t>
  </si>
  <si>
    <t>Progression</t>
  </si>
  <si>
    <t>FAQs</t>
  </si>
  <si>
    <t>Advisory</t>
  </si>
  <si>
    <t>Guidelines</t>
  </si>
  <si>
    <t>Resources</t>
  </si>
  <si>
    <t>Laboratories</t>
  </si>
  <si>
    <t>Nigeria Data</t>
  </si>
  <si>
    <t>Web View</t>
  </si>
  <si>
    <t>Mobile View</t>
  </si>
  <si>
    <t>Global</t>
  </si>
  <si>
    <t xml:space="preserve">× </t>
  </si>
  <si>
    <t>Self Assessment</t>
  </si>
  <si>
    <t>Get Your COVID-19 Risk Assessment</t>
  </si>
  <si>
    <t>Check Test Results</t>
  </si>
  <si>
    <t>State Emergency Contacts</t>
  </si>
  <si>
    <t>Situation Reports</t>
  </si>
  <si>
    <t>NCDC Website</t>
  </si>
  <si>
    <t>COVID-19 NIGERIA</t>
  </si>
  <si>
    <t>Samples Tested</t>
  </si>
  <si>
    <t>Confirmed Cases</t>
  </si>
  <si>
    <t>Active Cases</t>
  </si>
  <si>
    <t>Discharged Cases</t>
  </si>
  <si>
    <t>Death</t>
  </si>
  <si>
    <t>Confirmed Cases by State</t>
  </si>
  <si>
    <t>States Affected</t>
  </si>
  <si>
    <t>No. of Cases (Lab Confirmed)</t>
  </si>
  <si>
    <t>No. of Cases (on admission)</t>
  </si>
  <si>
    <t>No. Discharged</t>
  </si>
  <si>
    <t>No. of Deaths</t>
  </si>
  <si>
    <t>Lagos</t>
  </si>
  <si>
    <t>FCT</t>
  </si>
  <si>
    <t>Oyo</t>
  </si>
  <si>
    <t>Edo</t>
  </si>
  <si>
    <t>Rivers</t>
  </si>
  <si>
    <t>Kano</t>
  </si>
  <si>
    <t>Kaduna</t>
  </si>
  <si>
    <t>Delta</t>
  </si>
  <si>
    <t>Plateau</t>
  </si>
  <si>
    <t>Ogun</t>
  </si>
  <si>
    <t>Ondo</t>
  </si>
  <si>
    <t>Enugu</t>
  </si>
  <si>
    <t>Ebonyi</t>
  </si>
  <si>
    <t>Kwara</t>
  </si>
  <si>
    <t>Katsina</t>
  </si>
  <si>
    <t>Borno</t>
  </si>
  <si>
    <t>Abia</t>
  </si>
  <si>
    <t>Osun</t>
  </si>
  <si>
    <t>Gombe</t>
  </si>
  <si>
    <t>Bauchi</t>
  </si>
  <si>
    <t>Imo</t>
  </si>
  <si>
    <t>Benue</t>
  </si>
  <si>
    <t>Nasarawa</t>
  </si>
  <si>
    <t>Bayelsa</t>
  </si>
  <si>
    <t>Jigawa</t>
  </si>
  <si>
    <t>Akwa Ibom</t>
  </si>
  <si>
    <t>Niger</t>
  </si>
  <si>
    <t>Ekiti</t>
  </si>
  <si>
    <t>Adamawa</t>
  </si>
  <si>
    <t>Anambra</t>
  </si>
  <si>
    <t>Sokoto</t>
  </si>
  <si>
    <t>Kebbi</t>
  </si>
  <si>
    <t>Taraba</t>
  </si>
  <si>
    <t>Zamfara</t>
  </si>
  <si>
    <t>Cross River</t>
  </si>
  <si>
    <t>Yobe</t>
  </si>
  <si>
    <t>Kogi</t>
  </si>
  <si>
    <t>Highlights</t>
  </si>
  <si>
    <t>A multi-sectoral national emergency operations centre (EOC), activated at Level 3, continues to coordinate the national response activities</t>
  </si>
  <si>
    <t>Click here to read more</t>
  </si>
  <si>
    <t>Tweets by NCDCgov</t>
  </si>
  <si>
    <t>Updates</t>
  </si>
  <si>
    <t>Strategies to Improve Surveillance for COVID-19 (GUIDANCE FOR STATES) July 23, 2020</t>
  </si>
  <si>
    <t>COVID-19 response Mid-Action Review strategic directions July 21, 2020</t>
  </si>
  <si>
    <t>Guidelines for Schools and Learning Facilities Reopening after COVID-19 Pandemic Closures July 14, 2020</t>
  </si>
  <si>
    <t>Interim Guidelines for Home Care of Confirmed COVID-19 Cases July 11, 2020</t>
  </si>
  <si>
    <t>Guidelines for Conducting Elections During the Covid-19 Outbreak in Nigeria July 6, 2020</t>
  </si>
  <si>
    <t>Advisory for Vulnerable Groups June 29, 2020</t>
  </si>
  <si>
    <t>Click here to access archive</t>
  </si>
  <si>
    <t>Contact</t>
  </si>
  <si>
    <t>Plot 801, Ebitu Ukiwe Street, Jabi, Abuja, Nigeria</t>
  </si>
  <si>
    <t>0800-970000-10 (Toll-Free Call Centre)</t>
  </si>
  <si>
    <t>[email protected]</t>
  </si>
  <si>
    <t>Social Media</t>
  </si>
  <si>
    <t>@NCDCGov</t>
  </si>
  <si>
    <t>NCDC</t>
  </si>
  <si>
    <t>NCDCgov</t>
  </si>
  <si>
    <t>t.me/NCDCgov (Telegram)</t>
  </si>
  <si>
    <t>Supported by Georgetown University - CGHPI</t>
  </si>
  <si>
    <t>Mandate of NCDC</t>
  </si>
  <si>
    <t>The Nigeria Centre for Disease Control (NCDC) was established in the year 2011 in response to the challenges of public health emergencies and to enhance Nigeria’s preparedness and response to epidemics through prevention, detection and control of communicable diseases.</t>
  </si>
  <si>
    <t>Connect Centre</t>
  </si>
  <si>
    <t>Toll Free Number: 0800 9700 0010</t>
  </si>
  <si>
    <t>Whatsapp: +234708 711 0839</t>
  </si>
  <si>
    <t>SMS Number: +234809 955 5577</t>
  </si>
  <si>
    <t>Date</t>
  </si>
  <si>
    <t>TOTAL</t>
  </si>
  <si>
    <t>On the 12th of August 2020, 453 new confirmed cases and no deaths were recorded in Nigeria</t>
  </si>
  <si>
    <t>Till date, 47743 cases have been confirmed, 33943 cases have been discharged and 956 deaths have been recorded in 36 states and the Federal Capital Territory</t>
  </si>
  <si>
    <t>The 453 new cases are reported from 16 states- Lagos(113), FCT(72), Plateau(59), Enugu(55), Kaduna(38), Ondo(32), Osun(26), Ebonyi(20), Ogun(9), Delta(8), Borno(7), Akwa Ibom(6), Oyo(5), Bauchi(1), Kano(1) and Ekiti(1)</t>
  </si>
  <si>
    <t>List Of States</t>
  </si>
  <si>
    <t>SELECTED STATE</t>
  </si>
  <si>
    <t>TOP 5 CASES</t>
  </si>
  <si>
    <t>TOP 5 DEATHS</t>
  </si>
  <si>
    <t>TOP 5 DISCHARGED</t>
  </si>
  <si>
    <t>TOP 5 ACTIVE</t>
  </si>
  <si>
    <t>STATE</t>
  </si>
  <si>
    <t>Nos</t>
  </si>
  <si>
    <t>Others</t>
  </si>
  <si>
    <t>COVID-19 TABLE</t>
  </si>
  <si>
    <t xml:space="preserve">  States      Total       Active   Discharged  Death</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</si>
</sst>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0" formatCode="[$-F800]dddd\,\ mmmm\ dd\,\ yyyy"/>
  </numFmts>
  <fonts count="8" x14ac:knownFonts="1">
    <font>
      <sz val="11"/>
      <color theme="1"/>
      <name val="Calibri"/>
      <family val="2"/>
      <scheme val="minor"/>
    </font>
    <font>
      <sz val="11"/>
      <color theme="1"/>
      <name val="Calibri"/>
      <family val="2"/>
      <scheme val="minor"/>
    </font>
    <font>
      <b/>
      <sz val="11"/>
      <color theme="1"/>
      <name val="Calibri"/>
      <family val="2"/>
      <scheme val="minor"/>
    </font>
    <font>
      <b/>
      <sz val="12"/>
      <color theme="1"/>
      <name val="Calibri"/>
      <family val="2"/>
      <scheme val="minor"/>
    </font>
    <font>
      <b/>
      <sz val="16"/>
      <color theme="1"/>
      <name val="Calibri"/>
      <family val="2"/>
      <scheme val="minor"/>
    </font>
    <font>
      <b/>
      <sz val="20"/>
      <color theme="1"/>
      <name val="Calibri"/>
      <family val="2"/>
      <scheme val="minor"/>
    </font>
    <font>
      <b/>
      <sz val="20"/>
      <color theme="0"/>
      <name val="Calibri"/>
      <family val="2"/>
      <scheme val="minor"/>
    </font>
    <font>
      <b/>
      <sz val="13"/>
      <color theme="1"/>
      <name val="Calibri"/>
      <family val="2"/>
      <scheme val="minor"/>
    </font>
  </fonts>
  <fills count="6">
    <fill>
      <patternFill patternType="none"/>
    </fill>
    <fill>
      <patternFill patternType="gray125"/>
    </fill>
    <fill>
      <patternFill patternType="solid">
        <fgColor theme="6" tint="0.79998168889431442"/>
        <bgColor indexed="65"/>
      </patternFill>
    </fill>
    <fill>
      <patternFill patternType="solid">
        <fgColor theme="6"/>
        <bgColor indexed="64"/>
      </patternFill>
    </fill>
    <fill>
      <patternFill patternType="solid">
        <fgColor theme="0"/>
        <bgColor indexed="64"/>
      </patternFill>
    </fill>
    <fill>
      <patternFill patternType="solid">
        <fgColor theme="2"/>
        <bgColor indexed="64"/>
      </patternFill>
    </fill>
  </fills>
  <borders count="2">
    <border>
      <left/>
      <right/>
      <top/>
      <bottom/>
      <diagonal/>
    </border>
    <border>
      <left/>
      <right/>
      <top style="thin">
        <color indexed="64"/>
      </top>
      <bottom/>
      <diagonal/>
    </border>
  </borders>
  <cellStyleXfs count="2">
    <xf numFmtId="0" fontId="0" fillId="0" borderId="0"/>
    <xf numFmtId="0" fontId="1" fillId="2" borderId="0" applyNumberFormat="0" applyBorder="0" applyAlignment="0" applyProtection="0"/>
  </cellStyleXfs>
  <cellXfs count="29">
    <xf numFmtId="0" fontId="0" fillId="0" borderId="0" xfId="0"/>
    <xf numFmtId="3" fontId="0" fillId="0" borderId="0" xfId="0" applyNumberFormat="1"/>
    <xf numFmtId="0" fontId="2" fillId="0" borderId="0" xfId="0" applyFont="1"/>
    <xf numFmtId="0" fontId="0" fillId="0" borderId="0" xfId="0" applyFont="1"/>
    <xf numFmtId="0" fontId="0" fillId="3" borderId="0" xfId="0" applyFill="1"/>
    <xf numFmtId="3" fontId="2" fillId="0" borderId="0" xfId="0" applyNumberFormat="1" applyFont="1" applyAlignment="1">
      <alignment horizontal="center"/>
    </xf>
    <xf numFmtId="0" fontId="2" fillId="0" borderId="0" xfId="0" applyFont="1" applyAlignment="1">
      <alignment horizontal="center"/>
    </xf>
    <xf numFmtId="0" fontId="0" fillId="4" borderId="0" xfId="0" applyFill="1"/>
    <xf numFmtId="14" fontId="0" fillId="0" borderId="0" xfId="0" applyNumberFormat="1"/>
    <xf numFmtId="170" fontId="0" fillId="0" borderId="0" xfId="0" applyNumberFormat="1" applyAlignment="1">
      <alignment horizontal="centerContinuous"/>
    </xf>
    <xf numFmtId="0" fontId="0" fillId="0" borderId="0" xfId="0" applyAlignment="1">
      <alignment horizontal="centerContinuous"/>
    </xf>
    <xf numFmtId="0" fontId="0" fillId="5" borderId="0" xfId="0" applyFill="1"/>
    <xf numFmtId="0" fontId="2" fillId="0" borderId="1" xfId="0" applyFont="1" applyBorder="1"/>
    <xf numFmtId="0" fontId="0" fillId="4" borderId="0" xfId="0" applyFont="1" applyFill="1" applyAlignment="1">
      <alignment horizontal="center" vertical="center"/>
    </xf>
    <xf numFmtId="0" fontId="0" fillId="0" borderId="0" xfId="0" applyAlignment="1">
      <alignment horizontal="center"/>
    </xf>
    <xf numFmtId="0" fontId="2" fillId="0" borderId="0" xfId="0" applyFont="1" applyAlignment="1">
      <alignment horizontal="center"/>
    </xf>
    <xf numFmtId="0" fontId="2" fillId="0" borderId="0" xfId="0" applyFont="1" applyAlignment="1">
      <alignment horizontal="center" vertical="center"/>
    </xf>
    <xf numFmtId="0" fontId="2" fillId="0" borderId="0" xfId="0" applyFont="1" applyAlignment="1">
      <alignment horizontal="center" vertical="center"/>
    </xf>
    <xf numFmtId="0" fontId="0" fillId="4" borderId="0" xfId="0" applyFill="1" applyAlignment="1"/>
    <xf numFmtId="0" fontId="2" fillId="4" borderId="0" xfId="0" applyFont="1" applyFill="1"/>
    <xf numFmtId="0" fontId="2" fillId="4" borderId="0" xfId="0" applyFont="1" applyFill="1" applyAlignment="1">
      <alignment horizontal="center" vertical="center"/>
    </xf>
    <xf numFmtId="0" fontId="6" fillId="4" borderId="0" xfId="0" applyFont="1" applyFill="1" applyAlignment="1">
      <alignment vertical="center"/>
    </xf>
    <xf numFmtId="0" fontId="3" fillId="4" borderId="0" xfId="0" applyFont="1" applyFill="1"/>
    <xf numFmtId="0" fontId="2" fillId="4" borderId="0" xfId="1" applyFont="1" applyFill="1" applyAlignment="1">
      <alignment horizontal="center" vertical="center"/>
    </xf>
    <xf numFmtId="0" fontId="1" fillId="4" borderId="0" xfId="1" applyFill="1" applyAlignment="1">
      <alignment horizontal="center" vertical="center"/>
    </xf>
    <xf numFmtId="0" fontId="7" fillId="4" borderId="0" xfId="0" applyFont="1" applyFill="1" applyAlignment="1"/>
    <xf numFmtId="0" fontId="7" fillId="4" borderId="0" xfId="0" applyFont="1" applyFill="1" applyAlignment="1">
      <alignment horizontal="center" vertical="center"/>
    </xf>
    <xf numFmtId="0" fontId="4" fillId="3" borderId="0" xfId="0" applyFont="1" applyFill="1" applyAlignment="1">
      <alignment horizontal="center" vertical="center"/>
    </xf>
    <xf numFmtId="0" fontId="5" fillId="4" borderId="0" xfId="0" applyFont="1" applyFill="1" applyAlignment="1">
      <alignment horizontal="center" vertical="center" wrapText="1"/>
    </xf>
  </cellXfs>
  <cellStyles count="2">
    <cellStyle name="20% - Accent3" xfId="1" builtinId="38"/>
    <cellStyle name="Normal" xfId="0" builtinId="0"/>
  </cellStyles>
  <dxfs count="7">
    <dxf>
      <font>
        <b/>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theme="1"/>
        <name val="Calibri"/>
        <scheme val="minor"/>
      </font>
    </dxf>
  </dxfs>
  <tableStyles count="0" defaultTableStyle="TableStyleMedium2" defaultPivotStyle="PivotStyleLight16"/>
  <colors>
    <mruColors>
      <color rgb="FF1E5C25"/>
      <color rgb="FFFEDA02"/>
      <color rgb="FFFFFF00"/>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Confirmed Cases</a:t>
            </a:r>
          </a:p>
        </c:rich>
      </c:tx>
      <c:layout>
        <c:manualLayout>
          <c:xMode val="edge"/>
          <c:yMode val="edge"/>
          <c:x val="2.0929761904761923E-2"/>
          <c:y val="1.1759051552222238E-2"/>
        </c:manualLayout>
      </c:layout>
      <c:overlay val="1"/>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Sheet6!$D$4:$D$9</c:f>
              <c:strCache>
                <c:ptCount val="6"/>
                <c:pt idx="0">
                  <c:v>Lagos</c:v>
                </c:pt>
                <c:pt idx="1">
                  <c:v>FCT</c:v>
                </c:pt>
                <c:pt idx="2">
                  <c:v>Oyo</c:v>
                </c:pt>
                <c:pt idx="3">
                  <c:v>Edo</c:v>
                </c:pt>
                <c:pt idx="4">
                  <c:v>Rivers</c:v>
                </c:pt>
                <c:pt idx="5">
                  <c:v>Others</c:v>
                </c:pt>
              </c:strCache>
            </c:strRef>
          </c:cat>
          <c:val>
            <c:numRef>
              <c:f>Sheet6!$E$4:$E$9</c:f>
              <c:numCache>
                <c:formatCode>General</c:formatCode>
                <c:ptCount val="6"/>
                <c:pt idx="0">
                  <c:v>16187</c:v>
                </c:pt>
                <c:pt idx="1">
                  <c:v>4597</c:v>
                </c:pt>
                <c:pt idx="2">
                  <c:v>2895</c:v>
                </c:pt>
                <c:pt idx="3">
                  <c:v>2399</c:v>
                </c:pt>
                <c:pt idx="4">
                  <c:v>1972</c:v>
                </c:pt>
                <c:pt idx="5">
                  <c:v>19693</c:v>
                </c:pt>
              </c:numCache>
            </c:numRef>
          </c:val>
        </c:ser>
        <c:dLbls>
          <c:showLegendKey val="0"/>
          <c:showVal val="0"/>
          <c:showCatName val="1"/>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baseline="0"/>
              <a:t>Death</a:t>
            </a:r>
            <a:endParaRPr lang="en-US" b="1"/>
          </a:p>
        </c:rich>
      </c:tx>
      <c:layout>
        <c:manualLayout>
          <c:xMode val="edge"/>
          <c:yMode val="edge"/>
          <c:x val="1.3607539682539679E-2"/>
          <c:y val="1.3388150959308455E-2"/>
        </c:manualLayout>
      </c:layout>
      <c:overlay val="1"/>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Sheet6!$G$4:$G$9</c:f>
              <c:strCache>
                <c:ptCount val="6"/>
                <c:pt idx="0">
                  <c:v>Lagos</c:v>
                </c:pt>
                <c:pt idx="1">
                  <c:v>Edo</c:v>
                </c:pt>
                <c:pt idx="2">
                  <c:v>Rivers</c:v>
                </c:pt>
                <c:pt idx="3">
                  <c:v>Kano</c:v>
                </c:pt>
                <c:pt idx="4">
                  <c:v>FCT</c:v>
                </c:pt>
                <c:pt idx="5">
                  <c:v>Others</c:v>
                </c:pt>
              </c:strCache>
            </c:strRef>
          </c:cat>
          <c:val>
            <c:numRef>
              <c:f>Sheet6!$H$4:$H$9</c:f>
              <c:numCache>
                <c:formatCode>General</c:formatCode>
                <c:ptCount val="6"/>
                <c:pt idx="0">
                  <c:v>195</c:v>
                </c:pt>
                <c:pt idx="1">
                  <c:v>100</c:v>
                </c:pt>
                <c:pt idx="2">
                  <c:v>55</c:v>
                </c:pt>
                <c:pt idx="3">
                  <c:v>54</c:v>
                </c:pt>
                <c:pt idx="4">
                  <c:v>46</c:v>
                </c:pt>
                <c:pt idx="5">
                  <c:v>506</c:v>
                </c:pt>
              </c:numCache>
            </c:numRef>
          </c:val>
        </c:ser>
        <c:dLbls>
          <c:showLegendKey val="0"/>
          <c:showVal val="0"/>
          <c:showCatName val="1"/>
          <c:showSerName val="0"/>
          <c:showPercent val="1"/>
          <c:showBubbleSize val="0"/>
          <c:showLeaderLines val="1"/>
        </c:dLbls>
        <c:firstSliceAng val="297"/>
      </c:pieChart>
      <c:spPr>
        <a:noFill/>
        <a:ln>
          <a:noFill/>
        </a:ln>
        <a:effectLst/>
      </c:spPr>
    </c:plotArea>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Discharged</a:t>
            </a:r>
          </a:p>
        </c:rich>
      </c:tx>
      <c:layout>
        <c:manualLayout>
          <c:xMode val="edge"/>
          <c:yMode val="edge"/>
          <c:x val="2.12301587301587E-2"/>
          <c:y val="6.6940754796542276E-3"/>
        </c:manualLayout>
      </c:layout>
      <c:overlay val="1"/>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Sheet6!$J$4:$J$9</c:f>
              <c:strCache>
                <c:ptCount val="6"/>
                <c:pt idx="0">
                  <c:v>Lagos</c:v>
                </c:pt>
                <c:pt idx="1">
                  <c:v>Edo</c:v>
                </c:pt>
                <c:pt idx="2">
                  <c:v>Rivers</c:v>
                </c:pt>
                <c:pt idx="3">
                  <c:v>Kaduna</c:v>
                </c:pt>
                <c:pt idx="4">
                  <c:v>Delta</c:v>
                </c:pt>
                <c:pt idx="5">
                  <c:v>Others</c:v>
                </c:pt>
              </c:strCache>
            </c:strRef>
          </c:cat>
          <c:val>
            <c:numRef>
              <c:f>Sheet6!$K$4:$K$9</c:f>
              <c:numCache>
                <c:formatCode>General</c:formatCode>
                <c:ptCount val="6"/>
                <c:pt idx="0">
                  <c:v>13129</c:v>
                </c:pt>
                <c:pt idx="1">
                  <c:v>2121</c:v>
                </c:pt>
                <c:pt idx="2">
                  <c:v>1747</c:v>
                </c:pt>
                <c:pt idx="3">
                  <c:v>1472</c:v>
                </c:pt>
                <c:pt idx="4">
                  <c:v>1430</c:v>
                </c:pt>
                <c:pt idx="5">
                  <c:v>14044</c:v>
                </c:pt>
              </c:numCache>
            </c:numRef>
          </c:val>
        </c:ser>
        <c:dLbls>
          <c:showLegendKey val="0"/>
          <c:showVal val="0"/>
          <c:showCatName val="1"/>
          <c:showSerName val="0"/>
          <c:showPercent val="1"/>
          <c:showBubbleSize val="0"/>
          <c:showLeaderLines val="1"/>
        </c:dLbls>
        <c:firstSliceAng val="277"/>
      </c:pie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Active Cases</a:t>
            </a:r>
          </a:p>
        </c:rich>
      </c:tx>
      <c:layout>
        <c:manualLayout>
          <c:xMode val="edge"/>
          <c:yMode val="edge"/>
          <c:x val="1.0319047619047603E-2"/>
          <c:y val="1.3388150959308455E-2"/>
        </c:manualLayout>
      </c:layout>
      <c:overlay val="1"/>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Sheet6!$M$4:$M$9</c:f>
              <c:strCache>
                <c:ptCount val="6"/>
                <c:pt idx="0">
                  <c:v>FCT</c:v>
                </c:pt>
                <c:pt idx="1">
                  <c:v>Lagos</c:v>
                </c:pt>
                <c:pt idx="2">
                  <c:v>Oyo</c:v>
                </c:pt>
                <c:pt idx="3">
                  <c:v>Plateau</c:v>
                </c:pt>
                <c:pt idx="4">
                  <c:v>Ondo</c:v>
                </c:pt>
                <c:pt idx="5">
                  <c:v>Others</c:v>
                </c:pt>
              </c:strCache>
            </c:strRef>
          </c:cat>
          <c:val>
            <c:numRef>
              <c:f>Sheet6!$N$4:$N$9</c:f>
              <c:numCache>
                <c:formatCode>General</c:formatCode>
                <c:ptCount val="6"/>
                <c:pt idx="0">
                  <c:v>3238</c:v>
                </c:pt>
                <c:pt idx="1">
                  <c:v>2863</c:v>
                </c:pt>
                <c:pt idx="2">
                  <c:v>1436</c:v>
                </c:pt>
                <c:pt idx="3">
                  <c:v>934</c:v>
                </c:pt>
                <c:pt idx="4">
                  <c:v>558</c:v>
                </c:pt>
                <c:pt idx="5">
                  <c:v>3815</c:v>
                </c:pt>
              </c:numCache>
            </c:numRef>
          </c:val>
        </c:ser>
        <c:dLbls>
          <c:showLegendKey val="0"/>
          <c:showVal val="0"/>
          <c:showCatName val="1"/>
          <c:showSerName val="0"/>
          <c:showPercent val="1"/>
          <c:showBubbleSize val="0"/>
          <c:showLeaderLines val="1"/>
        </c:dLbls>
        <c:firstSliceAng val="53"/>
      </c:pieChart>
      <c:spPr>
        <a:noFill/>
        <a:ln>
          <a:noFill/>
        </a:ln>
        <a:effectLst/>
      </c:spPr>
    </c:plotArea>
    <c:plotVisOnly val="1"/>
    <c:dispBlanksAs val="gap"/>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Confirmed Cases</a:t>
            </a:r>
          </a:p>
        </c:rich>
      </c:tx>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Sheet6!$D$4:$D$9</c:f>
              <c:strCache>
                <c:ptCount val="6"/>
                <c:pt idx="0">
                  <c:v>Lagos</c:v>
                </c:pt>
                <c:pt idx="1">
                  <c:v>FCT</c:v>
                </c:pt>
                <c:pt idx="2">
                  <c:v>Oyo</c:v>
                </c:pt>
                <c:pt idx="3">
                  <c:v>Edo</c:v>
                </c:pt>
                <c:pt idx="4">
                  <c:v>Rivers</c:v>
                </c:pt>
                <c:pt idx="5">
                  <c:v>Others</c:v>
                </c:pt>
              </c:strCache>
            </c:strRef>
          </c:cat>
          <c:val>
            <c:numRef>
              <c:f>Sheet6!$E$4:$E$9</c:f>
              <c:numCache>
                <c:formatCode>General</c:formatCode>
                <c:ptCount val="6"/>
                <c:pt idx="0">
                  <c:v>16187</c:v>
                </c:pt>
                <c:pt idx="1">
                  <c:v>4597</c:v>
                </c:pt>
                <c:pt idx="2">
                  <c:v>2895</c:v>
                </c:pt>
                <c:pt idx="3">
                  <c:v>2399</c:v>
                </c:pt>
                <c:pt idx="4">
                  <c:v>1972</c:v>
                </c:pt>
                <c:pt idx="5">
                  <c:v>19693</c:v>
                </c:pt>
              </c:numCache>
            </c:numRef>
          </c:val>
        </c:ser>
        <c:dLbls>
          <c:showLegendKey val="0"/>
          <c:showVal val="0"/>
          <c:showCatName val="1"/>
          <c:showSerName val="0"/>
          <c:showPercent val="1"/>
          <c:showBubbleSize val="0"/>
          <c:showLeaderLines val="1"/>
        </c:dLbls>
        <c:firstSliceAng val="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DEATH</a:t>
            </a:r>
          </a:p>
        </c:rich>
      </c:tx>
      <c:layout>
        <c:manualLayout>
          <c:xMode val="edge"/>
          <c:yMode val="edge"/>
          <c:x val="0.37698220486111111"/>
          <c:y val="2.008222643896268E-2"/>
        </c:manualLayout>
      </c:layout>
      <c:overlay val="1"/>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Sheet6!$G$4:$G$9</c:f>
              <c:strCache>
                <c:ptCount val="6"/>
                <c:pt idx="0">
                  <c:v>Lagos</c:v>
                </c:pt>
                <c:pt idx="1">
                  <c:v>Edo</c:v>
                </c:pt>
                <c:pt idx="2">
                  <c:v>Rivers</c:v>
                </c:pt>
                <c:pt idx="3">
                  <c:v>Kano</c:v>
                </c:pt>
                <c:pt idx="4">
                  <c:v>FCT</c:v>
                </c:pt>
                <c:pt idx="5">
                  <c:v>Others</c:v>
                </c:pt>
              </c:strCache>
            </c:strRef>
          </c:cat>
          <c:val>
            <c:numRef>
              <c:f>Sheet6!$H$4:$H$9</c:f>
              <c:numCache>
                <c:formatCode>General</c:formatCode>
                <c:ptCount val="6"/>
                <c:pt idx="0">
                  <c:v>195</c:v>
                </c:pt>
                <c:pt idx="1">
                  <c:v>100</c:v>
                </c:pt>
                <c:pt idx="2">
                  <c:v>55</c:v>
                </c:pt>
                <c:pt idx="3">
                  <c:v>54</c:v>
                </c:pt>
                <c:pt idx="4">
                  <c:v>46</c:v>
                </c:pt>
                <c:pt idx="5">
                  <c:v>506</c:v>
                </c:pt>
              </c:numCache>
            </c:numRef>
          </c:val>
        </c:ser>
        <c:dLbls>
          <c:showLegendKey val="0"/>
          <c:showVal val="0"/>
          <c:showCatName val="1"/>
          <c:showSerName val="0"/>
          <c:showPercent val="1"/>
          <c:showBubbleSize val="0"/>
          <c:showLeaderLines val="1"/>
        </c:dLbls>
        <c:firstSliceAng val="297"/>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b="1"/>
              <a:t>Discharged</a:t>
            </a:r>
          </a:p>
        </c:rich>
      </c:tx>
      <c:layout>
        <c:manualLayout>
          <c:xMode val="edge"/>
          <c:yMode val="edge"/>
          <c:x val="0.32361111111111113"/>
          <c:y val="6.6940754796542276E-3"/>
        </c:manualLayout>
      </c:layout>
      <c:overlay val="1"/>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Sheet6!$J$4:$J$9</c:f>
              <c:strCache>
                <c:ptCount val="6"/>
                <c:pt idx="0">
                  <c:v>Lagos</c:v>
                </c:pt>
                <c:pt idx="1">
                  <c:v>Edo</c:v>
                </c:pt>
                <c:pt idx="2">
                  <c:v>Rivers</c:v>
                </c:pt>
                <c:pt idx="3">
                  <c:v>Kaduna</c:v>
                </c:pt>
                <c:pt idx="4">
                  <c:v>Delta</c:v>
                </c:pt>
                <c:pt idx="5">
                  <c:v>Others</c:v>
                </c:pt>
              </c:strCache>
            </c:strRef>
          </c:cat>
          <c:val>
            <c:numRef>
              <c:f>Sheet6!$K$4:$K$9</c:f>
              <c:numCache>
                <c:formatCode>General</c:formatCode>
                <c:ptCount val="6"/>
                <c:pt idx="0">
                  <c:v>13129</c:v>
                </c:pt>
                <c:pt idx="1">
                  <c:v>2121</c:v>
                </c:pt>
                <c:pt idx="2">
                  <c:v>1747</c:v>
                </c:pt>
                <c:pt idx="3">
                  <c:v>1472</c:v>
                </c:pt>
                <c:pt idx="4">
                  <c:v>1430</c:v>
                </c:pt>
                <c:pt idx="5">
                  <c:v>14044</c:v>
                </c:pt>
              </c:numCache>
            </c:numRef>
          </c:val>
        </c:ser>
        <c:dLbls>
          <c:showLegendKey val="0"/>
          <c:showVal val="0"/>
          <c:showCatName val="1"/>
          <c:showSerName val="0"/>
          <c:showPercent val="1"/>
          <c:showBubbleSize val="0"/>
          <c:showLeaderLines val="1"/>
        </c:dLbls>
        <c:firstSliceAng val="277"/>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Active Cases</a:t>
            </a:r>
          </a:p>
        </c:rich>
      </c:tx>
      <c:layout>
        <c:manualLayout>
          <c:xMode val="edge"/>
          <c:yMode val="edge"/>
          <c:x val="0.30766031746031747"/>
          <c:y val="1.3388150959308455E-2"/>
        </c:manualLayout>
      </c:layout>
      <c:overlay val="1"/>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dPt>
            <c:idx val="0"/>
            <c:bubble3D val="0"/>
            <c:spPr>
              <a:solidFill>
                <a:schemeClr val="accent1"/>
              </a:solidFill>
              <a:ln w="19050">
                <a:solidFill>
                  <a:schemeClr val="lt1"/>
                </a:solidFill>
              </a:ln>
              <a:effectLst/>
            </c:spPr>
          </c:dPt>
          <c:dPt>
            <c:idx val="1"/>
            <c:bubble3D val="0"/>
            <c:spPr>
              <a:solidFill>
                <a:schemeClr val="accent2"/>
              </a:solidFill>
              <a:ln w="19050">
                <a:solidFill>
                  <a:schemeClr val="lt1"/>
                </a:solidFill>
              </a:ln>
              <a:effectLst/>
            </c:spPr>
          </c:dPt>
          <c:dPt>
            <c:idx val="2"/>
            <c:bubble3D val="0"/>
            <c:spPr>
              <a:solidFill>
                <a:schemeClr val="accent3"/>
              </a:solidFill>
              <a:ln w="19050">
                <a:solidFill>
                  <a:schemeClr val="lt1"/>
                </a:solidFill>
              </a:ln>
              <a:effectLst/>
            </c:spPr>
          </c:dPt>
          <c:dPt>
            <c:idx val="3"/>
            <c:bubble3D val="0"/>
            <c:spPr>
              <a:solidFill>
                <a:schemeClr val="accent4"/>
              </a:solidFill>
              <a:ln w="19050">
                <a:solidFill>
                  <a:schemeClr val="lt1"/>
                </a:solidFill>
              </a:ln>
              <a:effectLst/>
            </c:spPr>
          </c:dPt>
          <c:dPt>
            <c:idx val="4"/>
            <c:bubble3D val="0"/>
            <c:spPr>
              <a:solidFill>
                <a:schemeClr val="accent5"/>
              </a:solidFill>
              <a:ln w="19050">
                <a:solidFill>
                  <a:schemeClr val="lt1"/>
                </a:solidFill>
              </a:ln>
              <a:effectLst/>
            </c:spPr>
          </c:dPt>
          <c:dPt>
            <c:idx val="5"/>
            <c:bubble3D val="0"/>
            <c:spPr>
              <a:solidFill>
                <a:schemeClr val="accent6"/>
              </a:solidFill>
              <a:ln w="19050">
                <a:solidFill>
                  <a:schemeClr val="lt1"/>
                </a:solidFill>
              </a:ln>
              <a:effectLst/>
            </c:spPr>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15:layout/>
              </c:ext>
            </c:extLst>
          </c:dLbls>
          <c:cat>
            <c:strRef>
              <c:f>Sheet6!$M$4:$M$9</c:f>
              <c:strCache>
                <c:ptCount val="6"/>
                <c:pt idx="0">
                  <c:v>FCT</c:v>
                </c:pt>
                <c:pt idx="1">
                  <c:v>Lagos</c:v>
                </c:pt>
                <c:pt idx="2">
                  <c:v>Oyo</c:v>
                </c:pt>
                <c:pt idx="3">
                  <c:v>Plateau</c:v>
                </c:pt>
                <c:pt idx="4">
                  <c:v>Ondo</c:v>
                </c:pt>
                <c:pt idx="5">
                  <c:v>Others</c:v>
                </c:pt>
              </c:strCache>
            </c:strRef>
          </c:cat>
          <c:val>
            <c:numRef>
              <c:f>Sheet6!$N$4:$N$9</c:f>
              <c:numCache>
                <c:formatCode>General</c:formatCode>
                <c:ptCount val="6"/>
                <c:pt idx="0">
                  <c:v>3238</c:v>
                </c:pt>
                <c:pt idx="1">
                  <c:v>2863</c:v>
                </c:pt>
                <c:pt idx="2">
                  <c:v>1436</c:v>
                </c:pt>
                <c:pt idx="3">
                  <c:v>934</c:v>
                </c:pt>
                <c:pt idx="4">
                  <c:v>558</c:v>
                </c:pt>
                <c:pt idx="5">
                  <c:v>3815</c:v>
                </c:pt>
              </c:numCache>
            </c:numRef>
          </c:val>
        </c:ser>
        <c:dLbls>
          <c:showLegendKey val="0"/>
          <c:showVal val="0"/>
          <c:showCatName val="1"/>
          <c:showSerName val="0"/>
          <c:showPercent val="1"/>
          <c:showBubbleSize val="0"/>
          <c:showLeaderLines val="1"/>
        </c:dLbls>
        <c:firstSliceAng val="60"/>
      </c:pieChart>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2" fmlaLink="Sheet2!$G$10" max="24" min="1"/>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2.xml.rels><?xml version="1.0" encoding="UTF-8" standalone="yes"?>
<Relationships xmlns="http://schemas.openxmlformats.org/package/2006/relationships"><Relationship Id="rId3" Type="http://schemas.openxmlformats.org/officeDocument/2006/relationships/chart" Target="../charts/chart7.xml"/><Relationship Id="rId2" Type="http://schemas.openxmlformats.org/officeDocument/2006/relationships/chart" Target="../charts/chart6.xml"/><Relationship Id="rId1" Type="http://schemas.openxmlformats.org/officeDocument/2006/relationships/chart" Target="../charts/chart5.xml"/><Relationship Id="rId4" Type="http://schemas.openxmlformats.org/officeDocument/2006/relationships/chart" Target="../charts/chart8.xml"/></Relationships>
</file>

<file path=xl/drawings/drawing1.xml><?xml version="1.0" encoding="utf-8"?>
<xdr:wsDr xmlns:xdr="http://schemas.openxmlformats.org/drawingml/2006/spreadsheetDrawing" xmlns:a="http://schemas.openxmlformats.org/drawingml/2006/main">
  <xdr:twoCellAnchor>
    <xdr:from>
      <xdr:col>11</xdr:col>
      <xdr:colOff>581025</xdr:colOff>
      <xdr:row>13</xdr:row>
      <xdr:rowOff>9525</xdr:rowOff>
    </xdr:from>
    <xdr:to>
      <xdr:col>11</xdr:col>
      <xdr:colOff>581025</xdr:colOff>
      <xdr:row>33</xdr:row>
      <xdr:rowOff>184725</xdr:rowOff>
    </xdr:to>
    <xdr:cxnSp macro="">
      <xdr:nvCxnSpPr>
        <xdr:cNvPr id="3" name="Straight Connector 2"/>
        <xdr:cNvCxnSpPr/>
      </xdr:nvCxnSpPr>
      <xdr:spPr>
        <a:xfrm>
          <a:off x="5457825" y="2200275"/>
          <a:ext cx="0" cy="3985200"/>
        </a:xfrm>
        <a:prstGeom prst="line">
          <a:avLst/>
        </a:prstGeom>
        <a:ln w="57150">
          <a:solidFill>
            <a:schemeClr val="bg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0</xdr:colOff>
      <xdr:row>3</xdr:row>
      <xdr:rowOff>9525</xdr:rowOff>
    </xdr:from>
    <xdr:to>
      <xdr:col>6</xdr:col>
      <xdr:colOff>0</xdr:colOff>
      <xdr:row>12</xdr:row>
      <xdr:rowOff>9525</xdr:rowOff>
    </xdr:to>
    <xdr:cxnSp macro="">
      <xdr:nvCxnSpPr>
        <xdr:cNvPr id="5" name="Straight Connector 4"/>
        <xdr:cNvCxnSpPr/>
      </xdr:nvCxnSpPr>
      <xdr:spPr>
        <a:xfrm>
          <a:off x="1828800" y="590550"/>
          <a:ext cx="0" cy="1524000"/>
        </a:xfrm>
        <a:prstGeom prst="line">
          <a:avLst/>
        </a:prstGeom>
        <a:ln w="57150">
          <a:solidFill>
            <a:schemeClr val="bg2"/>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142875</xdr:colOff>
      <xdr:row>6</xdr:row>
      <xdr:rowOff>66674</xdr:rowOff>
    </xdr:from>
    <xdr:to>
      <xdr:col>5</xdr:col>
      <xdr:colOff>363675</xdr:colOff>
      <xdr:row>10</xdr:row>
      <xdr:rowOff>96674</xdr:rowOff>
    </xdr:to>
    <xdr:sp macro="" textlink="Sheet2!I7">
      <xdr:nvSpPr>
        <xdr:cNvPr id="6" name="Rounded Rectangle 5"/>
        <xdr:cNvSpPr/>
      </xdr:nvSpPr>
      <xdr:spPr>
        <a:xfrm>
          <a:off x="1964531" y="1054893"/>
          <a:ext cx="1435238" cy="792000"/>
        </a:xfrm>
        <a:prstGeom prst="roundRect">
          <a:avLst/>
        </a:prstGeom>
        <a:solidFill>
          <a:schemeClr val="accent3"/>
        </a:solidFill>
        <a:ln>
          <a:noFill/>
        </a:ln>
        <a:effectLst>
          <a:outerShdw blurRad="225425" dist="50800" dir="5220000" algn="ctr">
            <a:srgbClr val="000000">
              <a:alpha val="33000"/>
            </a:srgbClr>
          </a:outerShdw>
        </a:effectLst>
        <a:scene3d>
          <a:camera prst="perspectiveFront" fov="3300000">
            <a:rot lat="486000" lon="19530000" rev="174000"/>
          </a:camera>
          <a:lightRig rig="harsh" dir="t">
            <a:rot lat="0" lon="0" rev="3000000"/>
          </a:lightRig>
        </a:scene3d>
        <a:sp3d extrusionH="254000" contourW="19050">
          <a:bevelT w="82550" h="44450" prst="angle"/>
          <a:bevelB w="82550" h="44450" prst="angle"/>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77EA8443-A9CD-43AA-98BC-096000945AAE}" type="TxLink">
            <a:rPr lang="en-US" sz="2000" b="1" i="0" u="none" strike="noStrike">
              <a:solidFill>
                <a:schemeClr val="bg1"/>
              </a:solidFill>
              <a:latin typeface="Calibri"/>
            </a:rPr>
            <a:pPr algn="ctr"/>
            <a:t>338,084</a:t>
          </a:fld>
          <a:endParaRPr lang="en-US" sz="2000">
            <a:solidFill>
              <a:schemeClr val="bg1"/>
            </a:solidFill>
          </a:endParaRPr>
        </a:p>
      </xdr:txBody>
    </xdr:sp>
    <xdr:clientData/>
  </xdr:twoCellAnchor>
  <xdr:twoCellAnchor>
    <xdr:from>
      <xdr:col>6</xdr:col>
      <xdr:colOff>150019</xdr:colOff>
      <xdr:row>6</xdr:row>
      <xdr:rowOff>66674</xdr:rowOff>
    </xdr:from>
    <xdr:to>
      <xdr:col>8</xdr:col>
      <xdr:colOff>370819</xdr:colOff>
      <xdr:row>10</xdr:row>
      <xdr:rowOff>96674</xdr:rowOff>
    </xdr:to>
    <xdr:sp macro="" textlink="Sheet2!J7">
      <xdr:nvSpPr>
        <xdr:cNvPr id="7" name="Rounded Rectangle 6"/>
        <xdr:cNvSpPr/>
      </xdr:nvSpPr>
      <xdr:spPr>
        <a:xfrm>
          <a:off x="1978819" y="1028699"/>
          <a:ext cx="1440000" cy="792000"/>
        </a:xfrm>
        <a:prstGeom prst="roundRect">
          <a:avLst/>
        </a:prstGeom>
        <a:ln>
          <a:noFill/>
        </a:ln>
        <a:effectLst>
          <a:outerShdw blurRad="225425" dist="50800" dir="5220000" algn="ctr">
            <a:srgbClr val="000000">
              <a:alpha val="33000"/>
            </a:srgbClr>
          </a:outerShdw>
        </a:effectLst>
        <a:scene3d>
          <a:camera prst="perspectiveFront" fov="3300000">
            <a:rot lat="486000" lon="19530000" rev="174000"/>
          </a:camera>
          <a:lightRig rig="harsh" dir="t">
            <a:rot lat="0" lon="0" rev="3000000"/>
          </a:lightRig>
        </a:scene3d>
        <a:sp3d extrusionH="254000" contourW="19050">
          <a:bevelT w="82550" h="44450" prst="angle"/>
          <a:bevelB w="82550" h="44450" prst="angle"/>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0EAD720B-8F98-4C13-A23C-09FD21BE9A0D}" type="TxLink">
            <a:rPr lang="en-US" sz="2000" b="1" i="0" u="none" strike="noStrike">
              <a:solidFill>
                <a:schemeClr val="bg1"/>
              </a:solidFill>
              <a:latin typeface="Calibri"/>
            </a:rPr>
            <a:t>1,356</a:t>
          </a:fld>
          <a:endParaRPr lang="en-US" sz="2000">
            <a:solidFill>
              <a:schemeClr val="bg1"/>
            </a:solidFill>
          </a:endParaRPr>
        </a:p>
      </xdr:txBody>
    </xdr:sp>
    <xdr:clientData/>
  </xdr:twoCellAnchor>
  <xdr:twoCellAnchor>
    <xdr:from>
      <xdr:col>9</xdr:col>
      <xdr:colOff>157163</xdr:colOff>
      <xdr:row>6</xdr:row>
      <xdr:rowOff>66674</xdr:rowOff>
    </xdr:from>
    <xdr:to>
      <xdr:col>11</xdr:col>
      <xdr:colOff>377963</xdr:colOff>
      <xdr:row>10</xdr:row>
      <xdr:rowOff>96674</xdr:rowOff>
    </xdr:to>
    <xdr:sp macro="" textlink="Sheet2!K7">
      <xdr:nvSpPr>
        <xdr:cNvPr id="8" name="Rounded Rectangle 7"/>
        <xdr:cNvSpPr/>
      </xdr:nvSpPr>
      <xdr:spPr>
        <a:xfrm>
          <a:off x="3814763" y="1028699"/>
          <a:ext cx="1440000" cy="792000"/>
        </a:xfrm>
        <a:prstGeom prst="roundRect">
          <a:avLst/>
        </a:prstGeom>
        <a:solidFill>
          <a:srgbClr val="FEDA02"/>
        </a:solidFill>
        <a:ln>
          <a:noFill/>
        </a:ln>
        <a:effectLst>
          <a:outerShdw blurRad="225425" dist="50800" dir="5220000" algn="ctr">
            <a:srgbClr val="000000">
              <a:alpha val="33000"/>
            </a:srgbClr>
          </a:outerShdw>
        </a:effectLst>
        <a:scene3d>
          <a:camera prst="perspectiveFront" fov="3300000">
            <a:rot lat="486000" lon="19530000" rev="174000"/>
          </a:camera>
          <a:lightRig rig="harsh" dir="t">
            <a:rot lat="0" lon="0" rev="3000000"/>
          </a:lightRig>
        </a:scene3d>
        <a:sp3d extrusionH="254000" contourW="19050">
          <a:bevelT w="82550" h="44450" prst="angle"/>
          <a:bevelB w="82550" h="44450" prst="angle"/>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B26010AE-10A4-4A85-B752-6F580852F3B3}" type="TxLink">
            <a:rPr lang="en-US" sz="2000" b="1" i="0" u="none" strike="noStrike">
              <a:solidFill>
                <a:schemeClr val="bg1"/>
              </a:solidFill>
              <a:latin typeface="Calibri"/>
            </a:rPr>
            <a:t>558</a:t>
          </a:fld>
          <a:endParaRPr lang="en-US" sz="2000">
            <a:solidFill>
              <a:schemeClr val="bg1"/>
            </a:solidFill>
          </a:endParaRPr>
        </a:p>
      </xdr:txBody>
    </xdr:sp>
    <xdr:clientData/>
  </xdr:twoCellAnchor>
  <xdr:twoCellAnchor>
    <xdr:from>
      <xdr:col>12</xdr:col>
      <xdr:colOff>164307</xdr:colOff>
      <xdr:row>6</xdr:row>
      <xdr:rowOff>66674</xdr:rowOff>
    </xdr:from>
    <xdr:to>
      <xdr:col>14</xdr:col>
      <xdr:colOff>385107</xdr:colOff>
      <xdr:row>10</xdr:row>
      <xdr:rowOff>96674</xdr:rowOff>
    </xdr:to>
    <xdr:sp macro="" textlink="Sheet2!L7">
      <xdr:nvSpPr>
        <xdr:cNvPr id="9" name="Rounded Rectangle 8"/>
        <xdr:cNvSpPr/>
      </xdr:nvSpPr>
      <xdr:spPr>
        <a:xfrm>
          <a:off x="5650707" y="1028699"/>
          <a:ext cx="1440000" cy="792000"/>
        </a:xfrm>
        <a:prstGeom prst="roundRect">
          <a:avLst/>
        </a:prstGeom>
        <a:solidFill>
          <a:srgbClr val="1E5C25"/>
        </a:solidFill>
        <a:ln>
          <a:noFill/>
        </a:ln>
        <a:effectLst>
          <a:outerShdw blurRad="225425" dist="50800" dir="5220000" algn="ctr">
            <a:srgbClr val="000000">
              <a:alpha val="33000"/>
            </a:srgbClr>
          </a:outerShdw>
        </a:effectLst>
        <a:scene3d>
          <a:camera prst="perspectiveFront" fov="3300000">
            <a:rot lat="486000" lon="19530000" rev="174000"/>
          </a:camera>
          <a:lightRig rig="harsh" dir="t">
            <a:rot lat="0" lon="0" rev="3000000"/>
          </a:lightRig>
        </a:scene3d>
        <a:sp3d extrusionH="254000" contourW="19050">
          <a:bevelT w="82550" h="44450" prst="angle"/>
          <a:bevelB w="82550" h="44450" prst="angle"/>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D4DC32E7-E513-4EA4-8238-66F1C3C6F9BA}" type="TxLink">
            <a:rPr lang="en-US" sz="2000" b="1" i="0" u="none" strike="noStrike">
              <a:solidFill>
                <a:schemeClr val="bg1"/>
              </a:solidFill>
              <a:latin typeface="Calibri"/>
            </a:rPr>
            <a:t>770</a:t>
          </a:fld>
          <a:endParaRPr lang="en-US" sz="2000">
            <a:solidFill>
              <a:schemeClr val="bg1"/>
            </a:solidFill>
          </a:endParaRPr>
        </a:p>
      </xdr:txBody>
    </xdr:sp>
    <xdr:clientData/>
  </xdr:twoCellAnchor>
  <xdr:twoCellAnchor>
    <xdr:from>
      <xdr:col>15</xdr:col>
      <xdr:colOff>171450</xdr:colOff>
      <xdr:row>6</xdr:row>
      <xdr:rowOff>66674</xdr:rowOff>
    </xdr:from>
    <xdr:to>
      <xdr:col>17</xdr:col>
      <xdr:colOff>392250</xdr:colOff>
      <xdr:row>10</xdr:row>
      <xdr:rowOff>96674</xdr:rowOff>
    </xdr:to>
    <xdr:sp macro="" textlink="Sheet2!M7">
      <xdr:nvSpPr>
        <xdr:cNvPr id="10" name="Rounded Rectangle 9"/>
        <xdr:cNvSpPr/>
      </xdr:nvSpPr>
      <xdr:spPr>
        <a:xfrm>
          <a:off x="7486650" y="1028699"/>
          <a:ext cx="1440000" cy="792000"/>
        </a:xfrm>
        <a:prstGeom prst="roundRect">
          <a:avLst/>
        </a:prstGeom>
        <a:solidFill>
          <a:srgbClr val="FF0000"/>
        </a:solidFill>
        <a:ln>
          <a:noFill/>
        </a:ln>
        <a:effectLst>
          <a:outerShdw blurRad="225425" dist="50800" dir="5220000" algn="ctr">
            <a:srgbClr val="000000">
              <a:alpha val="33000"/>
            </a:srgbClr>
          </a:outerShdw>
        </a:effectLst>
        <a:scene3d>
          <a:camera prst="perspectiveFront" fov="3300000">
            <a:rot lat="486000" lon="19530000" rev="174000"/>
          </a:camera>
          <a:lightRig rig="harsh" dir="t">
            <a:rot lat="0" lon="0" rev="3000000"/>
          </a:lightRig>
        </a:scene3d>
        <a:sp3d extrusionH="254000" contourW="19050">
          <a:bevelT w="82550" h="44450" prst="angle"/>
          <a:bevelB w="82550" h="44450" prst="angle"/>
          <a:contourClr>
            <a:srgbClr val="FFFFFF"/>
          </a:contourClr>
        </a:sp3d>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fld id="{31B77B0F-5C21-43CA-A73D-08206CF4B285}" type="TxLink">
            <a:rPr lang="en-US" sz="2000" b="1" i="0" u="none" strike="noStrike">
              <a:solidFill>
                <a:schemeClr val="bg1"/>
              </a:solidFill>
              <a:latin typeface="Calibri"/>
            </a:rPr>
            <a:t>28</a:t>
          </a:fld>
          <a:endParaRPr lang="en-US" sz="2000">
            <a:solidFill>
              <a:schemeClr val="bg1"/>
            </a:solidFill>
          </a:endParaRPr>
        </a:p>
      </xdr:txBody>
    </xdr:sp>
    <xdr:clientData/>
  </xdr:twoCellAnchor>
  <xdr:twoCellAnchor>
    <xdr:from>
      <xdr:col>3</xdr:col>
      <xdr:colOff>152399</xdr:colOff>
      <xdr:row>6</xdr:row>
      <xdr:rowOff>147637</xdr:rowOff>
    </xdr:from>
    <xdr:to>
      <xdr:col>5</xdr:col>
      <xdr:colOff>362399</xdr:colOff>
      <xdr:row>7</xdr:row>
      <xdr:rowOff>166687</xdr:rowOff>
    </xdr:to>
    <xdr:sp macro="" textlink="">
      <xdr:nvSpPr>
        <xdr:cNvPr id="13" name="TextBox 12"/>
        <xdr:cNvSpPr txBox="1"/>
      </xdr:nvSpPr>
      <xdr:spPr>
        <a:xfrm>
          <a:off x="152399" y="1138237"/>
          <a:ext cx="1429200" cy="209550"/>
        </a:xfrm>
        <a:prstGeom prst="rect">
          <a:avLst/>
        </a:prstGeom>
        <a:solidFill>
          <a:schemeClr val="accent3"/>
        </a:solidFill>
        <a:ln w="9525"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i="0" u="none" strike="noStrike">
              <a:solidFill>
                <a:schemeClr val="bg1"/>
              </a:solidFill>
              <a:effectLst/>
              <a:latin typeface="+mn-lt"/>
              <a:ea typeface="+mn-ea"/>
              <a:cs typeface="+mn-cs"/>
            </a:rPr>
            <a:t>Total Samples Tested</a:t>
          </a:r>
          <a:r>
            <a:rPr lang="en-US" sz="1100" b="1">
              <a:solidFill>
                <a:schemeClr val="bg1"/>
              </a:solidFill>
            </a:rPr>
            <a:t> </a:t>
          </a:r>
        </a:p>
      </xdr:txBody>
    </xdr:sp>
    <xdr:clientData/>
  </xdr:twoCellAnchor>
  <xdr:twoCellAnchor>
    <xdr:from>
      <xdr:col>6</xdr:col>
      <xdr:colOff>192881</xdr:colOff>
      <xdr:row>6</xdr:row>
      <xdr:rowOff>147637</xdr:rowOff>
    </xdr:from>
    <xdr:to>
      <xdr:col>8</xdr:col>
      <xdr:colOff>145256</xdr:colOff>
      <xdr:row>7</xdr:row>
      <xdr:rowOff>166687</xdr:rowOff>
    </xdr:to>
    <xdr:sp macro="" textlink="">
      <xdr:nvSpPr>
        <xdr:cNvPr id="14" name="TextBox 13"/>
        <xdr:cNvSpPr txBox="1"/>
      </xdr:nvSpPr>
      <xdr:spPr>
        <a:xfrm>
          <a:off x="2021681" y="1109662"/>
          <a:ext cx="1171575" cy="209550"/>
        </a:xfrm>
        <a:prstGeom prst="rect">
          <a:avLst/>
        </a:prstGeom>
        <a:solidFill>
          <a:schemeClr val="accent1"/>
        </a:solidFill>
        <a:ln w="9525"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i="0" u="none" strike="noStrike">
              <a:solidFill>
                <a:schemeClr val="bg1"/>
              </a:solidFill>
              <a:effectLst/>
              <a:latin typeface="+mn-lt"/>
              <a:ea typeface="+mn-ea"/>
              <a:cs typeface="+mn-cs"/>
            </a:rPr>
            <a:t>Confirmed Cases</a:t>
          </a:r>
          <a:r>
            <a:rPr lang="en-US" sz="1100" b="1">
              <a:solidFill>
                <a:schemeClr val="bg1"/>
              </a:solidFill>
            </a:rPr>
            <a:t> </a:t>
          </a:r>
        </a:p>
      </xdr:txBody>
    </xdr:sp>
    <xdr:clientData/>
  </xdr:twoCellAnchor>
  <xdr:twoCellAnchor>
    <xdr:from>
      <xdr:col>9</xdr:col>
      <xdr:colOff>204787</xdr:colOff>
      <xdr:row>6</xdr:row>
      <xdr:rowOff>147637</xdr:rowOff>
    </xdr:from>
    <xdr:to>
      <xdr:col>11</xdr:col>
      <xdr:colOff>157162</xdr:colOff>
      <xdr:row>7</xdr:row>
      <xdr:rowOff>166687</xdr:rowOff>
    </xdr:to>
    <xdr:sp macro="" textlink="">
      <xdr:nvSpPr>
        <xdr:cNvPr id="15" name="TextBox 14"/>
        <xdr:cNvSpPr txBox="1"/>
      </xdr:nvSpPr>
      <xdr:spPr>
        <a:xfrm>
          <a:off x="3862387" y="1109662"/>
          <a:ext cx="1171575" cy="209550"/>
        </a:xfrm>
        <a:prstGeom prst="rect">
          <a:avLst/>
        </a:prstGeom>
        <a:solidFill>
          <a:srgbClr val="FEDA02"/>
        </a:solidFill>
        <a:ln w="9525"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i="0" u="none" strike="noStrike">
              <a:solidFill>
                <a:schemeClr val="bg1"/>
              </a:solidFill>
              <a:effectLst/>
              <a:latin typeface="+mn-lt"/>
              <a:ea typeface="+mn-ea"/>
              <a:cs typeface="+mn-cs"/>
            </a:rPr>
            <a:t>Active Cases</a:t>
          </a:r>
          <a:r>
            <a:rPr lang="en-US" b="1">
              <a:solidFill>
                <a:schemeClr val="bg1"/>
              </a:solidFill>
            </a:rPr>
            <a:t> </a:t>
          </a:r>
          <a:endParaRPr lang="en-US" sz="1100" b="1">
            <a:solidFill>
              <a:schemeClr val="bg1"/>
            </a:solidFill>
          </a:endParaRPr>
        </a:p>
      </xdr:txBody>
    </xdr:sp>
    <xdr:clientData/>
  </xdr:twoCellAnchor>
  <xdr:twoCellAnchor>
    <xdr:from>
      <xdr:col>12</xdr:col>
      <xdr:colOff>216693</xdr:colOff>
      <xdr:row>6</xdr:row>
      <xdr:rowOff>147637</xdr:rowOff>
    </xdr:from>
    <xdr:to>
      <xdr:col>14</xdr:col>
      <xdr:colOff>169068</xdr:colOff>
      <xdr:row>7</xdr:row>
      <xdr:rowOff>166687</xdr:rowOff>
    </xdr:to>
    <xdr:sp macro="" textlink="">
      <xdr:nvSpPr>
        <xdr:cNvPr id="16" name="TextBox 15"/>
        <xdr:cNvSpPr txBox="1"/>
      </xdr:nvSpPr>
      <xdr:spPr>
        <a:xfrm>
          <a:off x="5703093" y="1109662"/>
          <a:ext cx="1171575" cy="209550"/>
        </a:xfrm>
        <a:prstGeom prst="rect">
          <a:avLst/>
        </a:prstGeom>
        <a:solidFill>
          <a:srgbClr val="1E5C25"/>
        </a:solidFill>
        <a:ln w="9525"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1085" b="1" i="0" u="none" strike="noStrike">
              <a:solidFill>
                <a:schemeClr val="bg1"/>
              </a:solidFill>
              <a:effectLst/>
              <a:latin typeface="+mn-lt"/>
              <a:ea typeface="+mn-ea"/>
              <a:cs typeface="+mn-cs"/>
            </a:rPr>
            <a:t>Discharged Cases</a:t>
          </a:r>
          <a:r>
            <a:rPr lang="en-US" sz="1085" b="1">
              <a:solidFill>
                <a:schemeClr val="bg1"/>
              </a:solidFill>
            </a:rPr>
            <a:t> </a:t>
          </a:r>
        </a:p>
      </xdr:txBody>
    </xdr:sp>
    <xdr:clientData/>
  </xdr:twoCellAnchor>
  <xdr:twoCellAnchor>
    <xdr:from>
      <xdr:col>15</xdr:col>
      <xdr:colOff>228600</xdr:colOff>
      <xdr:row>6</xdr:row>
      <xdr:rowOff>147637</xdr:rowOff>
    </xdr:from>
    <xdr:to>
      <xdr:col>17</xdr:col>
      <xdr:colOff>180975</xdr:colOff>
      <xdr:row>7</xdr:row>
      <xdr:rowOff>166687</xdr:rowOff>
    </xdr:to>
    <xdr:sp macro="" textlink="">
      <xdr:nvSpPr>
        <xdr:cNvPr id="17" name="TextBox 16"/>
        <xdr:cNvSpPr txBox="1"/>
      </xdr:nvSpPr>
      <xdr:spPr>
        <a:xfrm>
          <a:off x="7543800" y="1109662"/>
          <a:ext cx="1171575" cy="209550"/>
        </a:xfrm>
        <a:prstGeom prst="rect">
          <a:avLst/>
        </a:prstGeom>
        <a:solidFill>
          <a:srgbClr val="FF0000"/>
        </a:solidFill>
        <a:ln w="9525" cmpd="sng">
          <a:noFill/>
        </a:ln>
        <a:effectLst>
          <a:outerShdw blurRad="149987" dist="250190" dir="8460000" algn="ctr">
            <a:srgbClr val="000000">
              <a:alpha val="28000"/>
            </a:srgbClr>
          </a:outerShdw>
        </a:effectLst>
        <a:scene3d>
          <a:camera prst="orthographicFront">
            <a:rot lat="0" lon="0" rev="0"/>
          </a:camera>
          <a:lightRig rig="contrasting" dir="t">
            <a:rot lat="0" lon="0" rev="1500000"/>
          </a:lightRig>
        </a:scene3d>
        <a:sp3d prstMaterial="metal">
          <a:bevelT w="88900" h="88900"/>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100" b="1" i="0" u="none" strike="noStrike">
              <a:solidFill>
                <a:schemeClr val="bg1"/>
              </a:solidFill>
              <a:effectLst/>
              <a:latin typeface="+mn-lt"/>
              <a:ea typeface="+mn-ea"/>
              <a:cs typeface="+mn-cs"/>
            </a:rPr>
            <a:t>Death</a:t>
          </a:r>
          <a:r>
            <a:rPr lang="en-US">
              <a:solidFill>
                <a:schemeClr val="bg1"/>
              </a:solidFill>
            </a:rPr>
            <a:t> </a:t>
          </a:r>
          <a:endParaRPr lang="en-US" sz="1100">
            <a:solidFill>
              <a:schemeClr val="bg1"/>
            </a:solidFill>
          </a:endParaRPr>
        </a:p>
      </xdr:txBody>
    </xdr:sp>
    <xdr:clientData/>
  </xdr:twoCellAnchor>
  <xdr:twoCellAnchor>
    <xdr:from>
      <xdr:col>3</xdr:col>
      <xdr:colOff>0</xdr:colOff>
      <xdr:row>12</xdr:row>
      <xdr:rowOff>52386</xdr:rowOff>
    </xdr:from>
    <xdr:to>
      <xdr:col>7</xdr:col>
      <xdr:colOff>81600</xdr:colOff>
      <xdr:row>22</xdr:row>
      <xdr:rowOff>182169</xdr:rowOff>
    </xdr:to>
    <xdr:graphicFrame macro="">
      <xdr:nvGraphicFramePr>
        <xdr:cNvPr id="18" name="Chart 1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309562</xdr:colOff>
      <xdr:row>12</xdr:row>
      <xdr:rowOff>51525</xdr:rowOff>
    </xdr:from>
    <xdr:to>
      <xdr:col>11</xdr:col>
      <xdr:colOff>391162</xdr:colOff>
      <xdr:row>22</xdr:row>
      <xdr:rowOff>177075</xdr:rowOff>
    </xdr:to>
    <xdr:graphicFrame macro="">
      <xdr:nvGraphicFramePr>
        <xdr:cNvPr id="19" name="Chart 1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0</xdr:colOff>
      <xdr:row>23</xdr:row>
      <xdr:rowOff>128587</xdr:rowOff>
    </xdr:from>
    <xdr:to>
      <xdr:col>7</xdr:col>
      <xdr:colOff>81600</xdr:colOff>
      <xdr:row>33</xdr:row>
      <xdr:rowOff>120787</xdr:rowOff>
    </xdr:to>
    <xdr:graphicFrame macro="">
      <xdr:nvGraphicFramePr>
        <xdr:cNvPr id="20" name="Chart 19"/>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309562</xdr:colOff>
      <xdr:row>23</xdr:row>
      <xdr:rowOff>128587</xdr:rowOff>
    </xdr:from>
    <xdr:to>
      <xdr:col>11</xdr:col>
      <xdr:colOff>391162</xdr:colOff>
      <xdr:row>33</xdr:row>
      <xdr:rowOff>120787</xdr:rowOff>
    </xdr:to>
    <xdr:graphicFrame macro="">
      <xdr:nvGraphicFramePr>
        <xdr:cNvPr id="22" name="Chart 21"/>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mc:AlternateContent xmlns:mc="http://schemas.openxmlformats.org/markup-compatibility/2006">
    <mc:Choice xmlns:a14="http://schemas.microsoft.com/office/drawing/2010/main" Requires="a14">
      <xdr:twoCellAnchor editAs="oneCell">
        <xdr:from>
          <xdr:col>12</xdr:col>
          <xdr:colOff>180975</xdr:colOff>
          <xdr:row>18</xdr:row>
          <xdr:rowOff>66675</xdr:rowOff>
        </xdr:from>
        <xdr:to>
          <xdr:col>12</xdr:col>
          <xdr:colOff>409575</xdr:colOff>
          <xdr:row>33</xdr:row>
          <xdr:rowOff>28575</xdr:rowOff>
        </xdr:to>
        <xdr:sp macro="" textlink="">
          <xdr:nvSpPr>
            <xdr:cNvPr id="4100" name="Scroll Bar 4" hidden="1">
              <a:extLst>
                <a:ext uri="{63B3BB69-23CF-44E3-9099-C40C66FF867C}">
                  <a14:compatExt spid="_x0000_s41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13</xdr:col>
      <xdr:colOff>440528</xdr:colOff>
      <xdr:row>14</xdr:row>
      <xdr:rowOff>11907</xdr:rowOff>
    </xdr:from>
    <xdr:to>
      <xdr:col>17</xdr:col>
      <xdr:colOff>154785</xdr:colOff>
      <xdr:row>16</xdr:row>
      <xdr:rowOff>35721</xdr:rowOff>
    </xdr:to>
    <xdr:sp macro="" textlink="">
      <xdr:nvSpPr>
        <xdr:cNvPr id="24" name="TextBox 23"/>
        <xdr:cNvSpPr txBox="1"/>
      </xdr:nvSpPr>
      <xdr:spPr>
        <a:xfrm>
          <a:off x="8334372" y="2393157"/>
          <a:ext cx="2143132" cy="404814"/>
        </a:xfrm>
        <a:prstGeom prst="rect">
          <a:avLst/>
        </a:prstGeom>
        <a:solidFill>
          <a:schemeClr val="accent3"/>
        </a:solidFill>
        <a:ln w="9525" cmpd="sng">
          <a:noFill/>
        </a:ln>
        <a:effectLst>
          <a:outerShdw blurRad="107950" dist="12700" dir="5400000" algn="ctr">
            <a:srgbClr val="000000"/>
          </a:outerShdw>
        </a:effectLst>
        <a:scene3d>
          <a:camera prst="orthographicFront">
            <a:rot lat="0" lon="0" rev="0"/>
          </a:camera>
          <a:lightRig rig="soft" dir="t">
            <a:rot lat="0" lon="0" rev="0"/>
          </a:lightRig>
        </a:scene3d>
        <a:sp3d contourW="44450" prstMaterial="matte">
          <a:bevelT w="63500" h="63500" prst="artDeco"/>
          <a:contourClr>
            <a:srgbClr val="FFFFFF"/>
          </a:contourClr>
        </a:sp3d>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800" b="1">
              <a:solidFill>
                <a:schemeClr val="bg1"/>
              </a:solidFill>
            </a:rPr>
            <a:t>COVID-19 TABLE</a:t>
          </a:r>
        </a:p>
      </xdr:txBody>
    </xdr:sp>
    <xdr:clientData/>
  </xdr:twoCellAnchor>
  <xdr:twoCellAnchor>
    <xdr:from>
      <xdr:col>3</xdr:col>
      <xdr:colOff>190502</xdr:colOff>
      <xdr:row>4</xdr:row>
      <xdr:rowOff>23812</xdr:rowOff>
    </xdr:from>
    <xdr:to>
      <xdr:col>5</xdr:col>
      <xdr:colOff>200064</xdr:colOff>
      <xdr:row>4</xdr:row>
      <xdr:rowOff>239812</xdr:rowOff>
    </xdr:to>
    <xdr:sp macro="" textlink="">
      <xdr:nvSpPr>
        <xdr:cNvPr id="25" name="TextBox 24"/>
        <xdr:cNvSpPr txBox="1"/>
      </xdr:nvSpPr>
      <xdr:spPr>
        <a:xfrm>
          <a:off x="2012158" y="797718"/>
          <a:ext cx="1224000" cy="216000"/>
        </a:xfrm>
        <a:prstGeom prst="rect">
          <a:avLst/>
        </a:prstGeom>
        <a:solidFill>
          <a:schemeClr val="accent3"/>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600" b="1">
              <a:solidFill>
                <a:schemeClr val="tx1"/>
              </a:solidFill>
            </a:rPr>
            <a:t>NIGERIA</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xdr:col>
      <xdr:colOff>90487</xdr:colOff>
      <xdr:row>9</xdr:row>
      <xdr:rowOff>161925</xdr:rowOff>
    </xdr:from>
    <xdr:to>
      <xdr:col>4</xdr:col>
      <xdr:colOff>421687</xdr:colOff>
      <xdr:row>21</xdr:row>
      <xdr:rowOff>35925</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4</xdr:col>
      <xdr:colOff>319087</xdr:colOff>
      <xdr:row>6</xdr:row>
      <xdr:rowOff>0</xdr:rowOff>
    </xdr:from>
    <xdr:to>
      <xdr:col>7</xdr:col>
      <xdr:colOff>146587</xdr:colOff>
      <xdr:row>15</xdr:row>
      <xdr:rowOff>182700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4</xdr:col>
      <xdr:colOff>319087</xdr:colOff>
      <xdr:row>6</xdr:row>
      <xdr:rowOff>0</xdr:rowOff>
    </xdr:from>
    <xdr:to>
      <xdr:col>7</xdr:col>
      <xdr:colOff>362587</xdr:colOff>
      <xdr:row>15</xdr:row>
      <xdr:rowOff>182700</xdr:rowOff>
    </xdr:to>
    <xdr:graphicFrame macro="">
      <xdr:nvGraphicFramePr>
        <xdr:cNvPr id="5" name="Chart 4"/>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71437</xdr:colOff>
      <xdr:row>5</xdr:row>
      <xdr:rowOff>142875</xdr:rowOff>
    </xdr:from>
    <xdr:to>
      <xdr:col>11</xdr:col>
      <xdr:colOff>191137</xdr:colOff>
      <xdr:row>15</xdr:row>
      <xdr:rowOff>135075</xdr:rowOff>
    </xdr:to>
    <xdr:graphicFrame macro="">
      <xdr:nvGraphicFramePr>
        <xdr:cNvPr id="6" name="Chart 5"/>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queryTables/queryTable1.xml><?xml version="1.0" encoding="utf-8"?>
<queryTable xmlns="http://schemas.openxmlformats.org/spreadsheetml/2006/main" name="report" connectionId="1" autoFormatId="16" applyNumberFormats="0" applyBorderFormats="0" applyFontFormats="1" applyPatternFormats="1" applyAlignmentFormats="0" applyWidthHeightFormats="0"/>
</file>

<file path=xl/tables/table1.xml><?xml version="1.0" encoding="utf-8"?>
<table xmlns="http://schemas.openxmlformats.org/spreadsheetml/2006/main" id="1" name="Update_Covid_19" displayName="Update_Covid_19" ref="A1:E39" totalsRowShown="0" headerRowDxfId="0" dataDxfId="1">
  <autoFilter ref="A1:E39"/>
  <tableColumns count="5">
    <tableColumn id="1" name="States Affected" dataDxfId="6">
      <calculatedColumnFormula>Sheet1!A38</calculatedColumnFormula>
    </tableColumn>
    <tableColumn id="2" name="No. of Cases (Lab Confirmed)" dataDxfId="5">
      <calculatedColumnFormula>Sheet1!B38</calculatedColumnFormula>
    </tableColumn>
    <tableColumn id="3" name="No. of Cases (on admission)" dataDxfId="4">
      <calculatedColumnFormula>Sheet1!C38</calculatedColumnFormula>
    </tableColumn>
    <tableColumn id="4" name="No. Discharged" dataDxfId="3">
      <calculatedColumnFormula>Sheet1!D38</calculatedColumnFormula>
    </tableColumn>
    <tableColumn id="5" name="No. of Deaths" dataDxfId="2">
      <calculatedColumnFormula>Sheet1!E38</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pageSetUpPr autoPageBreaks="0"/>
  </sheetPr>
  <dimension ref="D1:R34"/>
  <sheetViews>
    <sheetView tabSelected="1" topLeftCell="B1" zoomScale="80" zoomScaleNormal="80" workbookViewId="0">
      <selection activeCell="I37" sqref="I37"/>
    </sheetView>
  </sheetViews>
  <sheetFormatPr defaultRowHeight="15" x14ac:dyDescent="0.25"/>
  <cols>
    <col min="1" max="16384" width="9.140625" style="4"/>
  </cols>
  <sheetData>
    <row r="1" spans="4:18" ht="26.25" customHeight="1" x14ac:dyDescent="0.25">
      <c r="D1" s="28" t="str">
        <f>UPPER("COVID-19 UPDATE AS AT "&amp;Sheet2!L5)</f>
        <v>COVID-19 UPDATE AS AT AUGUST 13,2020</v>
      </c>
      <c r="E1" s="28"/>
      <c r="F1" s="28"/>
      <c r="G1" s="28"/>
      <c r="H1" s="28"/>
      <c r="I1" s="28"/>
      <c r="J1" s="28"/>
      <c r="K1" s="28"/>
      <c r="L1" s="28"/>
      <c r="M1" s="28"/>
      <c r="N1" s="28"/>
      <c r="O1" s="28"/>
      <c r="P1" s="28"/>
      <c r="Q1" s="28"/>
      <c r="R1" s="28"/>
    </row>
    <row r="2" spans="4:18" x14ac:dyDescent="0.25">
      <c r="D2" s="28"/>
      <c r="E2" s="28"/>
      <c r="F2" s="28"/>
      <c r="G2" s="28"/>
      <c r="H2" s="28"/>
      <c r="I2" s="28"/>
      <c r="J2" s="28"/>
      <c r="K2" s="28"/>
      <c r="L2" s="28"/>
      <c r="M2" s="28"/>
      <c r="N2" s="28"/>
      <c r="O2" s="28"/>
      <c r="P2" s="28"/>
      <c r="Q2" s="28"/>
      <c r="R2" s="28"/>
    </row>
    <row r="3" spans="4:18" ht="4.5" customHeight="1" x14ac:dyDescent="0.25">
      <c r="D3" s="11"/>
      <c r="E3" s="11"/>
      <c r="F3" s="11"/>
      <c r="G3" s="11"/>
      <c r="H3" s="11"/>
      <c r="I3" s="11"/>
      <c r="J3" s="11"/>
      <c r="K3" s="11"/>
      <c r="L3" s="11"/>
      <c r="M3" s="11"/>
      <c r="N3" s="11"/>
      <c r="O3" s="11"/>
      <c r="P3" s="11"/>
      <c r="Q3" s="11"/>
      <c r="R3" s="11"/>
    </row>
    <row r="4" spans="4:18" x14ac:dyDescent="0.25">
      <c r="D4" s="7"/>
      <c r="E4" s="7"/>
      <c r="F4" s="7"/>
      <c r="G4" s="7"/>
      <c r="H4" s="7"/>
      <c r="I4" s="7"/>
      <c r="J4" s="7"/>
      <c r="K4" s="7"/>
      <c r="L4" s="7"/>
      <c r="M4" s="7"/>
      <c r="N4" s="7"/>
      <c r="O4" s="7"/>
      <c r="P4" s="7"/>
      <c r="Q4" s="7"/>
      <c r="R4" s="7"/>
    </row>
    <row r="5" spans="4:18" ht="21" x14ac:dyDescent="0.3">
      <c r="D5" s="25"/>
      <c r="E5" s="25"/>
      <c r="F5" s="25"/>
      <c r="G5" s="7"/>
      <c r="H5" s="27" t="s">
        <v>42</v>
      </c>
      <c r="I5" s="27"/>
      <c r="J5" s="7"/>
      <c r="K5" s="7"/>
      <c r="L5" s="7"/>
      <c r="M5" s="7"/>
      <c r="N5" s="7"/>
      <c r="O5" s="7"/>
      <c r="P5" s="7"/>
      <c r="Q5" s="7"/>
      <c r="R5" s="7"/>
    </row>
    <row r="6" spans="4:18" ht="17.25" x14ac:dyDescent="0.3">
      <c r="D6" s="25"/>
      <c r="E6" s="25"/>
      <c r="F6" s="25"/>
      <c r="G6" s="7"/>
      <c r="H6" s="26"/>
      <c r="I6" s="26"/>
      <c r="J6" s="7"/>
      <c r="K6" s="7"/>
      <c r="L6" s="7"/>
      <c r="M6" s="7"/>
      <c r="N6" s="7"/>
      <c r="O6" s="7"/>
      <c r="P6" s="7"/>
      <c r="Q6" s="7"/>
      <c r="R6" s="7"/>
    </row>
    <row r="7" spans="4:18" x14ac:dyDescent="0.25">
      <c r="D7" s="7"/>
      <c r="E7" s="7"/>
      <c r="F7" s="7"/>
      <c r="G7" s="7"/>
      <c r="H7" s="7"/>
      <c r="I7" s="7"/>
      <c r="J7" s="7"/>
      <c r="K7" s="7"/>
      <c r="L7" s="7"/>
      <c r="M7" s="7"/>
      <c r="N7" s="7"/>
      <c r="O7" s="7"/>
      <c r="P7" s="7"/>
      <c r="Q7" s="7"/>
      <c r="R7" s="7"/>
    </row>
    <row r="8" spans="4:18" x14ac:dyDescent="0.25">
      <c r="D8" s="7"/>
      <c r="E8" s="7"/>
      <c r="F8" s="7"/>
      <c r="G8" s="7"/>
      <c r="H8" s="7"/>
      <c r="I8" s="7"/>
      <c r="J8" s="7"/>
      <c r="K8" s="7"/>
      <c r="L8" s="7"/>
      <c r="M8" s="7"/>
      <c r="N8" s="7"/>
      <c r="O8" s="7"/>
      <c r="P8" s="7"/>
      <c r="Q8" s="7"/>
      <c r="R8" s="7"/>
    </row>
    <row r="9" spans="4:18" x14ac:dyDescent="0.25">
      <c r="D9" s="7"/>
      <c r="E9" s="7"/>
      <c r="F9" s="7"/>
      <c r="G9" s="7"/>
      <c r="H9" s="7"/>
      <c r="I9" s="7"/>
      <c r="J9" s="7"/>
      <c r="K9" s="7"/>
      <c r="L9" s="7"/>
      <c r="M9" s="7"/>
      <c r="N9" s="7"/>
      <c r="O9" s="7"/>
      <c r="P9" s="7"/>
      <c r="Q9" s="7"/>
      <c r="R9" s="7"/>
    </row>
    <row r="10" spans="4:18" x14ac:dyDescent="0.25">
      <c r="D10" s="7"/>
      <c r="E10" s="7"/>
      <c r="F10" s="7"/>
      <c r="G10" s="7"/>
      <c r="H10" s="7"/>
      <c r="I10" s="7"/>
      <c r="J10" s="7"/>
      <c r="K10" s="7"/>
      <c r="L10" s="7"/>
      <c r="M10" s="7"/>
      <c r="N10" s="7"/>
      <c r="O10" s="7"/>
      <c r="P10" s="7"/>
      <c r="Q10" s="7"/>
      <c r="R10" s="7"/>
    </row>
    <row r="11" spans="4:18" x14ac:dyDescent="0.25">
      <c r="D11" s="7"/>
      <c r="E11" s="7"/>
      <c r="F11" s="7"/>
      <c r="G11" s="7"/>
      <c r="H11" s="7"/>
      <c r="I11" s="7"/>
      <c r="J11" s="7"/>
      <c r="K11" s="7"/>
      <c r="L11" s="7"/>
      <c r="M11" s="7"/>
      <c r="N11" s="7"/>
      <c r="O11" s="7"/>
      <c r="P11" s="7"/>
      <c r="Q11" s="7"/>
      <c r="R11" s="7"/>
    </row>
    <row r="12" spans="4:18" x14ac:dyDescent="0.25">
      <c r="D12" s="7"/>
      <c r="E12" s="7"/>
      <c r="F12" s="7"/>
      <c r="G12" s="7"/>
      <c r="H12" s="7"/>
      <c r="I12" s="7"/>
      <c r="J12" s="7"/>
      <c r="K12" s="7"/>
      <c r="L12" s="7"/>
      <c r="M12" s="7"/>
      <c r="N12" s="7"/>
      <c r="O12" s="7"/>
      <c r="P12" s="7"/>
      <c r="Q12" s="7"/>
      <c r="R12" s="7"/>
    </row>
    <row r="13" spans="4:18" ht="4.5" customHeight="1" x14ac:dyDescent="0.25">
      <c r="D13" s="11"/>
      <c r="E13" s="11"/>
      <c r="F13" s="11"/>
      <c r="G13" s="11"/>
      <c r="H13" s="11"/>
      <c r="I13" s="11"/>
      <c r="J13" s="11"/>
      <c r="K13" s="11"/>
      <c r="L13" s="11"/>
      <c r="M13" s="11"/>
      <c r="N13" s="11"/>
      <c r="O13" s="11"/>
      <c r="P13" s="11"/>
      <c r="Q13" s="11"/>
      <c r="R13" s="11"/>
    </row>
    <row r="14" spans="4:18" ht="15" customHeight="1" x14ac:dyDescent="0.25">
      <c r="D14" s="7"/>
      <c r="E14" s="7"/>
      <c r="F14" s="7"/>
      <c r="G14" s="7"/>
      <c r="H14" s="7"/>
      <c r="I14" s="7"/>
      <c r="J14" s="7"/>
      <c r="K14" s="7"/>
      <c r="L14" s="7"/>
      <c r="M14" s="21" t="s">
        <v>111</v>
      </c>
      <c r="N14" s="21"/>
      <c r="O14" s="21"/>
      <c r="P14" s="21"/>
      <c r="Q14" s="21"/>
      <c r="R14" s="21"/>
    </row>
    <row r="15" spans="4:18" ht="15" customHeight="1" x14ac:dyDescent="0.25">
      <c r="D15" s="7"/>
      <c r="E15" s="7"/>
      <c r="F15" s="7"/>
      <c r="G15" s="7"/>
      <c r="H15" s="7"/>
      <c r="I15" s="7"/>
      <c r="J15" s="7"/>
      <c r="K15" s="7"/>
      <c r="L15" s="7"/>
      <c r="M15" s="21"/>
      <c r="N15" s="21"/>
      <c r="O15" s="21"/>
      <c r="P15" s="21"/>
      <c r="Q15" s="21"/>
      <c r="R15" s="21"/>
    </row>
    <row r="16" spans="4:18" ht="15" customHeight="1" x14ac:dyDescent="0.25">
      <c r="D16" s="7"/>
      <c r="E16" s="7"/>
      <c r="F16" s="7"/>
      <c r="G16" s="7"/>
      <c r="H16" s="7"/>
      <c r="I16" s="7"/>
      <c r="J16" s="7"/>
      <c r="K16" s="7"/>
      <c r="L16" s="7"/>
      <c r="M16" s="21"/>
      <c r="N16" s="21"/>
      <c r="O16" s="21"/>
      <c r="P16" s="21"/>
      <c r="Q16" s="21"/>
      <c r="R16" s="21"/>
    </row>
    <row r="17" spans="4:18" x14ac:dyDescent="0.25">
      <c r="D17" s="7"/>
      <c r="E17" s="7"/>
      <c r="F17" s="7"/>
      <c r="G17" s="7"/>
      <c r="H17" s="7"/>
      <c r="I17" s="7"/>
      <c r="J17" s="7"/>
      <c r="K17" s="7"/>
      <c r="L17" s="7"/>
      <c r="M17" s="7"/>
      <c r="N17" s="7"/>
      <c r="O17" s="7"/>
      <c r="P17" s="7"/>
      <c r="Q17" s="7"/>
      <c r="R17" s="7"/>
    </row>
    <row r="18" spans="4:18" ht="15.75" x14ac:dyDescent="0.25">
      <c r="D18" s="7"/>
      <c r="E18" s="7"/>
      <c r="F18" s="7"/>
      <c r="G18" s="7"/>
      <c r="H18" s="7"/>
      <c r="I18" s="7"/>
      <c r="J18" s="7"/>
      <c r="K18" s="7"/>
      <c r="L18" s="7"/>
      <c r="M18" s="18"/>
      <c r="N18" s="22" t="s">
        <v>112</v>
      </c>
      <c r="O18" s="22"/>
      <c r="P18" s="22"/>
      <c r="Q18" s="22"/>
      <c r="R18" s="22"/>
    </row>
    <row r="19" spans="4:18" x14ac:dyDescent="0.25">
      <c r="D19" s="7"/>
      <c r="E19" s="7"/>
      <c r="F19" s="7"/>
      <c r="G19" s="7"/>
      <c r="H19" s="7"/>
      <c r="I19" s="7"/>
      <c r="J19" s="7"/>
      <c r="K19" s="7"/>
      <c r="L19" s="7"/>
      <c r="M19" s="19"/>
      <c r="N19" s="23" t="str">
        <f>Sheet2!H10</f>
        <v>Lagos</v>
      </c>
      <c r="O19" s="24">
        <f>Sheet2!I10</f>
        <v>16187</v>
      </c>
      <c r="P19" s="24">
        <f>Sheet2!J10</f>
        <v>2863</v>
      </c>
      <c r="Q19" s="24">
        <f>Sheet2!K10</f>
        <v>13129</v>
      </c>
      <c r="R19" s="24">
        <f>Sheet2!L10</f>
        <v>195</v>
      </c>
    </row>
    <row r="20" spans="4:18" x14ac:dyDescent="0.25">
      <c r="D20" s="7"/>
      <c r="E20" s="7"/>
      <c r="F20" s="7"/>
      <c r="G20" s="7"/>
      <c r="H20" s="7"/>
      <c r="I20" s="7"/>
      <c r="J20" s="7"/>
      <c r="K20" s="7"/>
      <c r="L20" s="7"/>
      <c r="M20" s="19"/>
      <c r="N20" s="23" t="str">
        <f>Sheet2!H11</f>
        <v>FCT</v>
      </c>
      <c r="O20" s="24">
        <f>Sheet2!I11</f>
        <v>4597</v>
      </c>
      <c r="P20" s="24">
        <f>Sheet2!J11</f>
        <v>3238</v>
      </c>
      <c r="Q20" s="24">
        <f>Sheet2!K11</f>
        <v>1313</v>
      </c>
      <c r="R20" s="24">
        <f>Sheet2!L11</f>
        <v>46</v>
      </c>
    </row>
    <row r="21" spans="4:18" x14ac:dyDescent="0.25">
      <c r="D21" s="7"/>
      <c r="E21" s="7"/>
      <c r="F21" s="7"/>
      <c r="G21" s="7"/>
      <c r="H21" s="7"/>
      <c r="I21" s="7"/>
      <c r="J21" s="7"/>
      <c r="K21" s="7"/>
      <c r="L21" s="7"/>
      <c r="M21" s="19"/>
      <c r="N21" s="23" t="str">
        <f>Sheet2!H12</f>
        <v>Oyo</v>
      </c>
      <c r="O21" s="24">
        <f>Sheet2!I12</f>
        <v>2895</v>
      </c>
      <c r="P21" s="24">
        <f>Sheet2!J12</f>
        <v>1436</v>
      </c>
      <c r="Q21" s="24">
        <f>Sheet2!K12</f>
        <v>1428</v>
      </c>
      <c r="R21" s="24">
        <f>Sheet2!L12</f>
        <v>31</v>
      </c>
    </row>
    <row r="22" spans="4:18" x14ac:dyDescent="0.25">
      <c r="D22" s="7"/>
      <c r="E22" s="7"/>
      <c r="F22" s="7"/>
      <c r="G22" s="7"/>
      <c r="H22" s="7"/>
      <c r="I22" s="7"/>
      <c r="J22" s="7"/>
      <c r="K22" s="7"/>
      <c r="L22" s="7"/>
      <c r="M22" s="19"/>
      <c r="N22" s="23" t="str">
        <f>Sheet2!H13</f>
        <v>Edo</v>
      </c>
      <c r="O22" s="24">
        <f>Sheet2!I13</f>
        <v>2399</v>
      </c>
      <c r="P22" s="24">
        <f>Sheet2!J13</f>
        <v>178</v>
      </c>
      <c r="Q22" s="24">
        <f>Sheet2!K13</f>
        <v>2121</v>
      </c>
      <c r="R22" s="24">
        <f>Sheet2!L13</f>
        <v>100</v>
      </c>
    </row>
    <row r="23" spans="4:18" x14ac:dyDescent="0.25">
      <c r="D23" s="7"/>
      <c r="E23" s="7"/>
      <c r="F23" s="7"/>
      <c r="G23" s="7"/>
      <c r="H23" s="7"/>
      <c r="I23" s="7"/>
      <c r="J23" s="7"/>
      <c r="K23" s="7"/>
      <c r="L23" s="7"/>
      <c r="M23" s="19"/>
      <c r="N23" s="23" t="str">
        <f>Sheet2!H14</f>
        <v>Rivers</v>
      </c>
      <c r="O23" s="24">
        <f>Sheet2!I14</f>
        <v>1972</v>
      </c>
      <c r="P23" s="24">
        <f>Sheet2!J14</f>
        <v>170</v>
      </c>
      <c r="Q23" s="24">
        <f>Sheet2!K14</f>
        <v>1747</v>
      </c>
      <c r="R23" s="24">
        <f>Sheet2!L14</f>
        <v>55</v>
      </c>
    </row>
    <row r="24" spans="4:18" x14ac:dyDescent="0.25">
      <c r="D24" s="7"/>
      <c r="E24" s="7"/>
      <c r="F24" s="7"/>
      <c r="G24" s="7"/>
      <c r="H24" s="7"/>
      <c r="I24" s="7"/>
      <c r="J24" s="7"/>
      <c r="K24" s="7"/>
      <c r="L24" s="7"/>
      <c r="M24" s="19"/>
      <c r="N24" s="23" t="str">
        <f>Sheet2!H15</f>
        <v>Kaduna</v>
      </c>
      <c r="O24" s="24">
        <f>Sheet2!I15</f>
        <v>1666</v>
      </c>
      <c r="P24" s="24">
        <f>Sheet2!J15</f>
        <v>182</v>
      </c>
      <c r="Q24" s="24">
        <f>Sheet2!K15</f>
        <v>1472</v>
      </c>
      <c r="R24" s="24">
        <f>Sheet2!L15</f>
        <v>12</v>
      </c>
    </row>
    <row r="25" spans="4:18" x14ac:dyDescent="0.25">
      <c r="D25" s="7"/>
      <c r="E25" s="7"/>
      <c r="F25" s="7"/>
      <c r="G25" s="7"/>
      <c r="H25" s="7"/>
      <c r="I25" s="7"/>
      <c r="J25" s="7"/>
      <c r="K25" s="7"/>
      <c r="L25" s="7"/>
      <c r="M25" s="19"/>
      <c r="N25" s="23" t="str">
        <f>Sheet2!H16</f>
        <v>Kano</v>
      </c>
      <c r="O25" s="24">
        <f>Sheet2!I16</f>
        <v>1644</v>
      </c>
      <c r="P25" s="24">
        <f>Sheet2!J16</f>
        <v>277</v>
      </c>
      <c r="Q25" s="24">
        <f>Sheet2!K16</f>
        <v>1313</v>
      </c>
      <c r="R25" s="24">
        <f>Sheet2!L16</f>
        <v>54</v>
      </c>
    </row>
    <row r="26" spans="4:18" x14ac:dyDescent="0.25">
      <c r="D26" s="7"/>
      <c r="E26" s="7"/>
      <c r="F26" s="7"/>
      <c r="G26" s="7"/>
      <c r="H26" s="7"/>
      <c r="I26" s="7"/>
      <c r="J26" s="7"/>
      <c r="K26" s="7"/>
      <c r="L26" s="7"/>
      <c r="M26" s="19"/>
      <c r="N26" s="23" t="str">
        <f>Sheet2!H17</f>
        <v>Plateau</v>
      </c>
      <c r="O26" s="24">
        <f>Sheet2!I17</f>
        <v>1643</v>
      </c>
      <c r="P26" s="24">
        <f>Sheet2!J17</f>
        <v>934</v>
      </c>
      <c r="Q26" s="24">
        <f>Sheet2!K17</f>
        <v>686</v>
      </c>
      <c r="R26" s="24">
        <f>Sheet2!L17</f>
        <v>23</v>
      </c>
    </row>
    <row r="27" spans="4:18" x14ac:dyDescent="0.25">
      <c r="D27" s="7"/>
      <c r="E27" s="7"/>
      <c r="F27" s="7"/>
      <c r="G27" s="7"/>
      <c r="H27" s="7"/>
      <c r="I27" s="7"/>
      <c r="J27" s="7"/>
      <c r="K27" s="7"/>
      <c r="L27" s="7"/>
      <c r="M27" s="7"/>
      <c r="N27" s="23" t="str">
        <f>Sheet2!H18</f>
        <v>Delta</v>
      </c>
      <c r="O27" s="24">
        <f>Sheet2!I18</f>
        <v>1621</v>
      </c>
      <c r="P27" s="24">
        <f>Sheet2!J18</f>
        <v>147</v>
      </c>
      <c r="Q27" s="24">
        <f>Sheet2!K18</f>
        <v>1430</v>
      </c>
      <c r="R27" s="24">
        <f>Sheet2!L18</f>
        <v>44</v>
      </c>
    </row>
    <row r="28" spans="4:18" x14ac:dyDescent="0.25">
      <c r="D28" s="7"/>
      <c r="E28" s="7"/>
      <c r="F28" s="7"/>
      <c r="G28" s="7"/>
      <c r="H28" s="7"/>
      <c r="I28" s="7"/>
      <c r="J28" s="7"/>
      <c r="K28" s="7"/>
      <c r="L28" s="7"/>
      <c r="M28" s="7"/>
      <c r="N28" s="23" t="str">
        <f>Sheet2!H19</f>
        <v>Ogun</v>
      </c>
      <c r="O28" s="24">
        <f>Sheet2!I19</f>
        <v>1506</v>
      </c>
      <c r="P28" s="24">
        <f>Sheet2!J19</f>
        <v>216</v>
      </c>
      <c r="Q28" s="24">
        <f>Sheet2!K19</f>
        <v>1266</v>
      </c>
      <c r="R28" s="24">
        <f>Sheet2!L19</f>
        <v>24</v>
      </c>
    </row>
    <row r="29" spans="4:18" x14ac:dyDescent="0.25">
      <c r="D29" s="7"/>
      <c r="E29" s="7"/>
      <c r="F29" s="7"/>
      <c r="G29" s="7"/>
      <c r="H29" s="7"/>
      <c r="I29" s="7"/>
      <c r="J29" s="7"/>
      <c r="K29" s="7"/>
      <c r="L29" s="7"/>
      <c r="M29" s="7"/>
      <c r="N29" s="23" t="str">
        <f>Sheet2!H20</f>
        <v>Ondo</v>
      </c>
      <c r="O29" s="24">
        <f>Sheet2!I20</f>
        <v>1356</v>
      </c>
      <c r="P29" s="24">
        <f>Sheet2!J20</f>
        <v>558</v>
      </c>
      <c r="Q29" s="24">
        <f>Sheet2!K20</f>
        <v>770</v>
      </c>
      <c r="R29" s="24">
        <f>Sheet2!L20</f>
        <v>28</v>
      </c>
    </row>
    <row r="30" spans="4:18" x14ac:dyDescent="0.25">
      <c r="D30" s="7"/>
      <c r="E30" s="7"/>
      <c r="F30" s="7"/>
      <c r="G30" s="7"/>
      <c r="H30" s="7"/>
      <c r="I30" s="7"/>
      <c r="J30" s="7"/>
      <c r="K30" s="7"/>
      <c r="L30" s="7"/>
      <c r="M30" s="7"/>
      <c r="N30" s="23" t="str">
        <f>Sheet2!H21</f>
        <v>Enugu</v>
      </c>
      <c r="O30" s="24">
        <f>Sheet2!I21</f>
        <v>969</v>
      </c>
      <c r="P30" s="24">
        <f>Sheet2!J21</f>
        <v>350</v>
      </c>
      <c r="Q30" s="24">
        <f>Sheet2!K21</f>
        <v>600</v>
      </c>
      <c r="R30" s="24">
        <f>Sheet2!L21</f>
        <v>19</v>
      </c>
    </row>
    <row r="31" spans="4:18" x14ac:dyDescent="0.25">
      <c r="D31" s="7"/>
      <c r="E31" s="7"/>
      <c r="F31" s="7"/>
      <c r="G31" s="7"/>
      <c r="H31" s="7"/>
      <c r="I31" s="7"/>
      <c r="J31" s="7"/>
      <c r="K31" s="7"/>
      <c r="L31" s="7"/>
      <c r="M31" s="7"/>
      <c r="N31" s="23" t="str">
        <f>Sheet2!H22</f>
        <v>Ebonyi</v>
      </c>
      <c r="O31" s="24">
        <f>Sheet2!I22</f>
        <v>908</v>
      </c>
      <c r="P31" s="24">
        <f>Sheet2!J22</f>
        <v>30</v>
      </c>
      <c r="Q31" s="24">
        <f>Sheet2!K22</f>
        <v>852</v>
      </c>
      <c r="R31" s="24">
        <f>Sheet2!L22</f>
        <v>26</v>
      </c>
    </row>
    <row r="32" spans="4:18" x14ac:dyDescent="0.25">
      <c r="D32" s="7"/>
      <c r="E32" s="7"/>
      <c r="F32" s="7"/>
      <c r="G32" s="7"/>
      <c r="H32" s="7"/>
      <c r="I32" s="7"/>
      <c r="J32" s="7"/>
      <c r="K32" s="7"/>
      <c r="L32" s="7"/>
      <c r="M32" s="7"/>
      <c r="N32" s="23" t="str">
        <f>Sheet2!H23</f>
        <v>Kwara</v>
      </c>
      <c r="O32" s="24">
        <f>Sheet2!I23</f>
        <v>882</v>
      </c>
      <c r="P32" s="24">
        <f>Sheet2!J23</f>
        <v>311</v>
      </c>
      <c r="Q32" s="24">
        <f>Sheet2!K23</f>
        <v>549</v>
      </c>
      <c r="R32" s="24">
        <f>Sheet2!L23</f>
        <v>22</v>
      </c>
    </row>
    <row r="33" spans="4:18" x14ac:dyDescent="0.25">
      <c r="D33" s="7"/>
      <c r="E33" s="7"/>
      <c r="F33" s="7"/>
      <c r="G33" s="7"/>
      <c r="H33" s="7"/>
      <c r="I33" s="7"/>
      <c r="J33" s="7"/>
      <c r="K33" s="7"/>
      <c r="L33" s="7"/>
      <c r="M33" s="7"/>
      <c r="N33" s="20" t="str">
        <f>Sheet2!H24</f>
        <v>Katsina</v>
      </c>
      <c r="O33" s="13">
        <f>Sheet2!I24</f>
        <v>746</v>
      </c>
      <c r="P33" s="13">
        <f>Sheet2!J24</f>
        <v>265</v>
      </c>
      <c r="Q33" s="13">
        <f>Sheet2!K24</f>
        <v>457</v>
      </c>
      <c r="R33" s="13">
        <f>Sheet2!L24</f>
        <v>24</v>
      </c>
    </row>
    <row r="34" spans="4:18" x14ac:dyDescent="0.25">
      <c r="D34" s="7"/>
      <c r="E34" s="7"/>
      <c r="F34" s="7"/>
      <c r="G34" s="7"/>
      <c r="H34" s="7"/>
      <c r="I34" s="7"/>
      <c r="J34" s="7"/>
      <c r="K34" s="7"/>
      <c r="L34" s="7"/>
      <c r="M34" s="7"/>
      <c r="N34" s="7"/>
      <c r="O34" s="7"/>
      <c r="P34" s="7"/>
      <c r="Q34" s="7"/>
      <c r="R34" s="7"/>
    </row>
  </sheetData>
  <mergeCells count="2">
    <mergeCell ref="H5:I5"/>
    <mergeCell ref="D1:R2"/>
  </mergeCells>
  <dataValidations count="1">
    <dataValidation type="list" allowBlank="1" showInputMessage="1" showErrorMessage="1" sqref="H5">
      <formula1>List_Of_States</formula1>
    </dataValidation>
  </dataValidations>
  <pageMargins left="0.25" right="0.25" top="0.75" bottom="0.75" header="0.3" footer="0.3"/>
  <pageSetup paperSize="9" orientation="landscape" horizontalDpi="0" verticalDpi="0" r:id="rId1"/>
  <drawing r:id="rId2"/>
  <legacyDrawing r:id="rId3"/>
  <mc:AlternateContent xmlns:mc="http://schemas.openxmlformats.org/markup-compatibility/2006">
    <mc:Choice Requires="x14">
      <controls>
        <mc:AlternateContent xmlns:mc="http://schemas.openxmlformats.org/markup-compatibility/2006">
          <mc:Choice Requires="x14">
            <control shapeId="4100" r:id="rId4" name="Scroll Bar 4">
              <controlPr defaultSize="0" autoPict="0">
                <anchor moveWithCells="1">
                  <from>
                    <xdr:col>12</xdr:col>
                    <xdr:colOff>180975</xdr:colOff>
                    <xdr:row>18</xdr:row>
                    <xdr:rowOff>66675</xdr:rowOff>
                  </from>
                  <to>
                    <xdr:col>12</xdr:col>
                    <xdr:colOff>409575</xdr:colOff>
                    <xdr:row>33</xdr:row>
                    <xdr:rowOff>28575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9"/>
  <sheetViews>
    <sheetView topLeftCell="E6" workbookViewId="0">
      <selection activeCell="G10" sqref="G10"/>
    </sheetView>
  </sheetViews>
  <sheetFormatPr defaultRowHeight="15" x14ac:dyDescent="0.25"/>
  <cols>
    <col min="1" max="1" width="16.7109375" customWidth="1"/>
    <col min="2" max="2" width="28.7109375" customWidth="1"/>
    <col min="3" max="3" width="27.5703125" customWidth="1"/>
    <col min="4" max="4" width="16.42578125" customWidth="1"/>
    <col min="5" max="5" width="15.140625" customWidth="1"/>
    <col min="8" max="8" width="14.7109375" customWidth="1"/>
    <col min="9" max="9" width="27.140625" customWidth="1"/>
    <col min="10" max="10" width="26" customWidth="1"/>
    <col min="11" max="11" width="14.42578125" customWidth="1"/>
    <col min="12" max="12" width="13.140625" bestFit="1" customWidth="1"/>
  </cols>
  <sheetData>
    <row r="1" spans="1:13" x14ac:dyDescent="0.25">
      <c r="A1" s="2" t="s">
        <v>27</v>
      </c>
      <c r="B1" s="2" t="s">
        <v>28</v>
      </c>
      <c r="C1" s="2" t="s">
        <v>29</v>
      </c>
      <c r="D1" s="2" t="s">
        <v>30</v>
      </c>
      <c r="E1" s="2" t="s">
        <v>31</v>
      </c>
      <c r="M1" s="10"/>
    </row>
    <row r="2" spans="1:13" x14ac:dyDescent="0.25">
      <c r="A2" s="3" t="str">
        <f>Sheet1!A38</f>
        <v>Lagos</v>
      </c>
      <c r="B2" s="3">
        <f>Sheet1!B38</f>
        <v>16187</v>
      </c>
      <c r="C2" s="3">
        <f>Sheet1!C38</f>
        <v>2863</v>
      </c>
      <c r="D2" s="3">
        <f>Sheet1!D38</f>
        <v>13129</v>
      </c>
      <c r="E2" s="3">
        <f>Sheet1!E38</f>
        <v>195</v>
      </c>
    </row>
    <row r="3" spans="1:13" x14ac:dyDescent="0.25">
      <c r="A3" s="3" t="str">
        <f>Sheet1!A39</f>
        <v>FCT</v>
      </c>
      <c r="B3" s="3">
        <f>Sheet1!B39</f>
        <v>4597</v>
      </c>
      <c r="C3" s="3">
        <f>Sheet1!C39</f>
        <v>3238</v>
      </c>
      <c r="D3" s="3">
        <f>Sheet1!D39</f>
        <v>1313</v>
      </c>
      <c r="E3" s="3">
        <f>Sheet1!E39</f>
        <v>46</v>
      </c>
    </row>
    <row r="4" spans="1:13" x14ac:dyDescent="0.25">
      <c r="A4" s="3" t="str">
        <f>Sheet1!A40</f>
        <v>Oyo</v>
      </c>
      <c r="B4" s="3">
        <f>Sheet1!B40</f>
        <v>2895</v>
      </c>
      <c r="C4" s="3">
        <f>Sheet1!C40</f>
        <v>1436</v>
      </c>
      <c r="D4" s="3">
        <f>Sheet1!D40</f>
        <v>1428</v>
      </c>
      <c r="E4" s="3">
        <f>Sheet1!E40</f>
        <v>31</v>
      </c>
    </row>
    <row r="5" spans="1:13" x14ac:dyDescent="0.25">
      <c r="A5" s="3" t="str">
        <f>Sheet1!A41</f>
        <v>Edo</v>
      </c>
      <c r="B5" s="3">
        <f>Sheet1!B41</f>
        <v>2399</v>
      </c>
      <c r="C5" s="3">
        <f>Sheet1!C41</f>
        <v>178</v>
      </c>
      <c r="D5" s="3">
        <f>Sheet1!D41</f>
        <v>2121</v>
      </c>
      <c r="E5" s="3">
        <f>Sheet1!E41</f>
        <v>100</v>
      </c>
      <c r="I5" s="2" t="s">
        <v>97</v>
      </c>
      <c r="J5" t="str">
        <f>MID(Sheet1!A76,8,FIND(",",Sheet1!A76)-8)</f>
        <v>12th of August 2020</v>
      </c>
      <c r="K5" s="8">
        <f>DATE(RIGHT(to_Date,4),MONTH(DATEVALUE(MID(to_Date,FIND("f",to_Date)+2,FIND("2020",to_Date)-FIND("of",to_Date)-4)&amp;"1")),LEFT(to_Date,FIND("o",to_Date)-4)+1)</f>
        <v>44056</v>
      </c>
      <c r="L5" s="9" t="str">
        <f>TEXT(K5,"mmmm dd,yyyy")</f>
        <v>August 13,2020</v>
      </c>
      <c r="M5" s="10"/>
    </row>
    <row r="6" spans="1:13" x14ac:dyDescent="0.25">
      <c r="A6" s="3" t="str">
        <f>Sheet1!A42</f>
        <v>Rivers</v>
      </c>
      <c r="B6" s="3">
        <f>Sheet1!B42</f>
        <v>1972</v>
      </c>
      <c r="C6" s="3">
        <f>Sheet1!C42</f>
        <v>170</v>
      </c>
      <c r="D6" s="3">
        <f>Sheet1!D42</f>
        <v>1747</v>
      </c>
      <c r="E6" s="3">
        <f>Sheet1!E42</f>
        <v>55</v>
      </c>
      <c r="H6" s="2" t="s">
        <v>103</v>
      </c>
      <c r="I6" s="2" t="str">
        <f>Sheet1!A26</f>
        <v>Samples Tested</v>
      </c>
      <c r="J6" s="2" t="str">
        <f>Sheet1!A28</f>
        <v>Confirmed Cases</v>
      </c>
      <c r="K6" s="2" t="str">
        <f>Sheet1!A30</f>
        <v>Active Cases</v>
      </c>
      <c r="L6" s="2" t="str">
        <f>Sheet1!A32</f>
        <v>Discharged Cases</v>
      </c>
      <c r="M6" s="2" t="str">
        <f>Sheet1!A34</f>
        <v>Death</v>
      </c>
    </row>
    <row r="7" spans="1:13" x14ac:dyDescent="0.25">
      <c r="A7" s="3" t="str">
        <f>Sheet1!A43</f>
        <v>Kaduna</v>
      </c>
      <c r="B7" s="3">
        <f>Sheet1!B43</f>
        <v>1666</v>
      </c>
      <c r="C7" s="3">
        <f>Sheet1!C43</f>
        <v>182</v>
      </c>
      <c r="D7" s="3">
        <f>Sheet1!D43</f>
        <v>1472</v>
      </c>
      <c r="E7" s="3">
        <f>Sheet1!E43</f>
        <v>12</v>
      </c>
      <c r="H7" s="2" t="str">
        <f>Sheet4!H5</f>
        <v>Ondo</v>
      </c>
      <c r="I7" s="5">
        <f>Sheet1!A27</f>
        <v>338084</v>
      </c>
      <c r="J7" s="5">
        <f>INDEX(Update_Covid_19[],MATCH($H$7,States_Affected,0),2)</f>
        <v>1356</v>
      </c>
      <c r="K7" s="5">
        <f>INDEX(Update_Covid_19[],MATCH($H$7,States_Affected,0),3)</f>
        <v>558</v>
      </c>
      <c r="L7" s="5">
        <f>INDEX(Update_Covid_19[],MATCH($H$7,States_Affected,0),4)</f>
        <v>770</v>
      </c>
      <c r="M7" s="6">
        <f>INDEX(Update_Covid_19[],MATCH($H$7,States_Affected,0),5)</f>
        <v>28</v>
      </c>
    </row>
    <row r="8" spans="1:13" x14ac:dyDescent="0.25">
      <c r="A8" s="3" t="str">
        <f>Sheet1!A44</f>
        <v>Kano</v>
      </c>
      <c r="B8" s="3">
        <f>Sheet1!B44</f>
        <v>1644</v>
      </c>
      <c r="C8" s="3">
        <f>Sheet1!C44</f>
        <v>277</v>
      </c>
      <c r="D8" s="3">
        <f>Sheet1!D44</f>
        <v>1313</v>
      </c>
      <c r="E8" s="3">
        <f>Sheet1!E44</f>
        <v>54</v>
      </c>
    </row>
    <row r="9" spans="1:13" x14ac:dyDescent="0.25">
      <c r="A9" s="3" t="str">
        <f>Sheet1!A45</f>
        <v>Plateau</v>
      </c>
      <c r="B9" s="3">
        <f>Sheet1!B45</f>
        <v>1643</v>
      </c>
      <c r="C9" s="3">
        <f>Sheet1!C45</f>
        <v>934</v>
      </c>
      <c r="D9" s="3">
        <f>Sheet1!D45</f>
        <v>686</v>
      </c>
      <c r="E9" s="3">
        <f>Sheet1!E45</f>
        <v>23</v>
      </c>
      <c r="G9" s="14"/>
      <c r="H9" s="6" t="str">
        <f>Update_Covid_19[[#Headers],[States Affected]]</f>
        <v>States Affected</v>
      </c>
      <c r="I9" s="6" t="str">
        <f>Update_Covid_19[[#Headers],[No. of Cases (Lab Confirmed)]]</f>
        <v>No. of Cases (Lab Confirmed)</v>
      </c>
      <c r="J9" s="6" t="str">
        <f>Update_Covid_19[[#Headers],[No. of Cases (on admission)]]</f>
        <v>No. of Cases (on admission)</v>
      </c>
      <c r="K9" s="6" t="str">
        <f>Update_Covid_19[[#Headers],[No. Discharged]]</f>
        <v>No. Discharged</v>
      </c>
      <c r="L9" s="6" t="str">
        <f>Update_Covid_19[[#Headers],[No. of Deaths]]</f>
        <v>No. of Deaths</v>
      </c>
    </row>
    <row r="10" spans="1:13" x14ac:dyDescent="0.25">
      <c r="A10" s="3" t="str">
        <f>Sheet1!A46</f>
        <v>Delta</v>
      </c>
      <c r="B10" s="3">
        <f>Sheet1!B46</f>
        <v>1621</v>
      </c>
      <c r="C10" s="3">
        <f>Sheet1!C46</f>
        <v>147</v>
      </c>
      <c r="D10" s="3">
        <f>Sheet1!D46</f>
        <v>1430</v>
      </c>
      <c r="E10" s="3">
        <f>Sheet1!E46</f>
        <v>44</v>
      </c>
      <c r="G10" s="14">
        <v>1</v>
      </c>
      <c r="H10" s="6" t="str">
        <f>IFERROR(INDEX(Update_Covid_19[],$G10,MATCH(H$9,Update_Covid_19[#Headers],0)),"")</f>
        <v>Lagos</v>
      </c>
      <c r="I10" s="14">
        <f>IFERROR(INDEX(Update_Covid_19[],$G10,MATCH(I$9,Update_Covid_19[#Headers],0)),"")</f>
        <v>16187</v>
      </c>
      <c r="J10" s="14">
        <f>IFERROR(INDEX(Update_Covid_19[],$G10,MATCH(J$9,Update_Covid_19[#Headers],0)),"")</f>
        <v>2863</v>
      </c>
      <c r="K10" s="14">
        <f>IFERROR(INDEX(Update_Covid_19[],$G10,MATCH(K$9,Update_Covid_19[#Headers],0)),"")</f>
        <v>13129</v>
      </c>
      <c r="L10" s="14">
        <f>IFERROR(INDEX(Update_Covid_19[],$G10,MATCH(L$9,Update_Covid_19[#Headers],0)),"")</f>
        <v>195</v>
      </c>
    </row>
    <row r="11" spans="1:13" x14ac:dyDescent="0.25">
      <c r="A11" s="3" t="str">
        <f>Sheet1!A47</f>
        <v>Ogun</v>
      </c>
      <c r="B11" s="3">
        <f>Sheet1!B47</f>
        <v>1506</v>
      </c>
      <c r="C11" s="3">
        <f>Sheet1!C47</f>
        <v>216</v>
      </c>
      <c r="D11" s="3">
        <f>Sheet1!D47</f>
        <v>1266</v>
      </c>
      <c r="E11" s="3">
        <f>Sheet1!E47</f>
        <v>24</v>
      </c>
      <c r="G11" s="14">
        <f>IFERROR(IF(G10+1&lt;38,G10+1,""),"")</f>
        <v>2</v>
      </c>
      <c r="H11" s="6" t="str">
        <f>IFERROR(INDEX(Update_Covid_19[],$G11,MATCH(H$9,Update_Covid_19[#Headers],0)),"")</f>
        <v>FCT</v>
      </c>
      <c r="I11" s="14">
        <f>IFERROR(INDEX(Update_Covid_19[],$G11,MATCH(I$9,Update_Covid_19[#Headers],0)),"")</f>
        <v>4597</v>
      </c>
      <c r="J11" s="14">
        <f>IFERROR(INDEX(Update_Covid_19[],$G11,MATCH(J$9,Update_Covid_19[#Headers],0)),"")</f>
        <v>3238</v>
      </c>
      <c r="K11" s="14">
        <f>IFERROR(INDEX(Update_Covid_19[],$G11,MATCH(K$9,Update_Covid_19[#Headers],0)),"")</f>
        <v>1313</v>
      </c>
      <c r="L11" s="14">
        <f>IFERROR(INDEX(Update_Covid_19[],$G11,MATCH(L$9,Update_Covid_19[#Headers],0)),"")</f>
        <v>46</v>
      </c>
    </row>
    <row r="12" spans="1:13" x14ac:dyDescent="0.25">
      <c r="A12" s="3" t="str">
        <f>Sheet1!A48</f>
        <v>Ondo</v>
      </c>
      <c r="B12" s="3">
        <f>Sheet1!B48</f>
        <v>1356</v>
      </c>
      <c r="C12" s="3">
        <f>Sheet1!C48</f>
        <v>558</v>
      </c>
      <c r="D12" s="3">
        <f>Sheet1!D48</f>
        <v>770</v>
      </c>
      <c r="E12" s="3">
        <f>Sheet1!E48</f>
        <v>28</v>
      </c>
      <c r="G12" s="14">
        <f t="shared" ref="G12:G24" si="0">IFERROR(IF(G11+1&lt;38,G11+1,""),"")</f>
        <v>3</v>
      </c>
      <c r="H12" s="6" t="str">
        <f>IFERROR(INDEX(Update_Covid_19[],$G12,MATCH(H$9,Update_Covid_19[#Headers],0)),"")</f>
        <v>Oyo</v>
      </c>
      <c r="I12" s="14">
        <f>IFERROR(INDEX(Update_Covid_19[],$G12,MATCH(I$9,Update_Covid_19[#Headers],0)),"")</f>
        <v>2895</v>
      </c>
      <c r="J12" s="14">
        <f>IFERROR(INDEX(Update_Covid_19[],$G12,MATCH(J$9,Update_Covid_19[#Headers],0)),"")</f>
        <v>1436</v>
      </c>
      <c r="K12" s="14">
        <f>IFERROR(INDEX(Update_Covid_19[],$G12,MATCH(K$9,Update_Covid_19[#Headers],0)),"")</f>
        <v>1428</v>
      </c>
      <c r="L12" s="14">
        <f>IFERROR(INDEX(Update_Covid_19[],$G12,MATCH(L$9,Update_Covid_19[#Headers],0)),"")</f>
        <v>31</v>
      </c>
    </row>
    <row r="13" spans="1:13" x14ac:dyDescent="0.25">
      <c r="A13" s="3" t="str">
        <f>Sheet1!A49</f>
        <v>Enugu</v>
      </c>
      <c r="B13" s="3">
        <f>Sheet1!B49</f>
        <v>969</v>
      </c>
      <c r="C13" s="3">
        <f>Sheet1!C49</f>
        <v>350</v>
      </c>
      <c r="D13" s="3">
        <f>Sheet1!D49</f>
        <v>600</v>
      </c>
      <c r="E13" s="3">
        <f>Sheet1!E49</f>
        <v>19</v>
      </c>
      <c r="G13" s="14">
        <f t="shared" si="0"/>
        <v>4</v>
      </c>
      <c r="H13" s="6" t="str">
        <f>IFERROR(INDEX(Update_Covid_19[],$G13,MATCH(H$9,Update_Covid_19[#Headers],0)),"")</f>
        <v>Edo</v>
      </c>
      <c r="I13" s="14">
        <f>IFERROR(INDEX(Update_Covid_19[],$G13,MATCH(I$9,Update_Covid_19[#Headers],0)),"")</f>
        <v>2399</v>
      </c>
      <c r="J13" s="14">
        <f>IFERROR(INDEX(Update_Covid_19[],$G13,MATCH(J$9,Update_Covid_19[#Headers],0)),"")</f>
        <v>178</v>
      </c>
      <c r="K13" s="14">
        <f>IFERROR(INDEX(Update_Covid_19[],$G13,MATCH(K$9,Update_Covid_19[#Headers],0)),"")</f>
        <v>2121</v>
      </c>
      <c r="L13" s="14">
        <f>IFERROR(INDEX(Update_Covid_19[],$G13,MATCH(L$9,Update_Covid_19[#Headers],0)),"")</f>
        <v>100</v>
      </c>
    </row>
    <row r="14" spans="1:13" x14ac:dyDescent="0.25">
      <c r="A14" s="3" t="str">
        <f>Sheet1!A50</f>
        <v>Ebonyi</v>
      </c>
      <c r="B14" s="3">
        <f>Sheet1!B50</f>
        <v>908</v>
      </c>
      <c r="C14" s="3">
        <f>Sheet1!C50</f>
        <v>30</v>
      </c>
      <c r="D14" s="3">
        <f>Sheet1!D50</f>
        <v>852</v>
      </c>
      <c r="E14" s="3">
        <f>Sheet1!E50</f>
        <v>26</v>
      </c>
      <c r="G14" s="14">
        <f t="shared" si="0"/>
        <v>5</v>
      </c>
      <c r="H14" s="6" t="str">
        <f>IFERROR(INDEX(Update_Covid_19[],$G14,MATCH(H$9,Update_Covid_19[#Headers],0)),"")</f>
        <v>Rivers</v>
      </c>
      <c r="I14" s="14">
        <f>IFERROR(INDEX(Update_Covid_19[],$G14,MATCH(I$9,Update_Covid_19[#Headers],0)),"")</f>
        <v>1972</v>
      </c>
      <c r="J14" s="14">
        <f>IFERROR(INDEX(Update_Covid_19[],$G14,MATCH(J$9,Update_Covid_19[#Headers],0)),"")</f>
        <v>170</v>
      </c>
      <c r="K14" s="14">
        <f>IFERROR(INDEX(Update_Covid_19[],$G14,MATCH(K$9,Update_Covid_19[#Headers],0)),"")</f>
        <v>1747</v>
      </c>
      <c r="L14" s="14">
        <f>IFERROR(INDEX(Update_Covid_19[],$G14,MATCH(L$9,Update_Covid_19[#Headers],0)),"")</f>
        <v>55</v>
      </c>
    </row>
    <row r="15" spans="1:13" x14ac:dyDescent="0.25">
      <c r="A15" s="3" t="str">
        <f>Sheet1!A51</f>
        <v>Kwara</v>
      </c>
      <c r="B15" s="3">
        <f>Sheet1!B51</f>
        <v>882</v>
      </c>
      <c r="C15" s="3">
        <f>Sheet1!C51</f>
        <v>311</v>
      </c>
      <c r="D15" s="3">
        <f>Sheet1!D51</f>
        <v>549</v>
      </c>
      <c r="E15" s="3">
        <f>Sheet1!E51</f>
        <v>22</v>
      </c>
      <c r="G15" s="14">
        <f t="shared" si="0"/>
        <v>6</v>
      </c>
      <c r="H15" s="6" t="str">
        <f>IFERROR(INDEX(Update_Covid_19[],$G15,MATCH(H$9,Update_Covid_19[#Headers],0)),"")</f>
        <v>Kaduna</v>
      </c>
      <c r="I15" s="14">
        <f>IFERROR(INDEX(Update_Covid_19[],$G15,MATCH(I$9,Update_Covid_19[#Headers],0)),"")</f>
        <v>1666</v>
      </c>
      <c r="J15" s="14">
        <f>IFERROR(INDEX(Update_Covid_19[],$G15,MATCH(J$9,Update_Covid_19[#Headers],0)),"")</f>
        <v>182</v>
      </c>
      <c r="K15" s="14">
        <f>IFERROR(INDEX(Update_Covid_19[],$G15,MATCH(K$9,Update_Covid_19[#Headers],0)),"")</f>
        <v>1472</v>
      </c>
      <c r="L15" s="14">
        <f>IFERROR(INDEX(Update_Covid_19[],$G15,MATCH(L$9,Update_Covid_19[#Headers],0)),"")</f>
        <v>12</v>
      </c>
    </row>
    <row r="16" spans="1:13" x14ac:dyDescent="0.25">
      <c r="A16" s="3" t="str">
        <f>Sheet1!A52</f>
        <v>Katsina</v>
      </c>
      <c r="B16" s="3">
        <f>Sheet1!B52</f>
        <v>746</v>
      </c>
      <c r="C16" s="3">
        <f>Sheet1!C52</f>
        <v>265</v>
      </c>
      <c r="D16" s="3">
        <f>Sheet1!D52</f>
        <v>457</v>
      </c>
      <c r="E16" s="3">
        <f>Sheet1!E52</f>
        <v>24</v>
      </c>
      <c r="G16" s="14">
        <f t="shared" si="0"/>
        <v>7</v>
      </c>
      <c r="H16" s="6" t="str">
        <f>IFERROR(INDEX(Update_Covid_19[],$G16,MATCH(H$9,Update_Covid_19[#Headers],0)),"")</f>
        <v>Kano</v>
      </c>
      <c r="I16" s="14">
        <f>IFERROR(INDEX(Update_Covid_19[],$G16,MATCH(I$9,Update_Covid_19[#Headers],0)),"")</f>
        <v>1644</v>
      </c>
      <c r="J16" s="14">
        <f>IFERROR(INDEX(Update_Covid_19[],$G16,MATCH(J$9,Update_Covid_19[#Headers],0)),"")</f>
        <v>277</v>
      </c>
      <c r="K16" s="14">
        <f>IFERROR(INDEX(Update_Covid_19[],$G16,MATCH(K$9,Update_Covid_19[#Headers],0)),"")</f>
        <v>1313</v>
      </c>
      <c r="L16" s="14">
        <f>IFERROR(INDEX(Update_Covid_19[],$G16,MATCH(L$9,Update_Covid_19[#Headers],0)),"")</f>
        <v>54</v>
      </c>
    </row>
    <row r="17" spans="1:12" x14ac:dyDescent="0.25">
      <c r="A17" s="3" t="str">
        <f>Sheet1!A53</f>
        <v>Borno</v>
      </c>
      <c r="B17" s="3">
        <f>Sheet1!B53</f>
        <v>697</v>
      </c>
      <c r="C17" s="3">
        <f>Sheet1!C53</f>
        <v>85</v>
      </c>
      <c r="D17" s="3">
        <f>Sheet1!D53</f>
        <v>576</v>
      </c>
      <c r="E17" s="3">
        <f>Sheet1!E53</f>
        <v>36</v>
      </c>
      <c r="G17" s="14">
        <f t="shared" si="0"/>
        <v>8</v>
      </c>
      <c r="H17" s="6" t="str">
        <f>IFERROR(INDEX(Update_Covid_19[],$G17,MATCH(H$9,Update_Covid_19[#Headers],0)),"")</f>
        <v>Plateau</v>
      </c>
      <c r="I17" s="14">
        <f>IFERROR(INDEX(Update_Covid_19[],$G17,MATCH(I$9,Update_Covid_19[#Headers],0)),"")</f>
        <v>1643</v>
      </c>
      <c r="J17" s="14">
        <f>IFERROR(INDEX(Update_Covid_19[],$G17,MATCH(J$9,Update_Covid_19[#Headers],0)),"")</f>
        <v>934</v>
      </c>
      <c r="K17" s="14">
        <f>IFERROR(INDEX(Update_Covid_19[],$G17,MATCH(K$9,Update_Covid_19[#Headers],0)),"")</f>
        <v>686</v>
      </c>
      <c r="L17" s="14">
        <f>IFERROR(INDEX(Update_Covid_19[],$G17,MATCH(L$9,Update_Covid_19[#Headers],0)),"")</f>
        <v>23</v>
      </c>
    </row>
    <row r="18" spans="1:12" x14ac:dyDescent="0.25">
      <c r="A18" s="3" t="str">
        <f>Sheet1!A54</f>
        <v>Osun</v>
      </c>
      <c r="B18" s="3">
        <f>Sheet1!B54</f>
        <v>678</v>
      </c>
      <c r="C18" s="3">
        <f>Sheet1!C54</f>
        <v>324</v>
      </c>
      <c r="D18" s="3">
        <f>Sheet1!D54</f>
        <v>341</v>
      </c>
      <c r="E18" s="3">
        <f>Sheet1!E54</f>
        <v>13</v>
      </c>
      <c r="G18" s="14">
        <f t="shared" si="0"/>
        <v>9</v>
      </c>
      <c r="H18" s="6" t="str">
        <f>IFERROR(INDEX(Update_Covid_19[],$G18,MATCH(H$9,Update_Covid_19[#Headers],0)),"")</f>
        <v>Delta</v>
      </c>
      <c r="I18" s="14">
        <f>IFERROR(INDEX(Update_Covid_19[],$G18,MATCH(I$9,Update_Covid_19[#Headers],0)),"")</f>
        <v>1621</v>
      </c>
      <c r="J18" s="14">
        <f>IFERROR(INDEX(Update_Covid_19[],$G18,MATCH(J$9,Update_Covid_19[#Headers],0)),"")</f>
        <v>147</v>
      </c>
      <c r="K18" s="14">
        <f>IFERROR(INDEX(Update_Covid_19[],$G18,MATCH(K$9,Update_Covid_19[#Headers],0)),"")</f>
        <v>1430</v>
      </c>
      <c r="L18" s="14">
        <f>IFERROR(INDEX(Update_Covid_19[],$G18,MATCH(L$9,Update_Covid_19[#Headers],0)),"")</f>
        <v>44</v>
      </c>
    </row>
    <row r="19" spans="1:12" x14ac:dyDescent="0.25">
      <c r="A19" s="3" t="str">
        <f>Sheet1!A55</f>
        <v>Abia</v>
      </c>
      <c r="B19" s="3">
        <f>Sheet1!B55</f>
        <v>663</v>
      </c>
      <c r="C19" s="3">
        <f>Sheet1!C55</f>
        <v>141</v>
      </c>
      <c r="D19" s="3">
        <f>Sheet1!D55</f>
        <v>517</v>
      </c>
      <c r="E19" s="3">
        <f>Sheet1!E55</f>
        <v>5</v>
      </c>
      <c r="G19" s="14">
        <f t="shared" si="0"/>
        <v>10</v>
      </c>
      <c r="H19" s="6" t="str">
        <f>IFERROR(INDEX(Update_Covid_19[],$G19,MATCH(H$9,Update_Covid_19[#Headers],0)),"")</f>
        <v>Ogun</v>
      </c>
      <c r="I19" s="14">
        <f>IFERROR(INDEX(Update_Covid_19[],$G19,MATCH(I$9,Update_Covid_19[#Headers],0)),"")</f>
        <v>1506</v>
      </c>
      <c r="J19" s="14">
        <f>IFERROR(INDEX(Update_Covid_19[],$G19,MATCH(J$9,Update_Covid_19[#Headers],0)),"")</f>
        <v>216</v>
      </c>
      <c r="K19" s="14">
        <f>IFERROR(INDEX(Update_Covid_19[],$G19,MATCH(K$9,Update_Covid_19[#Headers],0)),"")</f>
        <v>1266</v>
      </c>
      <c r="L19" s="14">
        <f>IFERROR(INDEX(Update_Covid_19[],$G19,MATCH(L$9,Update_Covid_19[#Headers],0)),"")</f>
        <v>24</v>
      </c>
    </row>
    <row r="20" spans="1:12" x14ac:dyDescent="0.25">
      <c r="A20" s="3" t="str">
        <f>Sheet1!A56</f>
        <v>Gombe</v>
      </c>
      <c r="B20" s="3">
        <f>Sheet1!B56</f>
        <v>635</v>
      </c>
      <c r="C20" s="3">
        <f>Sheet1!C56</f>
        <v>50</v>
      </c>
      <c r="D20" s="3">
        <f>Sheet1!D56</f>
        <v>562</v>
      </c>
      <c r="E20" s="3">
        <f>Sheet1!E56</f>
        <v>23</v>
      </c>
      <c r="G20" s="14">
        <f t="shared" si="0"/>
        <v>11</v>
      </c>
      <c r="H20" s="6" t="str">
        <f>IFERROR(INDEX(Update_Covid_19[],$G20,MATCH(H$9,Update_Covid_19[#Headers],0)),"")</f>
        <v>Ondo</v>
      </c>
      <c r="I20" s="14">
        <f>IFERROR(INDEX(Update_Covid_19[],$G20,MATCH(I$9,Update_Covid_19[#Headers],0)),"")</f>
        <v>1356</v>
      </c>
      <c r="J20" s="14">
        <f>IFERROR(INDEX(Update_Covid_19[],$G20,MATCH(J$9,Update_Covid_19[#Headers],0)),"")</f>
        <v>558</v>
      </c>
      <c r="K20" s="14">
        <f>IFERROR(INDEX(Update_Covid_19[],$G20,MATCH(K$9,Update_Covid_19[#Headers],0)),"")</f>
        <v>770</v>
      </c>
      <c r="L20" s="14">
        <f>IFERROR(INDEX(Update_Covid_19[],$G20,MATCH(L$9,Update_Covid_19[#Headers],0)),"")</f>
        <v>28</v>
      </c>
    </row>
    <row r="21" spans="1:12" x14ac:dyDescent="0.25">
      <c r="A21" s="3" t="str">
        <f>Sheet1!A57</f>
        <v>Bauchi</v>
      </c>
      <c r="B21" s="3">
        <f>Sheet1!B57</f>
        <v>579</v>
      </c>
      <c r="C21" s="3">
        <f>Sheet1!C57</f>
        <v>35</v>
      </c>
      <c r="D21" s="3">
        <f>Sheet1!D57</f>
        <v>530</v>
      </c>
      <c r="E21" s="3">
        <f>Sheet1!E57</f>
        <v>14</v>
      </c>
      <c r="G21" s="14">
        <f t="shared" si="0"/>
        <v>12</v>
      </c>
      <c r="H21" s="6" t="str">
        <f>IFERROR(INDEX(Update_Covid_19[],$G21,MATCH(H$9,Update_Covid_19[#Headers],0)),"")</f>
        <v>Enugu</v>
      </c>
      <c r="I21" s="14">
        <f>IFERROR(INDEX(Update_Covid_19[],$G21,MATCH(I$9,Update_Covid_19[#Headers],0)),"")</f>
        <v>969</v>
      </c>
      <c r="J21" s="14">
        <f>IFERROR(INDEX(Update_Covid_19[],$G21,MATCH(J$9,Update_Covid_19[#Headers],0)),"")</f>
        <v>350</v>
      </c>
      <c r="K21" s="14">
        <f>IFERROR(INDEX(Update_Covid_19[],$G21,MATCH(K$9,Update_Covid_19[#Headers],0)),"")</f>
        <v>600</v>
      </c>
      <c r="L21" s="14">
        <f>IFERROR(INDEX(Update_Covid_19[],$G21,MATCH(L$9,Update_Covid_19[#Headers],0)),"")</f>
        <v>19</v>
      </c>
    </row>
    <row r="22" spans="1:12" x14ac:dyDescent="0.25">
      <c r="A22" s="3" t="str">
        <f>Sheet1!A58</f>
        <v>Imo</v>
      </c>
      <c r="B22" s="3">
        <f>Sheet1!B58</f>
        <v>485</v>
      </c>
      <c r="C22" s="3">
        <f>Sheet1!C58</f>
        <v>313</v>
      </c>
      <c r="D22" s="3">
        <f>Sheet1!D58</f>
        <v>162</v>
      </c>
      <c r="E22" s="3">
        <f>Sheet1!E58</f>
        <v>10</v>
      </c>
      <c r="G22" s="14">
        <f t="shared" si="0"/>
        <v>13</v>
      </c>
      <c r="H22" s="6" t="str">
        <f>IFERROR(INDEX(Update_Covid_19[],$G22,MATCH(H$9,Update_Covid_19[#Headers],0)),"")</f>
        <v>Ebonyi</v>
      </c>
      <c r="I22" s="14">
        <f>IFERROR(INDEX(Update_Covid_19[],$G22,MATCH(I$9,Update_Covid_19[#Headers],0)),"")</f>
        <v>908</v>
      </c>
      <c r="J22" s="14">
        <f>IFERROR(INDEX(Update_Covid_19[],$G22,MATCH(J$9,Update_Covid_19[#Headers],0)),"")</f>
        <v>30</v>
      </c>
      <c r="K22" s="14">
        <f>IFERROR(INDEX(Update_Covid_19[],$G22,MATCH(K$9,Update_Covid_19[#Headers],0)),"")</f>
        <v>852</v>
      </c>
      <c r="L22" s="14">
        <f>IFERROR(INDEX(Update_Covid_19[],$G22,MATCH(L$9,Update_Covid_19[#Headers],0)),"")</f>
        <v>26</v>
      </c>
    </row>
    <row r="23" spans="1:12" x14ac:dyDescent="0.25">
      <c r="A23" s="3" t="str">
        <f>Sheet1!A59</f>
        <v>Benue</v>
      </c>
      <c r="B23" s="3">
        <f>Sheet1!B59</f>
        <v>430</v>
      </c>
      <c r="C23" s="3">
        <f>Sheet1!C59</f>
        <v>282</v>
      </c>
      <c r="D23" s="3">
        <f>Sheet1!D59</f>
        <v>139</v>
      </c>
      <c r="E23" s="3">
        <f>Sheet1!E59</f>
        <v>9</v>
      </c>
      <c r="G23" s="14">
        <f t="shared" si="0"/>
        <v>14</v>
      </c>
      <c r="H23" s="6" t="str">
        <f>IFERROR(INDEX(Update_Covid_19[],$G23,MATCH(H$9,Update_Covid_19[#Headers],0)),"")</f>
        <v>Kwara</v>
      </c>
      <c r="I23" s="14">
        <f>IFERROR(INDEX(Update_Covid_19[],$G23,MATCH(I$9,Update_Covid_19[#Headers],0)),"")</f>
        <v>882</v>
      </c>
      <c r="J23" s="14">
        <f>IFERROR(INDEX(Update_Covid_19[],$G23,MATCH(J$9,Update_Covid_19[#Headers],0)),"")</f>
        <v>311</v>
      </c>
      <c r="K23" s="14">
        <f>IFERROR(INDEX(Update_Covid_19[],$G23,MATCH(K$9,Update_Covid_19[#Headers],0)),"")</f>
        <v>549</v>
      </c>
      <c r="L23" s="14">
        <f>IFERROR(INDEX(Update_Covid_19[],$G23,MATCH(L$9,Update_Covid_19[#Headers],0)),"")</f>
        <v>22</v>
      </c>
    </row>
    <row r="24" spans="1:12" x14ac:dyDescent="0.25">
      <c r="A24" s="3" t="str">
        <f>Sheet1!A60</f>
        <v>Nasarawa</v>
      </c>
      <c r="B24" s="3">
        <f>Sheet1!B60</f>
        <v>371</v>
      </c>
      <c r="C24" s="3">
        <f>Sheet1!C60</f>
        <v>140</v>
      </c>
      <c r="D24" s="3">
        <f>Sheet1!D60</f>
        <v>223</v>
      </c>
      <c r="E24" s="3">
        <f>Sheet1!E60</f>
        <v>8</v>
      </c>
      <c r="G24" s="14">
        <f t="shared" si="0"/>
        <v>15</v>
      </c>
      <c r="H24" s="6" t="str">
        <f>IFERROR(INDEX(Update_Covid_19[],$G24,MATCH(H$9,Update_Covid_19[#Headers],0)),"")</f>
        <v>Katsina</v>
      </c>
      <c r="I24" s="14">
        <f>IFERROR(INDEX(Update_Covid_19[],$G24,MATCH(I$9,Update_Covid_19[#Headers],0)),"")</f>
        <v>746</v>
      </c>
      <c r="J24" s="14">
        <f>IFERROR(INDEX(Update_Covid_19[],$G24,MATCH(J$9,Update_Covid_19[#Headers],0)),"")</f>
        <v>265</v>
      </c>
      <c r="K24" s="14">
        <f>IFERROR(INDEX(Update_Covid_19[],$G24,MATCH(K$9,Update_Covid_19[#Headers],0)),"")</f>
        <v>457</v>
      </c>
      <c r="L24" s="14">
        <f>IFERROR(INDEX(Update_Covid_19[],$G24,MATCH(L$9,Update_Covid_19[#Headers],0)),"")</f>
        <v>24</v>
      </c>
    </row>
    <row r="25" spans="1:12" x14ac:dyDescent="0.25">
      <c r="A25" s="3" t="str">
        <f>Sheet1!A61</f>
        <v>Bayelsa</v>
      </c>
      <c r="B25" s="3">
        <f>Sheet1!B61</f>
        <v>346</v>
      </c>
      <c r="C25" s="3">
        <f>Sheet1!C61</f>
        <v>9</v>
      </c>
      <c r="D25" s="3">
        <f>Sheet1!D61</f>
        <v>316</v>
      </c>
      <c r="E25" s="3">
        <f>Sheet1!E61</f>
        <v>21</v>
      </c>
    </row>
    <row r="26" spans="1:12" x14ac:dyDescent="0.25">
      <c r="A26" s="3" t="str">
        <f>Sheet1!A62</f>
        <v>Jigawa</v>
      </c>
      <c r="B26" s="3">
        <f>Sheet1!B62</f>
        <v>322</v>
      </c>
      <c r="C26" s="3">
        <f>Sheet1!C62</f>
        <v>3</v>
      </c>
      <c r="D26" s="3">
        <f>Sheet1!D62</f>
        <v>308</v>
      </c>
      <c r="E26" s="3">
        <f>Sheet1!E62</f>
        <v>11</v>
      </c>
    </row>
    <row r="27" spans="1:12" x14ac:dyDescent="0.25">
      <c r="A27" s="3" t="str">
        <f>Sheet1!A63</f>
        <v>Akwa Ibom</v>
      </c>
      <c r="B27" s="3">
        <f>Sheet1!B63</f>
        <v>241</v>
      </c>
      <c r="C27" s="3">
        <f>Sheet1!C63</f>
        <v>26</v>
      </c>
      <c r="D27" s="3">
        <f>Sheet1!D63</f>
        <v>207</v>
      </c>
      <c r="E27" s="3">
        <f>Sheet1!E63</f>
        <v>8</v>
      </c>
    </row>
    <row r="28" spans="1:12" x14ac:dyDescent="0.25">
      <c r="A28" s="3" t="str">
        <f>Sheet1!A64</f>
        <v>Niger</v>
      </c>
      <c r="B28" s="3">
        <f>Sheet1!B64</f>
        <v>226</v>
      </c>
      <c r="C28" s="3">
        <f>Sheet1!C64</f>
        <v>49</v>
      </c>
      <c r="D28" s="3">
        <f>Sheet1!D64</f>
        <v>165</v>
      </c>
      <c r="E28" s="3">
        <f>Sheet1!E64</f>
        <v>12</v>
      </c>
    </row>
    <row r="29" spans="1:12" x14ac:dyDescent="0.25">
      <c r="A29" s="3" t="str">
        <f>Sheet1!A65</f>
        <v>Ekiti</v>
      </c>
      <c r="B29" s="3">
        <f>Sheet1!B65</f>
        <v>194</v>
      </c>
      <c r="C29" s="3">
        <f>Sheet1!C65</f>
        <v>111</v>
      </c>
      <c r="D29" s="3">
        <f>Sheet1!D65</f>
        <v>81</v>
      </c>
      <c r="E29" s="3">
        <f>Sheet1!E65</f>
        <v>2</v>
      </c>
    </row>
    <row r="30" spans="1:12" x14ac:dyDescent="0.25">
      <c r="A30" s="3" t="str">
        <f>Sheet1!A66</f>
        <v>Adamawa</v>
      </c>
      <c r="B30" s="3">
        <f>Sheet1!B66</f>
        <v>185</v>
      </c>
      <c r="C30" s="3">
        <f>Sheet1!C66</f>
        <v>69</v>
      </c>
      <c r="D30" s="3">
        <f>Sheet1!D66</f>
        <v>104</v>
      </c>
      <c r="E30" s="3">
        <f>Sheet1!E66</f>
        <v>12</v>
      </c>
    </row>
    <row r="31" spans="1:12" x14ac:dyDescent="0.25">
      <c r="A31" s="3" t="str">
        <f>Sheet1!A67</f>
        <v>Anambra</v>
      </c>
      <c r="B31" s="3">
        <f>Sheet1!B67</f>
        <v>156</v>
      </c>
      <c r="C31" s="3">
        <f>Sheet1!C67</f>
        <v>7</v>
      </c>
      <c r="D31" s="3">
        <f>Sheet1!D67</f>
        <v>131</v>
      </c>
      <c r="E31" s="3">
        <f>Sheet1!E67</f>
        <v>18</v>
      </c>
    </row>
    <row r="32" spans="1:12" x14ac:dyDescent="0.25">
      <c r="A32" s="3" t="str">
        <f>Sheet1!A68</f>
        <v>Sokoto</v>
      </c>
      <c r="B32" s="3">
        <f>Sheet1!B68</f>
        <v>154</v>
      </c>
      <c r="C32" s="3">
        <f>Sheet1!C68</f>
        <v>0</v>
      </c>
      <c r="D32" s="3">
        <f>Sheet1!D68</f>
        <v>138</v>
      </c>
      <c r="E32" s="3">
        <f>Sheet1!E68</f>
        <v>16</v>
      </c>
    </row>
    <row r="33" spans="1:5" x14ac:dyDescent="0.25">
      <c r="A33" s="3" t="str">
        <f>Sheet1!A69</f>
        <v>Kebbi</v>
      </c>
      <c r="B33" s="3">
        <f>Sheet1!B69</f>
        <v>90</v>
      </c>
      <c r="C33" s="3">
        <f>Sheet1!C69</f>
        <v>0</v>
      </c>
      <c r="D33" s="3">
        <f>Sheet1!D69</f>
        <v>82</v>
      </c>
      <c r="E33" s="3">
        <f>Sheet1!E69</f>
        <v>8</v>
      </c>
    </row>
    <row r="34" spans="1:5" x14ac:dyDescent="0.25">
      <c r="A34" s="3" t="str">
        <f>Sheet1!A70</f>
        <v>Taraba</v>
      </c>
      <c r="B34" s="3">
        <f>Sheet1!B70</f>
        <v>78</v>
      </c>
      <c r="C34" s="3">
        <f>Sheet1!C70</f>
        <v>19</v>
      </c>
      <c r="D34" s="3">
        <f>Sheet1!D70</f>
        <v>55</v>
      </c>
      <c r="E34" s="3">
        <f>Sheet1!E70</f>
        <v>4</v>
      </c>
    </row>
    <row r="35" spans="1:5" x14ac:dyDescent="0.25">
      <c r="A35" s="3" t="str">
        <f>Sheet1!A71</f>
        <v>Zamfara</v>
      </c>
      <c r="B35" s="3">
        <f>Sheet1!B71</f>
        <v>77</v>
      </c>
      <c r="C35" s="3">
        <f>Sheet1!C71</f>
        <v>1</v>
      </c>
      <c r="D35" s="3">
        <f>Sheet1!D71</f>
        <v>71</v>
      </c>
      <c r="E35" s="3">
        <f>Sheet1!E71</f>
        <v>5</v>
      </c>
    </row>
    <row r="36" spans="1:5" x14ac:dyDescent="0.25">
      <c r="A36" s="3" t="str">
        <f>Sheet1!A72</f>
        <v>Cross River</v>
      </c>
      <c r="B36" s="3">
        <f>Sheet1!B72</f>
        <v>73</v>
      </c>
      <c r="C36" s="3">
        <f>Sheet1!C72</f>
        <v>23</v>
      </c>
      <c r="D36" s="3">
        <f>Sheet1!D72</f>
        <v>42</v>
      </c>
      <c r="E36" s="3">
        <f>Sheet1!E72</f>
        <v>8</v>
      </c>
    </row>
    <row r="37" spans="1:5" x14ac:dyDescent="0.25">
      <c r="A37" s="3" t="str">
        <f>Sheet1!A73</f>
        <v>Yobe</v>
      </c>
      <c r="B37" s="3">
        <f>Sheet1!B73</f>
        <v>67</v>
      </c>
      <c r="C37" s="3">
        <f>Sheet1!C73</f>
        <v>2</v>
      </c>
      <c r="D37" s="3">
        <f>Sheet1!D73</f>
        <v>57</v>
      </c>
      <c r="E37" s="3">
        <f>Sheet1!E73</f>
        <v>8</v>
      </c>
    </row>
    <row r="38" spans="1:5" x14ac:dyDescent="0.25">
      <c r="A38" s="3" t="str">
        <f>Sheet1!A74</f>
        <v>Kogi</v>
      </c>
      <c r="B38" s="3">
        <f>Sheet1!B74</f>
        <v>5</v>
      </c>
      <c r="C38" s="3">
        <f>Sheet1!C74</f>
        <v>0</v>
      </c>
      <c r="D38" s="3">
        <f>Sheet1!D74</f>
        <v>3</v>
      </c>
      <c r="E38" s="3">
        <f>Sheet1!E74</f>
        <v>2</v>
      </c>
    </row>
    <row r="39" spans="1:5" x14ac:dyDescent="0.25">
      <c r="A39" s="12" t="s">
        <v>98</v>
      </c>
      <c r="B39" s="12">
        <f>SUM(B2:B38)</f>
        <v>47743</v>
      </c>
      <c r="C39" s="12">
        <f>SUM(C2:C38)</f>
        <v>12844</v>
      </c>
      <c r="D39" s="12">
        <f>SUM(D2:D38)</f>
        <v>33943</v>
      </c>
      <c r="E39" s="12">
        <f>SUM(E2:E38)</f>
        <v>956</v>
      </c>
    </row>
  </sheetData>
  <pageMargins left="0.7" right="0.7" top="0.75" bottom="0.75" header="0.3" footer="0.3"/>
  <pageSetup orientation="portrait" horizontalDpi="0"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39"/>
  <sheetViews>
    <sheetView topLeftCell="A2" workbookViewId="0">
      <selection activeCell="A4" sqref="A4"/>
    </sheetView>
  </sheetViews>
  <sheetFormatPr defaultRowHeight="15" x14ac:dyDescent="0.25"/>
  <cols>
    <col min="5" max="5" width="11.85546875" bestFit="1" customWidth="1"/>
    <col min="6" max="6" width="11.85546875" customWidth="1"/>
    <col min="7" max="7" width="13.42578125" bestFit="1" customWidth="1"/>
    <col min="8" max="9" width="13.42578125" customWidth="1"/>
    <col min="10" max="10" width="18" bestFit="1" customWidth="1"/>
    <col min="11" max="12" width="18" customWidth="1"/>
    <col min="13" max="13" width="12.7109375" bestFit="1" customWidth="1"/>
  </cols>
  <sheetData>
    <row r="1" spans="1:14" x14ac:dyDescent="0.25">
      <c r="A1" t="s">
        <v>102</v>
      </c>
    </row>
    <row r="2" spans="1:14" x14ac:dyDescent="0.25">
      <c r="A2" t="s">
        <v>98</v>
      </c>
      <c r="D2" s="15" t="s">
        <v>104</v>
      </c>
      <c r="E2" s="15"/>
      <c r="F2" s="6"/>
      <c r="G2" s="17" t="s">
        <v>105</v>
      </c>
      <c r="H2" s="17"/>
      <c r="I2" s="16"/>
      <c r="J2" s="17" t="s">
        <v>106</v>
      </c>
      <c r="K2" s="17"/>
      <c r="L2" s="16"/>
      <c r="M2" s="17" t="s">
        <v>107</v>
      </c>
      <c r="N2" s="17"/>
    </row>
    <row r="3" spans="1:14" x14ac:dyDescent="0.25">
      <c r="A3" t="s">
        <v>48</v>
      </c>
      <c r="D3" s="16" t="s">
        <v>108</v>
      </c>
      <c r="E3" s="16" t="s">
        <v>109</v>
      </c>
      <c r="F3" s="16"/>
      <c r="G3" s="16" t="s">
        <v>108</v>
      </c>
      <c r="H3" s="16" t="s">
        <v>109</v>
      </c>
      <c r="J3" s="16" t="s">
        <v>108</v>
      </c>
      <c r="K3" s="16" t="s">
        <v>109</v>
      </c>
      <c r="M3" s="16" t="s">
        <v>108</v>
      </c>
      <c r="N3" s="16" t="s">
        <v>109</v>
      </c>
    </row>
    <row r="4" spans="1:14" x14ac:dyDescent="0.25">
      <c r="A4" t="s">
        <v>60</v>
      </c>
      <c r="D4" t="str">
        <f>INDEX(States_Affected,MATCH(E4,No._of_Cases__Lab_Confirmed,0))</f>
        <v>Lagos</v>
      </c>
      <c r="E4">
        <f t="array" ref="E4:E8">LARGE(Update_Covid_19[No. of Cases (Lab Confirmed)],{2;3;4;5;6})</f>
        <v>16187</v>
      </c>
      <c r="G4" t="str">
        <f>INDEX(States_Affected,MATCH(H4,No._of_Deaths,0))</f>
        <v>Lagos</v>
      </c>
      <c r="H4">
        <f t="array" ref="H4:H8">LARGE(Update_Covid_19[No. of Deaths],ROW(2:6))</f>
        <v>195</v>
      </c>
      <c r="J4" t="str">
        <f>INDEX(States_Affected,MATCH(K4,No._Discharged,0))</f>
        <v>Lagos</v>
      </c>
      <c r="K4">
        <f t="array" ref="K4:K8">LARGE(Update_Covid_19[No. Discharged],ROW(2:6))</f>
        <v>13129</v>
      </c>
      <c r="M4" t="str">
        <f>INDEX(States_Affected,MATCH(N4,No._of_Cases__on_admission,0))</f>
        <v>FCT</v>
      </c>
      <c r="N4">
        <f t="array" ref="N4:N8">LARGE(Update_Covid_19[No. of Cases (on admission)],ROW(2:6))</f>
        <v>3238</v>
      </c>
    </row>
    <row r="5" spans="1:14" x14ac:dyDescent="0.25">
      <c r="A5" t="s">
        <v>57</v>
      </c>
      <c r="D5" t="str">
        <f>INDEX(States_Affected,MATCH(E5,No._of_Cases__Lab_Confirmed,0))</f>
        <v>FCT</v>
      </c>
      <c r="E5">
        <v>4597</v>
      </c>
      <c r="G5" t="str">
        <f>INDEX(States_Affected,MATCH(H5,No._of_Deaths,0))</f>
        <v>Edo</v>
      </c>
      <c r="H5">
        <v>100</v>
      </c>
      <c r="J5" t="str">
        <f>INDEX(States_Affected,MATCH(K5,No._Discharged,0))</f>
        <v>Edo</v>
      </c>
      <c r="K5">
        <v>2121</v>
      </c>
      <c r="M5" t="str">
        <f>INDEX(States_Affected,MATCH(N5,No._of_Cases__on_admission,0))</f>
        <v>Lagos</v>
      </c>
      <c r="N5">
        <v>2863</v>
      </c>
    </row>
    <row r="6" spans="1:14" x14ac:dyDescent="0.25">
      <c r="A6" t="s">
        <v>61</v>
      </c>
      <c r="D6" t="str">
        <f>INDEX(States_Affected,MATCH(E6,No._of_Cases__Lab_Confirmed,0))</f>
        <v>Oyo</v>
      </c>
      <c r="E6">
        <v>2895</v>
      </c>
      <c r="G6" t="str">
        <f>INDEX(States_Affected,MATCH(H6,No._of_Deaths,0))</f>
        <v>Rivers</v>
      </c>
      <c r="H6">
        <v>55</v>
      </c>
      <c r="J6" t="str">
        <f>INDEX(States_Affected,MATCH(K6,No._Discharged,0))</f>
        <v>Rivers</v>
      </c>
      <c r="K6">
        <v>1747</v>
      </c>
      <c r="M6" t="str">
        <f>INDEX(States_Affected,MATCH(N6,No._of_Cases__on_admission,0))</f>
        <v>Oyo</v>
      </c>
      <c r="N6">
        <v>1436</v>
      </c>
    </row>
    <row r="7" spans="1:14" x14ac:dyDescent="0.25">
      <c r="A7" t="s">
        <v>51</v>
      </c>
      <c r="D7" t="str">
        <f>INDEX(States_Affected,MATCH(E7,No._of_Cases__Lab_Confirmed,0))</f>
        <v>Edo</v>
      </c>
      <c r="E7">
        <v>2399</v>
      </c>
      <c r="G7" t="str">
        <f>INDEX(States_Affected,MATCH(H7,No._of_Deaths,0))</f>
        <v>Kano</v>
      </c>
      <c r="H7">
        <v>54</v>
      </c>
      <c r="J7" t="str">
        <f>INDEX(States_Affected,MATCH(K7,No._Discharged,0))</f>
        <v>Kaduna</v>
      </c>
      <c r="K7">
        <v>1472</v>
      </c>
      <c r="M7" t="str">
        <f>INDEX(States_Affected,MATCH(N7,No._of_Cases__on_admission,0))</f>
        <v>Plateau</v>
      </c>
      <c r="N7">
        <v>934</v>
      </c>
    </row>
    <row r="8" spans="1:14" x14ac:dyDescent="0.25">
      <c r="A8" t="s">
        <v>55</v>
      </c>
      <c r="D8" t="str">
        <f>INDEX(States_Affected,MATCH(E8,No._of_Cases__Lab_Confirmed,0))</f>
        <v>Rivers</v>
      </c>
      <c r="E8">
        <v>1972</v>
      </c>
      <c r="G8" t="str">
        <f>INDEX(States_Affected,MATCH(H8,No._of_Deaths,0))</f>
        <v>FCT</v>
      </c>
      <c r="H8">
        <v>46</v>
      </c>
      <c r="J8" t="str">
        <f>INDEX(States_Affected,MATCH(K8,No._Discharged,0))</f>
        <v>Delta</v>
      </c>
      <c r="K8">
        <v>1430</v>
      </c>
      <c r="M8" t="str">
        <f>INDEX(States_Affected,MATCH(N8,No._of_Cases__on_admission,0))</f>
        <v>Ondo</v>
      </c>
      <c r="N8">
        <v>558</v>
      </c>
    </row>
    <row r="9" spans="1:14" x14ac:dyDescent="0.25">
      <c r="A9" t="s">
        <v>53</v>
      </c>
      <c r="D9" t="s">
        <v>110</v>
      </c>
      <c r="E9">
        <f>E10-SUM(E4:E8)</f>
        <v>19693</v>
      </c>
      <c r="G9" t="s">
        <v>110</v>
      </c>
      <c r="H9">
        <f>H10-SUM(H4:H8)</f>
        <v>506</v>
      </c>
      <c r="J9" t="s">
        <v>110</v>
      </c>
      <c r="K9">
        <f>K10-SUM(K4:K8)</f>
        <v>14044</v>
      </c>
      <c r="M9" t="s">
        <v>110</v>
      </c>
      <c r="N9">
        <f>N10-SUM(N4:N8)</f>
        <v>3815</v>
      </c>
    </row>
    <row r="10" spans="1:14" x14ac:dyDescent="0.25">
      <c r="A10" t="s">
        <v>47</v>
      </c>
      <c r="D10" s="2" t="str">
        <f>INDEX(States_Affected,MATCH(E10,No._of_Cases__Lab_Confirmed,0))</f>
        <v>TOTAL</v>
      </c>
      <c r="E10" s="2">
        <f>LARGE(Update_Covid_19[No. of Cases (Lab Confirmed)],1)</f>
        <v>47743</v>
      </c>
      <c r="F10" s="2"/>
      <c r="G10" s="2" t="str">
        <f>INDEX(States_Affected,MATCH(H10,No._of_Deaths,0))</f>
        <v>TOTAL</v>
      </c>
      <c r="H10" s="2">
        <f>LARGE(Update_Covid_19[No. of Deaths],1)</f>
        <v>956</v>
      </c>
      <c r="I10" s="2"/>
      <c r="J10" s="2" t="str">
        <f>INDEX(States_Affected,MATCH(K10,No._Discharged,0))</f>
        <v>TOTAL</v>
      </c>
      <c r="K10" s="2">
        <f>LARGE(Update_Covid_19[No. Discharged],1)</f>
        <v>33943</v>
      </c>
      <c r="L10" s="2"/>
      <c r="M10" s="2" t="str">
        <f>INDEX(States_Affected,MATCH(N10,No._of_Cases__on_admission,0))</f>
        <v>TOTAL</v>
      </c>
      <c r="N10" s="2">
        <f>LARGE(Update_Covid_19[No. of Cases (on admission)],1)</f>
        <v>12844</v>
      </c>
    </row>
    <row r="11" spans="1:14" x14ac:dyDescent="0.25">
      <c r="A11" t="s">
        <v>66</v>
      </c>
    </row>
    <row r="12" spans="1:14" x14ac:dyDescent="0.25">
      <c r="A12" t="s">
        <v>39</v>
      </c>
    </row>
    <row r="13" spans="1:14" x14ac:dyDescent="0.25">
      <c r="A13" t="s">
        <v>44</v>
      </c>
    </row>
    <row r="14" spans="1:14" x14ac:dyDescent="0.25">
      <c r="A14" t="s">
        <v>35</v>
      </c>
    </row>
    <row r="15" spans="1:14" x14ac:dyDescent="0.25">
      <c r="A15" t="s">
        <v>59</v>
      </c>
    </row>
    <row r="16" spans="1:14" x14ac:dyDescent="0.25">
      <c r="A16" t="s">
        <v>43</v>
      </c>
    </row>
    <row r="17" spans="1:1" x14ac:dyDescent="0.25">
      <c r="A17" t="s">
        <v>33</v>
      </c>
    </row>
    <row r="18" spans="1:1" x14ac:dyDescent="0.25">
      <c r="A18" t="s">
        <v>50</v>
      </c>
    </row>
    <row r="19" spans="1:1" x14ac:dyDescent="0.25">
      <c r="A19" t="s">
        <v>52</v>
      </c>
    </row>
    <row r="20" spans="1:1" x14ac:dyDescent="0.25">
      <c r="A20" t="s">
        <v>56</v>
      </c>
    </row>
    <row r="21" spans="1:1" x14ac:dyDescent="0.25">
      <c r="A21" t="s">
        <v>38</v>
      </c>
    </row>
    <row r="22" spans="1:1" x14ac:dyDescent="0.25">
      <c r="A22" t="s">
        <v>37</v>
      </c>
    </row>
    <row r="23" spans="1:1" x14ac:dyDescent="0.25">
      <c r="A23" t="s">
        <v>46</v>
      </c>
    </row>
    <row r="24" spans="1:1" x14ac:dyDescent="0.25">
      <c r="A24" t="s">
        <v>63</v>
      </c>
    </row>
    <row r="25" spans="1:1" x14ac:dyDescent="0.25">
      <c r="A25" t="s">
        <v>68</v>
      </c>
    </row>
    <row r="26" spans="1:1" x14ac:dyDescent="0.25">
      <c r="A26" t="s">
        <v>45</v>
      </c>
    </row>
    <row r="27" spans="1:1" x14ac:dyDescent="0.25">
      <c r="A27" t="s">
        <v>32</v>
      </c>
    </row>
    <row r="28" spans="1:1" x14ac:dyDescent="0.25">
      <c r="A28" t="s">
        <v>54</v>
      </c>
    </row>
    <row r="29" spans="1:1" x14ac:dyDescent="0.25">
      <c r="A29" t="s">
        <v>58</v>
      </c>
    </row>
    <row r="30" spans="1:1" x14ac:dyDescent="0.25">
      <c r="A30" t="s">
        <v>41</v>
      </c>
    </row>
    <row r="31" spans="1:1" x14ac:dyDescent="0.25">
      <c r="A31" t="s">
        <v>42</v>
      </c>
    </row>
    <row r="32" spans="1:1" x14ac:dyDescent="0.25">
      <c r="A32" t="s">
        <v>49</v>
      </c>
    </row>
    <row r="33" spans="1:1" x14ac:dyDescent="0.25">
      <c r="A33" t="s">
        <v>34</v>
      </c>
    </row>
    <row r="34" spans="1:1" x14ac:dyDescent="0.25">
      <c r="A34" t="s">
        <v>40</v>
      </c>
    </row>
    <row r="35" spans="1:1" x14ac:dyDescent="0.25">
      <c r="A35" t="s">
        <v>36</v>
      </c>
    </row>
    <row r="36" spans="1:1" x14ac:dyDescent="0.25">
      <c r="A36" t="s">
        <v>62</v>
      </c>
    </row>
    <row r="37" spans="1:1" x14ac:dyDescent="0.25">
      <c r="A37" t="s">
        <v>64</v>
      </c>
    </row>
    <row r="38" spans="1:1" x14ac:dyDescent="0.25">
      <c r="A38" t="s">
        <v>67</v>
      </c>
    </row>
    <row r="39" spans="1:1" x14ac:dyDescent="0.25">
      <c r="A39" t="s">
        <v>65</v>
      </c>
    </row>
  </sheetData>
  <sortState ref="A3:A39">
    <sortCondition ref="A3"/>
  </sortState>
  <mergeCells count="4">
    <mergeCell ref="D2:E2"/>
    <mergeCell ref="G2:H2"/>
    <mergeCell ref="J2:K2"/>
    <mergeCell ref="M2:N2"/>
  </mergeCell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7"/>
  <sheetViews>
    <sheetView topLeftCell="A63" workbookViewId="0">
      <selection activeCell="B67" sqref="B67"/>
    </sheetView>
  </sheetViews>
  <sheetFormatPr defaultRowHeight="15" x14ac:dyDescent="0.25"/>
  <cols>
    <col min="1" max="1" width="14.7109375" bestFit="1" customWidth="1"/>
    <col min="2" max="2" width="27.140625" bestFit="1" customWidth="1"/>
    <col min="3" max="3" width="26" bestFit="1" customWidth="1"/>
    <col min="4" max="4" width="14.42578125" bestFit="1" customWidth="1"/>
    <col min="5" max="5" width="13.140625" bestFit="1" customWidth="1"/>
  </cols>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7" spans="1:1" x14ac:dyDescent="0.25">
      <c r="A17" t="s">
        <v>15</v>
      </c>
    </row>
    <row r="19" spans="1:1" x14ac:dyDescent="0.25">
      <c r="A19" t="s">
        <v>16</v>
      </c>
    </row>
    <row r="20" spans="1:1" x14ac:dyDescent="0.25">
      <c r="A20" t="s">
        <v>17</v>
      </c>
    </row>
    <row r="21" spans="1:1" x14ac:dyDescent="0.25">
      <c r="A21" t="s">
        <v>18</v>
      </c>
    </row>
    <row r="22" spans="1:1" x14ac:dyDescent="0.25">
      <c r="A22" t="s">
        <v>19</v>
      </c>
    </row>
    <row r="24" spans="1:1" x14ac:dyDescent="0.25">
      <c r="A24" t="s">
        <v>20</v>
      </c>
    </row>
    <row r="26" spans="1:1" x14ac:dyDescent="0.25">
      <c r="A26" t="s">
        <v>21</v>
      </c>
    </row>
    <row r="27" spans="1:1" x14ac:dyDescent="0.25">
      <c r="A27" s="1">
        <v>338084</v>
      </c>
    </row>
    <row r="28" spans="1:1" x14ac:dyDescent="0.25">
      <c r="A28" t="s">
        <v>22</v>
      </c>
    </row>
    <row r="29" spans="1:1" x14ac:dyDescent="0.25">
      <c r="A29" s="1">
        <v>47743</v>
      </c>
    </row>
    <row r="30" spans="1:1" x14ac:dyDescent="0.25">
      <c r="A30" t="s">
        <v>23</v>
      </c>
    </row>
    <row r="31" spans="1:1" x14ac:dyDescent="0.25">
      <c r="A31" s="1">
        <v>12844</v>
      </c>
    </row>
    <row r="32" spans="1:1" x14ac:dyDescent="0.25">
      <c r="A32" t="s">
        <v>24</v>
      </c>
    </row>
    <row r="33" spans="1:5" x14ac:dyDescent="0.25">
      <c r="A33" s="1">
        <v>33943</v>
      </c>
    </row>
    <row r="34" spans="1:5" x14ac:dyDescent="0.25">
      <c r="A34" t="s">
        <v>25</v>
      </c>
    </row>
    <row r="35" spans="1:5" x14ac:dyDescent="0.25">
      <c r="A35">
        <v>956</v>
      </c>
    </row>
    <row r="36" spans="1:5" x14ac:dyDescent="0.25">
      <c r="A36" t="s">
        <v>26</v>
      </c>
    </row>
    <row r="37" spans="1:5" x14ac:dyDescent="0.25">
      <c r="A37" t="s">
        <v>27</v>
      </c>
      <c r="B37" t="s">
        <v>28</v>
      </c>
      <c r="C37" t="s">
        <v>29</v>
      </c>
      <c r="D37" t="s">
        <v>30</v>
      </c>
      <c r="E37" t="s">
        <v>31</v>
      </c>
    </row>
    <row r="38" spans="1:5" x14ac:dyDescent="0.25">
      <c r="A38" t="s">
        <v>32</v>
      </c>
      <c r="B38" s="1">
        <v>16187</v>
      </c>
      <c r="C38" s="1">
        <v>2863</v>
      </c>
      <c r="D38" s="1">
        <v>13129</v>
      </c>
      <c r="E38">
        <v>195</v>
      </c>
    </row>
    <row r="39" spans="1:5" x14ac:dyDescent="0.25">
      <c r="A39" t="s">
        <v>33</v>
      </c>
      <c r="B39" s="1">
        <v>4597</v>
      </c>
      <c r="C39" s="1">
        <v>3238</v>
      </c>
      <c r="D39" s="1">
        <v>1313</v>
      </c>
      <c r="E39">
        <v>46</v>
      </c>
    </row>
    <row r="40" spans="1:5" x14ac:dyDescent="0.25">
      <c r="A40" t="s">
        <v>34</v>
      </c>
      <c r="B40" s="1">
        <v>2895</v>
      </c>
      <c r="C40" s="1">
        <v>1436</v>
      </c>
      <c r="D40" s="1">
        <v>1428</v>
      </c>
      <c r="E40">
        <v>31</v>
      </c>
    </row>
    <row r="41" spans="1:5" x14ac:dyDescent="0.25">
      <c r="A41" t="s">
        <v>35</v>
      </c>
      <c r="B41" s="1">
        <v>2399</v>
      </c>
      <c r="C41">
        <v>178</v>
      </c>
      <c r="D41" s="1">
        <v>2121</v>
      </c>
      <c r="E41">
        <v>100</v>
      </c>
    </row>
    <row r="42" spans="1:5" x14ac:dyDescent="0.25">
      <c r="A42" t="s">
        <v>36</v>
      </c>
      <c r="B42" s="1">
        <v>1972</v>
      </c>
      <c r="C42">
        <v>170</v>
      </c>
      <c r="D42" s="1">
        <v>1747</v>
      </c>
      <c r="E42">
        <v>55</v>
      </c>
    </row>
    <row r="43" spans="1:5" x14ac:dyDescent="0.25">
      <c r="A43" t="s">
        <v>38</v>
      </c>
      <c r="B43" s="1">
        <v>1666</v>
      </c>
      <c r="C43">
        <v>182</v>
      </c>
      <c r="D43" s="1">
        <v>1472</v>
      </c>
      <c r="E43">
        <v>12</v>
      </c>
    </row>
    <row r="44" spans="1:5" x14ac:dyDescent="0.25">
      <c r="A44" t="s">
        <v>37</v>
      </c>
      <c r="B44" s="1">
        <v>1644</v>
      </c>
      <c r="C44">
        <v>277</v>
      </c>
      <c r="D44" s="1">
        <v>1313</v>
      </c>
      <c r="E44">
        <v>54</v>
      </c>
    </row>
    <row r="45" spans="1:5" x14ac:dyDescent="0.25">
      <c r="A45" t="s">
        <v>40</v>
      </c>
      <c r="B45" s="1">
        <v>1643</v>
      </c>
      <c r="C45">
        <v>934</v>
      </c>
      <c r="D45" s="1">
        <v>686</v>
      </c>
      <c r="E45">
        <v>23</v>
      </c>
    </row>
    <row r="46" spans="1:5" x14ac:dyDescent="0.25">
      <c r="A46" t="s">
        <v>39</v>
      </c>
      <c r="B46" s="1">
        <v>1621</v>
      </c>
      <c r="C46">
        <v>147</v>
      </c>
      <c r="D46" s="1">
        <v>1430</v>
      </c>
      <c r="E46">
        <v>44</v>
      </c>
    </row>
    <row r="47" spans="1:5" x14ac:dyDescent="0.25">
      <c r="A47" t="s">
        <v>41</v>
      </c>
      <c r="B47" s="1">
        <v>1506</v>
      </c>
      <c r="C47">
        <v>216</v>
      </c>
      <c r="D47" s="1">
        <v>1266</v>
      </c>
      <c r="E47">
        <v>24</v>
      </c>
    </row>
    <row r="48" spans="1:5" x14ac:dyDescent="0.25">
      <c r="A48" t="s">
        <v>42</v>
      </c>
      <c r="B48" s="1">
        <v>1356</v>
      </c>
      <c r="C48">
        <v>558</v>
      </c>
      <c r="D48">
        <v>770</v>
      </c>
      <c r="E48">
        <v>28</v>
      </c>
    </row>
    <row r="49" spans="1:5" x14ac:dyDescent="0.25">
      <c r="A49" t="s">
        <v>43</v>
      </c>
      <c r="B49">
        <v>969</v>
      </c>
      <c r="C49">
        <v>350</v>
      </c>
      <c r="D49">
        <v>600</v>
      </c>
      <c r="E49">
        <v>19</v>
      </c>
    </row>
    <row r="50" spans="1:5" x14ac:dyDescent="0.25">
      <c r="A50" t="s">
        <v>44</v>
      </c>
      <c r="B50">
        <v>908</v>
      </c>
      <c r="C50">
        <v>30</v>
      </c>
      <c r="D50">
        <v>852</v>
      </c>
      <c r="E50">
        <v>26</v>
      </c>
    </row>
    <row r="51" spans="1:5" x14ac:dyDescent="0.25">
      <c r="A51" t="s">
        <v>45</v>
      </c>
      <c r="B51">
        <v>882</v>
      </c>
      <c r="C51">
        <v>311</v>
      </c>
      <c r="D51">
        <v>549</v>
      </c>
      <c r="E51">
        <v>22</v>
      </c>
    </row>
    <row r="52" spans="1:5" x14ac:dyDescent="0.25">
      <c r="A52" t="s">
        <v>46</v>
      </c>
      <c r="B52">
        <v>746</v>
      </c>
      <c r="C52">
        <v>265</v>
      </c>
      <c r="D52">
        <v>457</v>
      </c>
      <c r="E52">
        <v>24</v>
      </c>
    </row>
    <row r="53" spans="1:5" x14ac:dyDescent="0.25">
      <c r="A53" t="s">
        <v>47</v>
      </c>
      <c r="B53">
        <v>697</v>
      </c>
      <c r="C53">
        <v>85</v>
      </c>
      <c r="D53">
        <v>576</v>
      </c>
      <c r="E53">
        <v>36</v>
      </c>
    </row>
    <row r="54" spans="1:5" x14ac:dyDescent="0.25">
      <c r="A54" t="s">
        <v>49</v>
      </c>
      <c r="B54">
        <v>678</v>
      </c>
      <c r="C54">
        <v>324</v>
      </c>
      <c r="D54">
        <v>341</v>
      </c>
      <c r="E54">
        <v>13</v>
      </c>
    </row>
    <row r="55" spans="1:5" x14ac:dyDescent="0.25">
      <c r="A55" t="s">
        <v>48</v>
      </c>
      <c r="B55">
        <v>663</v>
      </c>
      <c r="C55">
        <v>141</v>
      </c>
      <c r="D55">
        <v>517</v>
      </c>
      <c r="E55">
        <v>5</v>
      </c>
    </row>
    <row r="56" spans="1:5" x14ac:dyDescent="0.25">
      <c r="A56" t="s">
        <v>50</v>
      </c>
      <c r="B56">
        <v>635</v>
      </c>
      <c r="C56">
        <v>50</v>
      </c>
      <c r="D56">
        <v>562</v>
      </c>
      <c r="E56">
        <v>23</v>
      </c>
    </row>
    <row r="57" spans="1:5" x14ac:dyDescent="0.25">
      <c r="A57" t="s">
        <v>51</v>
      </c>
      <c r="B57">
        <v>579</v>
      </c>
      <c r="C57">
        <v>35</v>
      </c>
      <c r="D57">
        <v>530</v>
      </c>
      <c r="E57">
        <v>14</v>
      </c>
    </row>
    <row r="58" spans="1:5" x14ac:dyDescent="0.25">
      <c r="A58" t="s">
        <v>52</v>
      </c>
      <c r="B58">
        <v>485</v>
      </c>
      <c r="C58">
        <v>313</v>
      </c>
      <c r="D58">
        <v>162</v>
      </c>
      <c r="E58">
        <v>10</v>
      </c>
    </row>
    <row r="59" spans="1:5" x14ac:dyDescent="0.25">
      <c r="A59" t="s">
        <v>53</v>
      </c>
      <c r="B59">
        <v>430</v>
      </c>
      <c r="C59">
        <v>282</v>
      </c>
      <c r="D59">
        <v>139</v>
      </c>
      <c r="E59">
        <v>9</v>
      </c>
    </row>
    <row r="60" spans="1:5" x14ac:dyDescent="0.25">
      <c r="A60" t="s">
        <v>54</v>
      </c>
      <c r="B60">
        <v>371</v>
      </c>
      <c r="C60">
        <v>140</v>
      </c>
      <c r="D60">
        <v>223</v>
      </c>
      <c r="E60">
        <v>8</v>
      </c>
    </row>
    <row r="61" spans="1:5" x14ac:dyDescent="0.25">
      <c r="A61" t="s">
        <v>55</v>
      </c>
      <c r="B61">
        <v>346</v>
      </c>
      <c r="C61">
        <v>9</v>
      </c>
      <c r="D61">
        <v>316</v>
      </c>
      <c r="E61">
        <v>21</v>
      </c>
    </row>
    <row r="62" spans="1:5" x14ac:dyDescent="0.25">
      <c r="A62" t="s">
        <v>56</v>
      </c>
      <c r="B62">
        <v>322</v>
      </c>
      <c r="C62">
        <v>3</v>
      </c>
      <c r="D62">
        <v>308</v>
      </c>
      <c r="E62">
        <v>11</v>
      </c>
    </row>
    <row r="63" spans="1:5" x14ac:dyDescent="0.25">
      <c r="A63" t="s">
        <v>57</v>
      </c>
      <c r="B63">
        <v>241</v>
      </c>
      <c r="C63">
        <v>26</v>
      </c>
      <c r="D63">
        <v>207</v>
      </c>
      <c r="E63">
        <v>8</v>
      </c>
    </row>
    <row r="64" spans="1:5" x14ac:dyDescent="0.25">
      <c r="A64" t="s">
        <v>58</v>
      </c>
      <c r="B64">
        <v>226</v>
      </c>
      <c r="C64">
        <v>49</v>
      </c>
      <c r="D64">
        <v>165</v>
      </c>
      <c r="E64">
        <v>12</v>
      </c>
    </row>
    <row r="65" spans="1:5" x14ac:dyDescent="0.25">
      <c r="A65" t="s">
        <v>59</v>
      </c>
      <c r="B65">
        <v>194</v>
      </c>
      <c r="C65">
        <v>111</v>
      </c>
      <c r="D65">
        <v>81</v>
      </c>
      <c r="E65">
        <v>2</v>
      </c>
    </row>
    <row r="66" spans="1:5" x14ac:dyDescent="0.25">
      <c r="A66" t="s">
        <v>60</v>
      </c>
      <c r="B66">
        <v>185</v>
      </c>
      <c r="C66">
        <v>69</v>
      </c>
      <c r="D66">
        <v>104</v>
      </c>
      <c r="E66">
        <v>12</v>
      </c>
    </row>
    <row r="67" spans="1:5" x14ac:dyDescent="0.25">
      <c r="A67" t="s">
        <v>61</v>
      </c>
      <c r="B67">
        <v>156</v>
      </c>
      <c r="C67">
        <v>7</v>
      </c>
      <c r="D67">
        <v>131</v>
      </c>
      <c r="E67">
        <v>18</v>
      </c>
    </row>
    <row r="68" spans="1:5" x14ac:dyDescent="0.25">
      <c r="A68" t="s">
        <v>62</v>
      </c>
      <c r="B68">
        <v>154</v>
      </c>
      <c r="C68">
        <v>0</v>
      </c>
      <c r="D68">
        <v>138</v>
      </c>
      <c r="E68">
        <v>16</v>
      </c>
    </row>
    <row r="69" spans="1:5" x14ac:dyDescent="0.25">
      <c r="A69" t="s">
        <v>63</v>
      </c>
      <c r="B69">
        <v>90</v>
      </c>
      <c r="C69">
        <v>0</v>
      </c>
      <c r="D69">
        <v>82</v>
      </c>
      <c r="E69">
        <v>8</v>
      </c>
    </row>
    <row r="70" spans="1:5" x14ac:dyDescent="0.25">
      <c r="A70" t="s">
        <v>64</v>
      </c>
      <c r="B70">
        <v>78</v>
      </c>
      <c r="C70">
        <v>19</v>
      </c>
      <c r="D70">
        <v>55</v>
      </c>
      <c r="E70">
        <v>4</v>
      </c>
    </row>
    <row r="71" spans="1:5" x14ac:dyDescent="0.25">
      <c r="A71" t="s">
        <v>65</v>
      </c>
      <c r="B71">
        <v>77</v>
      </c>
      <c r="C71">
        <v>1</v>
      </c>
      <c r="D71">
        <v>71</v>
      </c>
      <c r="E71">
        <v>5</v>
      </c>
    </row>
    <row r="72" spans="1:5" x14ac:dyDescent="0.25">
      <c r="A72" t="s">
        <v>66</v>
      </c>
      <c r="B72">
        <v>73</v>
      </c>
      <c r="C72">
        <v>23</v>
      </c>
      <c r="D72">
        <v>42</v>
      </c>
      <c r="E72">
        <v>8</v>
      </c>
    </row>
    <row r="73" spans="1:5" x14ac:dyDescent="0.25">
      <c r="A73" t="s">
        <v>67</v>
      </c>
      <c r="B73">
        <v>67</v>
      </c>
      <c r="C73">
        <v>2</v>
      </c>
      <c r="D73">
        <v>57</v>
      </c>
      <c r="E73">
        <v>8</v>
      </c>
    </row>
    <row r="74" spans="1:5" x14ac:dyDescent="0.25">
      <c r="A74" t="s">
        <v>68</v>
      </c>
      <c r="B74">
        <v>5</v>
      </c>
      <c r="C74">
        <v>0</v>
      </c>
      <c r="D74">
        <v>3</v>
      </c>
      <c r="E74">
        <v>2</v>
      </c>
    </row>
    <row r="75" spans="1:5" x14ac:dyDescent="0.25">
      <c r="A75" t="s">
        <v>69</v>
      </c>
    </row>
    <row r="76" spans="1:5" x14ac:dyDescent="0.25">
      <c r="A76" t="s">
        <v>99</v>
      </c>
    </row>
    <row r="77" spans="1:5" x14ac:dyDescent="0.25">
      <c r="A77" t="s">
        <v>100</v>
      </c>
    </row>
    <row r="78" spans="1:5" x14ac:dyDescent="0.25">
      <c r="A78" t="s">
        <v>101</v>
      </c>
    </row>
    <row r="79" spans="1:5" x14ac:dyDescent="0.25">
      <c r="A79" t="s">
        <v>70</v>
      </c>
    </row>
    <row r="81" spans="1:1" x14ac:dyDescent="0.25">
      <c r="A81" t="s">
        <v>71</v>
      </c>
    </row>
    <row r="82" spans="1:1" x14ac:dyDescent="0.25">
      <c r="A82" t="s">
        <v>72</v>
      </c>
    </row>
    <row r="83" spans="1:1" x14ac:dyDescent="0.25">
      <c r="A83" t="s">
        <v>73</v>
      </c>
    </row>
    <row r="85" spans="1:1" x14ac:dyDescent="0.25">
      <c r="A85" t="s">
        <v>74</v>
      </c>
    </row>
    <row r="86" spans="1:1" x14ac:dyDescent="0.25">
      <c r="A86" t="s">
        <v>75</v>
      </c>
    </row>
    <row r="87" spans="1:1" x14ac:dyDescent="0.25">
      <c r="A87" t="s">
        <v>76</v>
      </c>
    </row>
    <row r="88" spans="1:1" x14ac:dyDescent="0.25">
      <c r="A88" t="s">
        <v>77</v>
      </c>
    </row>
    <row r="89" spans="1:1" x14ac:dyDescent="0.25">
      <c r="A89" t="s">
        <v>78</v>
      </c>
    </row>
    <row r="90" spans="1:1" x14ac:dyDescent="0.25">
      <c r="A90" t="s">
        <v>79</v>
      </c>
    </row>
    <row r="91" spans="1:1" x14ac:dyDescent="0.25">
      <c r="A91" t="s">
        <v>80</v>
      </c>
    </row>
    <row r="92" spans="1:1" x14ac:dyDescent="0.25">
      <c r="A92" t="s">
        <v>81</v>
      </c>
    </row>
    <row r="94" spans="1:1" x14ac:dyDescent="0.25">
      <c r="A94" t="s">
        <v>82</v>
      </c>
    </row>
    <row r="95" spans="1:1" x14ac:dyDescent="0.25">
      <c r="A95" t="s">
        <v>83</v>
      </c>
    </row>
    <row r="96" spans="1:1" x14ac:dyDescent="0.25">
      <c r="A96" t="s">
        <v>84</v>
      </c>
    </row>
    <row r="98" spans="1:1" x14ac:dyDescent="0.25">
      <c r="A98" t="s">
        <v>85</v>
      </c>
    </row>
    <row r="100" spans="1:1" x14ac:dyDescent="0.25">
      <c r="A100" t="s">
        <v>86</v>
      </c>
    </row>
    <row r="101" spans="1:1" x14ac:dyDescent="0.25">
      <c r="A101" t="s">
        <v>86</v>
      </c>
    </row>
    <row r="102" spans="1:1" x14ac:dyDescent="0.25">
      <c r="A102" t="s">
        <v>87</v>
      </c>
    </row>
    <row r="103" spans="1:1" x14ac:dyDescent="0.25">
      <c r="A103" t="s">
        <v>88</v>
      </c>
    </row>
    <row r="104" spans="1:1" x14ac:dyDescent="0.25">
      <c r="A104" t="s">
        <v>89</v>
      </c>
    </row>
    <row r="107" spans="1:1" x14ac:dyDescent="0.25">
      <c r="A107" t="s">
        <v>90</v>
      </c>
    </row>
    <row r="109" spans="1:1" x14ac:dyDescent="0.25">
      <c r="A109" t="s">
        <v>91</v>
      </c>
    </row>
    <row r="111" spans="1:1" x14ac:dyDescent="0.25">
      <c r="A111" t="s">
        <v>92</v>
      </c>
    </row>
    <row r="113" spans="1:1" x14ac:dyDescent="0.25">
      <c r="A113" t="s">
        <v>93</v>
      </c>
    </row>
    <row r="115" spans="1:1" x14ac:dyDescent="0.25">
      <c r="A115" t="s">
        <v>94</v>
      </c>
    </row>
    <row r="116" spans="1:1" x14ac:dyDescent="0.25">
      <c r="A116" t="s">
        <v>95</v>
      </c>
    </row>
    <row r="117" spans="1:1" x14ac:dyDescent="0.25">
      <c r="A117" t="s">
        <v>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10</vt:i4>
      </vt:variant>
    </vt:vector>
  </HeadingPairs>
  <TitlesOfParts>
    <vt:vector size="14" baseType="lpstr">
      <vt:lpstr>Sheet4</vt:lpstr>
      <vt:lpstr>Sheet2</vt:lpstr>
      <vt:lpstr>Sheet6</vt:lpstr>
      <vt:lpstr>Sheet1</vt:lpstr>
      <vt:lpstr>Date</vt:lpstr>
      <vt:lpstr>List_Of_States</vt:lpstr>
      <vt:lpstr>new_date</vt:lpstr>
      <vt:lpstr>No._Discharged</vt:lpstr>
      <vt:lpstr>No._of_Cases__Lab_Confirmed</vt:lpstr>
      <vt:lpstr>No._of_Cases__on_admission</vt:lpstr>
      <vt:lpstr>No._of_Deaths</vt:lpstr>
      <vt:lpstr>Sheet1!report</vt:lpstr>
      <vt:lpstr>States_Affected</vt:lpstr>
      <vt:lpstr>to_Date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cp:lastPrinted>2020-08-12T18:36:31Z</cp:lastPrinted>
  <dcterms:created xsi:type="dcterms:W3CDTF">2020-08-12T16:04:53Z</dcterms:created>
  <dcterms:modified xsi:type="dcterms:W3CDTF">2020-08-13T13:52:11Z</dcterms:modified>
</cp:coreProperties>
</file>