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 Fischer\Dropbox\Thomas\"/>
    </mc:Choice>
  </mc:AlternateContent>
  <xr:revisionPtr revIDLastSave="0" documentId="13_ncr:1_{29DC5A2B-0581-4D1D-992E-ACB9B7914AE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Draft" sheetId="1" r:id="rId2"/>
    <sheet name="DraftOrder" sheetId="11" r:id="rId3"/>
    <sheet name="Historical" sheetId="10" r:id="rId4"/>
    <sheet name="2017" sheetId="12" r:id="rId5"/>
    <sheet name="2016" sheetId="3" r:id="rId6"/>
    <sheet name="2015" sheetId="4" r:id="rId7"/>
    <sheet name="2014" sheetId="5" r:id="rId8"/>
    <sheet name="2013" sheetId="6" r:id="rId9"/>
    <sheet name="2012" sheetId="7" r:id="rId10"/>
    <sheet name="2011" sheetId="8" r:id="rId11"/>
    <sheet name="2010" sheetId="9" r:id="rId12"/>
  </sheets>
  <definedNames>
    <definedName name="_xlnm._FilterDatabase" localSheetId="1" hidden="1">Draft!$E$40:$N$72</definedName>
    <definedName name="_xlnm._FilterDatabase" localSheetId="3" hidden="1">Historical!$A$2:$R$12</definedName>
  </definedNames>
  <calcPr calcId="181029"/>
  <pivotCaches>
    <pivotCache cacheId="6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N12" i="1"/>
  <c r="G13" i="1"/>
  <c r="H13" i="1"/>
  <c r="I13" i="1"/>
  <c r="J13" i="1"/>
  <c r="K13" i="1"/>
  <c r="L13" i="1"/>
  <c r="N13" i="1"/>
  <c r="G14" i="1"/>
  <c r="H14" i="1"/>
  <c r="I14" i="1"/>
  <c r="J14" i="1"/>
  <c r="K14" i="1"/>
  <c r="L14" i="1"/>
  <c r="G15" i="1"/>
  <c r="H15" i="1"/>
  <c r="I15" i="1"/>
  <c r="J15" i="1"/>
  <c r="K15" i="1"/>
  <c r="L15" i="1"/>
  <c r="N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N28" i="1"/>
  <c r="G29" i="1"/>
  <c r="H29" i="1"/>
  <c r="I29" i="1"/>
  <c r="J29" i="1"/>
  <c r="K29" i="1"/>
  <c r="L29" i="1"/>
  <c r="G30" i="1"/>
  <c r="H30" i="1"/>
  <c r="I30" i="1"/>
  <c r="J30" i="1"/>
  <c r="K30" i="1"/>
  <c r="L30" i="1"/>
  <c r="N30" i="1"/>
  <c r="G31" i="1"/>
  <c r="H31" i="1"/>
  <c r="I31" i="1"/>
  <c r="J31" i="1"/>
  <c r="K31" i="1"/>
  <c r="L31" i="1"/>
  <c r="G32" i="1"/>
  <c r="H32" i="1"/>
  <c r="I32" i="1"/>
  <c r="J32" i="1"/>
  <c r="K32" i="1"/>
  <c r="L32" i="1"/>
  <c r="H3" i="1"/>
  <c r="I3" i="1"/>
  <c r="J3" i="1"/>
  <c r="K3" i="1"/>
  <c r="L3" i="1"/>
  <c r="G3" i="1"/>
  <c r="N42" i="1"/>
  <c r="N19" i="1" s="1"/>
  <c r="N43" i="1"/>
  <c r="N20" i="1" s="1"/>
  <c r="N44" i="1"/>
  <c r="N22" i="1" s="1"/>
  <c r="N45" i="1"/>
  <c r="N23" i="1" s="1"/>
  <c r="N46" i="1"/>
  <c r="N47" i="1"/>
  <c r="N32" i="1" s="1"/>
  <c r="N48" i="1"/>
  <c r="N8" i="1" s="1"/>
  <c r="N49" i="1"/>
  <c r="N17" i="1" s="1"/>
  <c r="N50" i="1"/>
  <c r="N26" i="1" s="1"/>
  <c r="N51" i="1"/>
  <c r="N29" i="1" s="1"/>
  <c r="N52" i="1"/>
  <c r="N53" i="1"/>
  <c r="N14" i="1" s="1"/>
  <c r="N54" i="1"/>
  <c r="N27" i="1" s="1"/>
  <c r="N55" i="1"/>
  <c r="N16" i="1" s="1"/>
  <c r="N56" i="1"/>
  <c r="N3" i="1" s="1"/>
  <c r="N57" i="1"/>
  <c r="N10" i="1" s="1"/>
  <c r="N58" i="1"/>
  <c r="N7" i="1" s="1"/>
  <c r="N59" i="1"/>
  <c r="N60" i="1"/>
  <c r="N9" i="1" s="1"/>
  <c r="N61" i="1"/>
  <c r="N5" i="1" s="1"/>
  <c r="N62" i="1"/>
  <c r="N6" i="1" s="1"/>
  <c r="N63" i="1"/>
  <c r="N64" i="1"/>
  <c r="N18" i="1" s="1"/>
  <c r="N65" i="1"/>
  <c r="N25" i="1" s="1"/>
  <c r="N66" i="1"/>
  <c r="N4" i="1" s="1"/>
  <c r="N67" i="1"/>
  <c r="M13" i="1" s="1"/>
  <c r="N68" i="1"/>
  <c r="N21" i="1" s="1"/>
  <c r="N69" i="1"/>
  <c r="N11" i="1" s="1"/>
  <c r="N70" i="1"/>
  <c r="N71" i="1"/>
  <c r="N24" i="1" s="1"/>
  <c r="N72" i="1"/>
  <c r="M42" i="1"/>
  <c r="M19" i="1" s="1"/>
  <c r="M43" i="1"/>
  <c r="M20" i="1" s="1"/>
  <c r="M44" i="1"/>
  <c r="M45" i="1"/>
  <c r="M46" i="1"/>
  <c r="M47" i="1"/>
  <c r="M32" i="1" s="1"/>
  <c r="M48" i="1"/>
  <c r="M49" i="1"/>
  <c r="M17" i="1" s="1"/>
  <c r="M50" i="1"/>
  <c r="M26" i="1" s="1"/>
  <c r="M51" i="1"/>
  <c r="M29" i="1" s="1"/>
  <c r="M52" i="1"/>
  <c r="M53" i="1"/>
  <c r="M14" i="1" s="1"/>
  <c r="M54" i="1"/>
  <c r="M55" i="1"/>
  <c r="M16" i="1" s="1"/>
  <c r="M56" i="1"/>
  <c r="M57" i="1"/>
  <c r="M10" i="1" s="1"/>
  <c r="M58" i="1"/>
  <c r="M7" i="1" s="1"/>
  <c r="M59" i="1"/>
  <c r="M60" i="1"/>
  <c r="M61" i="1"/>
  <c r="M5" i="1" s="1"/>
  <c r="M62" i="1"/>
  <c r="M63" i="1"/>
  <c r="M30" i="1" s="1"/>
  <c r="M64" i="1"/>
  <c r="M65" i="1"/>
  <c r="M25" i="1" s="1"/>
  <c r="M66" i="1"/>
  <c r="M4" i="1" s="1"/>
  <c r="M67" i="1"/>
  <c r="M68" i="1"/>
  <c r="M69" i="1"/>
  <c r="M11" i="1" s="1"/>
  <c r="M70" i="1"/>
  <c r="M71" i="1"/>
  <c r="M24" i="1" s="1"/>
  <c r="M72" i="1"/>
  <c r="N41" i="1"/>
  <c r="N31" i="1" s="1"/>
  <c r="M41" i="1"/>
  <c r="M28" i="1" l="1"/>
  <c r="M6" i="1"/>
  <c r="M27" i="1"/>
  <c r="M12" i="1"/>
  <c r="M21" i="1"/>
  <c r="M9" i="1"/>
  <c r="M15" i="1"/>
  <c r="M23" i="1"/>
  <c r="M22" i="1"/>
  <c r="M31" i="1"/>
  <c r="M18" i="1"/>
  <c r="M3" i="1"/>
  <c r="M8" i="1"/>
  <c r="E3" i="1"/>
  <c r="B1" i="10" l="1"/>
  <c r="I1" i="10"/>
  <c r="H1" i="10"/>
  <c r="G1" i="10"/>
  <c r="F1" i="10"/>
  <c r="E1" i="10"/>
  <c r="D1" i="10"/>
  <c r="C1" i="10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7" i="10"/>
  <c r="E8" i="10"/>
  <c r="C9" i="10"/>
  <c r="F10" i="10"/>
  <c r="B4" i="10"/>
  <c r="D10" i="10"/>
  <c r="D11" i="10"/>
  <c r="H10" i="10"/>
  <c r="I12" i="10"/>
  <c r="I10" i="10"/>
  <c r="C5" i="10"/>
  <c r="B10" i="10"/>
  <c r="G5" i="10"/>
  <c r="C12" i="10"/>
  <c r="B12" i="10"/>
  <c r="D8" i="10"/>
  <c r="H5" i="10"/>
  <c r="F5" i="10"/>
  <c r="F7" i="10"/>
  <c r="G12" i="10"/>
  <c r="I4" i="10"/>
  <c r="D6" i="10"/>
  <c r="E9" i="10"/>
  <c r="G9" i="10"/>
  <c r="F4" i="10"/>
  <c r="I9" i="10"/>
  <c r="H7" i="10"/>
  <c r="I11" i="10"/>
  <c r="F12" i="10"/>
  <c r="C8" i="10"/>
  <c r="H11" i="10"/>
  <c r="F9" i="10"/>
  <c r="F8" i="10"/>
  <c r="C6" i="10"/>
  <c r="D4" i="10"/>
  <c r="C7" i="10"/>
  <c r="D7" i="10"/>
  <c r="F11" i="10"/>
  <c r="H9" i="10"/>
  <c r="C4" i="10"/>
  <c r="B5" i="10"/>
  <c r="H12" i="10"/>
  <c r="C3" i="10"/>
  <c r="E10" i="10"/>
  <c r="B3" i="10"/>
  <c r="I6" i="10"/>
  <c r="I8" i="10"/>
  <c r="E5" i="10"/>
  <c r="G4" i="10"/>
  <c r="D3" i="10"/>
  <c r="H3" i="10"/>
  <c r="I3" i="10"/>
  <c r="E6" i="10"/>
  <c r="H8" i="10"/>
  <c r="G10" i="10"/>
  <c r="H6" i="10"/>
  <c r="E12" i="10"/>
  <c r="F6" i="10"/>
  <c r="B11" i="10"/>
  <c r="D12" i="10"/>
  <c r="D5" i="10"/>
  <c r="B7" i="10"/>
  <c r="H4" i="10"/>
  <c r="B8" i="10"/>
  <c r="E7" i="10"/>
  <c r="B6" i="10"/>
  <c r="I7" i="10"/>
  <c r="G3" i="10"/>
  <c r="G8" i="10"/>
  <c r="C10" i="10"/>
  <c r="G6" i="10"/>
  <c r="E4" i="10"/>
  <c r="G11" i="10"/>
  <c r="D9" i="10"/>
  <c r="I5" i="10"/>
  <c r="B9" i="10"/>
  <c r="E11" i="10"/>
  <c r="C11" i="10"/>
  <c r="E3" i="10"/>
  <c r="F3" i="10"/>
  <c r="P8" i="10" l="1"/>
  <c r="Q7" i="10"/>
  <c r="M6" i="10"/>
  <c r="K12" i="10"/>
  <c r="P11" i="10"/>
  <c r="O9" i="10"/>
  <c r="J10" i="10"/>
  <c r="M12" i="10"/>
  <c r="Q5" i="10"/>
  <c r="J6" i="10"/>
  <c r="Q3" i="10"/>
  <c r="N11" i="10"/>
  <c r="K8" i="10"/>
  <c r="M9" i="10"/>
  <c r="K5" i="10"/>
  <c r="P9" i="10"/>
  <c r="L9" i="10"/>
  <c r="M7" i="10"/>
  <c r="P3" i="10"/>
  <c r="L7" i="10"/>
  <c r="N12" i="10"/>
  <c r="L6" i="10"/>
  <c r="Q10" i="10"/>
  <c r="N3" i="10"/>
  <c r="O11" i="10"/>
  <c r="J8" i="10"/>
  <c r="L3" i="10"/>
  <c r="O5" i="10"/>
  <c r="Q11" i="10"/>
  <c r="Q4" i="10"/>
  <c r="Q12" i="10"/>
  <c r="P6" i="10"/>
  <c r="M4" i="10"/>
  <c r="P4" i="10"/>
  <c r="O4" i="10"/>
  <c r="K7" i="10"/>
  <c r="P7" i="10"/>
  <c r="O12" i="10"/>
  <c r="P10" i="10"/>
  <c r="M3" i="10"/>
  <c r="O6" i="10"/>
  <c r="J7" i="10"/>
  <c r="M5" i="10"/>
  <c r="L4" i="10"/>
  <c r="Q9" i="10"/>
  <c r="N7" i="10"/>
  <c r="L11" i="10"/>
  <c r="K11" i="10"/>
  <c r="K10" i="10"/>
  <c r="L5" i="10"/>
  <c r="Q8" i="10"/>
  <c r="K6" i="10"/>
  <c r="N4" i="10"/>
  <c r="N5" i="10"/>
  <c r="L10" i="10"/>
  <c r="M11" i="10"/>
  <c r="O8" i="10"/>
  <c r="L12" i="10"/>
  <c r="Q6" i="10"/>
  <c r="N8" i="10"/>
  <c r="P12" i="10"/>
  <c r="P5" i="10"/>
  <c r="J4" i="10"/>
  <c r="O10" i="10"/>
  <c r="O3" i="10"/>
  <c r="J11" i="10"/>
  <c r="J3" i="10"/>
  <c r="N9" i="10"/>
  <c r="J5" i="10"/>
  <c r="L8" i="10"/>
  <c r="N10" i="10"/>
  <c r="J9" i="10"/>
  <c r="O7" i="10"/>
  <c r="N6" i="10"/>
  <c r="M10" i="10"/>
  <c r="K3" i="10"/>
  <c r="K4" i="10"/>
  <c r="J12" i="10"/>
  <c r="K9" i="10"/>
  <c r="M8" i="10"/>
  <c r="R4" i="10" l="1"/>
  <c r="R5" i="10"/>
  <c r="R11" i="10"/>
  <c r="R9" i="10"/>
  <c r="R8" i="10"/>
  <c r="R7" i="10"/>
  <c r="R12" i="10"/>
  <c r="R3" i="10"/>
  <c r="R6" i="10"/>
  <c r="R10" i="10"/>
</calcChain>
</file>

<file path=xl/sharedStrings.xml><?xml version="1.0" encoding="utf-8"?>
<sst xmlns="http://schemas.openxmlformats.org/spreadsheetml/2006/main" count="800" uniqueCount="176">
  <si>
    <t>Draft Pick</t>
  </si>
  <si>
    <t>Guy</t>
  </si>
  <si>
    <t>Pick</t>
  </si>
  <si>
    <t>Bum</t>
  </si>
  <si>
    <t>Team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</si>
  <si>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</si>
  <si>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</si>
  <si>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</si>
  <si>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</si>
  <si>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</si>
  <si>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</si>
  <si>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</si>
  <si>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</si>
  <si>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</si>
  <si>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</si>
  <si>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</si>
  <si>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</si>
  <si>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</si>
  <si>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</si>
  <si>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</si>
  <si>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</si>
  <si>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</si>
  <si>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</si>
  <si>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</si>
  <si>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</si>
  <si>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</si>
  <si>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</si>
  <si>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</si>
  <si>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</si>
  <si>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</si>
  <si>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</si>
  <si>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</si>
  <si>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</si>
  <si>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</si>
  <si>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</si>
  <si>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</si>
  <si>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Redskins</t>
  </si>
  <si>
    <t>BR</t>
  </si>
  <si>
    <t>FPI</t>
  </si>
  <si>
    <t>SI</t>
  </si>
  <si>
    <t>ESPN</t>
  </si>
  <si>
    <t>CBS</t>
  </si>
  <si>
    <t>USA</t>
  </si>
  <si>
    <t>Avg</t>
  </si>
  <si>
    <t>SD</t>
  </si>
  <si>
    <t>National Football League</t>
  </si>
  <si>
    <t>W</t>
  </si>
  <si>
    <t>L</t>
  </si>
  <si>
    <t>T</t>
  </si>
  <si>
    <t>PCT</t>
  </si>
  <si>
    <t>HOME</t>
  </si>
  <si>
    <t>ROAD</t>
  </si>
  <si>
    <t>DIV</t>
  </si>
  <si>
    <t>CONF</t>
  </si>
  <si>
    <t>PF</t>
  </si>
  <si>
    <t>PA</t>
  </si>
  <si>
    <t>DIFF</t>
  </si>
  <si>
    <t>STRK</t>
  </si>
  <si>
    <r>
      <t>** -</t>
    </r>
    <r>
      <rPr>
        <sz val="9"/>
        <color rgb="FF0066CC"/>
        <rFont val="Arial"/>
        <family val="2"/>
      </rPr>
      <t>New England Patriots</t>
    </r>
  </si>
  <si>
    <t>W7</t>
  </si>
  <si>
    <r>
      <t>** -</t>
    </r>
    <r>
      <rPr>
        <sz val="9"/>
        <color rgb="FF0066CC"/>
        <rFont val="Arial"/>
        <family val="2"/>
      </rPr>
      <t>Dallas Cowboys</t>
    </r>
  </si>
  <si>
    <t>L1</t>
  </si>
  <si>
    <r>
      <t>* -</t>
    </r>
    <r>
      <rPr>
        <sz val="9"/>
        <color rgb="FF0066CC"/>
        <rFont val="Arial"/>
        <family val="2"/>
      </rPr>
      <t>Kansas City Chiefs</t>
    </r>
  </si>
  <si>
    <t>W2</t>
  </si>
  <si>
    <r>
      <t>y -</t>
    </r>
    <r>
      <rPr>
        <sz val="9"/>
        <color rgb="FF0066CC"/>
        <rFont val="Arial"/>
        <family val="2"/>
      </rPr>
      <t>Oakland Raiders</t>
    </r>
  </si>
  <si>
    <r>
      <t>* -</t>
    </r>
    <r>
      <rPr>
        <sz val="9"/>
        <color rgb="FF0066CC"/>
        <rFont val="Arial"/>
        <family val="2"/>
      </rPr>
      <t>Atlanta Falcons</t>
    </r>
  </si>
  <si>
    <t>W4</t>
  </si>
  <si>
    <r>
      <t>z -</t>
    </r>
    <r>
      <rPr>
        <sz val="9"/>
        <color rgb="FF0066CC"/>
        <rFont val="Arial"/>
        <family val="2"/>
      </rPr>
      <t>Pittsburgh Steelers</t>
    </r>
  </si>
  <si>
    <r>
      <t>y -</t>
    </r>
    <r>
      <rPr>
        <sz val="9"/>
        <color rgb="FF0066CC"/>
        <rFont val="Arial"/>
        <family val="2"/>
      </rPr>
      <t>New York Giants</t>
    </r>
  </si>
  <si>
    <t>W1</t>
  </si>
  <si>
    <r>
      <t>z -</t>
    </r>
    <r>
      <rPr>
        <sz val="9"/>
        <color rgb="FF0066CC"/>
        <rFont val="Arial"/>
        <family val="2"/>
      </rPr>
      <t>Seattle Seahawks</t>
    </r>
  </si>
  <si>
    <r>
      <t>z -</t>
    </r>
    <r>
      <rPr>
        <sz val="9"/>
        <color rgb="FF0066CC"/>
        <rFont val="Arial"/>
        <family val="2"/>
      </rPr>
      <t>Green Bay Packers</t>
    </r>
  </si>
  <si>
    <t>W6</t>
  </si>
  <si>
    <r>
      <t>y -</t>
    </r>
    <r>
      <rPr>
        <sz val="9"/>
        <color rgb="FF0066CC"/>
        <rFont val="Arial"/>
        <family val="2"/>
      </rPr>
      <t>Miami Dolphins</t>
    </r>
  </si>
  <si>
    <r>
      <t>z -</t>
    </r>
    <r>
      <rPr>
        <sz val="9"/>
        <color rgb="FF0066CC"/>
        <rFont val="Arial"/>
        <family val="2"/>
      </rPr>
      <t>Houston Texans</t>
    </r>
  </si>
  <si>
    <r>
      <t>y -</t>
    </r>
    <r>
      <rPr>
        <sz val="9"/>
        <color rgb="FF0066CC"/>
        <rFont val="Arial"/>
        <family val="2"/>
      </rPr>
      <t>Detroit Lions</t>
    </r>
  </si>
  <si>
    <t>L3</t>
  </si>
  <si>
    <t>L2</t>
  </si>
  <si>
    <t>San Diego Chargers</t>
  </si>
  <si>
    <t>L5</t>
  </si>
  <si>
    <t>L7</t>
  </si>
  <si>
    <t>0-8</t>
  </si>
  <si>
    <t>L4</t>
  </si>
  <si>
    <t>0-6</t>
  </si>
  <si>
    <t>Standings are updated with the completion of each game.</t>
  </si>
  <si>
    <r>
      <t>** -</t>
    </r>
    <r>
      <rPr>
        <sz val="9"/>
        <color rgb="FF0066CC"/>
        <rFont val="Arial"/>
        <family val="2"/>
      </rPr>
      <t>Carolina Panthers</t>
    </r>
  </si>
  <si>
    <r>
      <t>* -</t>
    </r>
    <r>
      <rPr>
        <sz val="9"/>
        <color rgb="FF0066CC"/>
        <rFont val="Arial"/>
        <family val="2"/>
      </rPr>
      <t>Arizona Cardinals</t>
    </r>
  </si>
  <si>
    <r>
      <t>** -</t>
    </r>
    <r>
      <rPr>
        <sz val="9"/>
        <color rgb="FF0066CC"/>
        <rFont val="Arial"/>
        <family val="2"/>
      </rPr>
      <t>Denver Broncos</t>
    </r>
  </si>
  <si>
    <r>
      <t>* -</t>
    </r>
    <r>
      <rPr>
        <sz val="9"/>
        <color rgb="FF0066CC"/>
        <rFont val="Arial"/>
        <family val="2"/>
      </rPr>
      <t>New England Patriots</t>
    </r>
  </si>
  <si>
    <r>
      <t>z -</t>
    </r>
    <r>
      <rPr>
        <sz val="9"/>
        <color rgb="FF0066CC"/>
        <rFont val="Arial"/>
        <family val="2"/>
      </rPr>
      <t>Cincinnati Bengals</t>
    </r>
  </si>
  <si>
    <r>
      <t>z -</t>
    </r>
    <r>
      <rPr>
        <sz val="9"/>
        <color rgb="FF0066CC"/>
        <rFont val="Arial"/>
        <family val="2"/>
      </rPr>
      <t>Minnesota Vikings</t>
    </r>
  </si>
  <si>
    <t>W3</t>
  </si>
  <si>
    <r>
      <t>y -</t>
    </r>
    <r>
      <rPr>
        <sz val="9"/>
        <color rgb="FF0066CC"/>
        <rFont val="Arial"/>
        <family val="2"/>
      </rPr>
      <t>Kansas City Chiefs</t>
    </r>
  </si>
  <si>
    <t>W10</t>
  </si>
  <si>
    <r>
      <t>y -</t>
    </r>
    <r>
      <rPr>
        <sz val="9"/>
        <color rgb="FF0066CC"/>
        <rFont val="Arial"/>
        <family val="2"/>
      </rPr>
      <t>Green Bay Packers</t>
    </r>
  </si>
  <si>
    <r>
      <t>y -</t>
    </r>
    <r>
      <rPr>
        <sz val="9"/>
        <color rgb="FF0066CC"/>
        <rFont val="Arial"/>
        <family val="2"/>
      </rPr>
      <t>Seattle Seahawks</t>
    </r>
  </si>
  <si>
    <r>
      <t>y -</t>
    </r>
    <r>
      <rPr>
        <sz val="9"/>
        <color rgb="FF0066CC"/>
        <rFont val="Arial"/>
        <family val="2"/>
      </rPr>
      <t>Pittsburgh Steelers</t>
    </r>
  </si>
  <si>
    <r>
      <t>z -</t>
    </r>
    <r>
      <rPr>
        <sz val="9"/>
        <color rgb="FF0066CC"/>
        <rFont val="Arial"/>
        <family val="2"/>
      </rPr>
      <t>Washington Redskins</t>
    </r>
  </si>
  <si>
    <t>St. Louis Rams</t>
  </si>
  <si>
    <r>
      <t>** -</t>
    </r>
    <r>
      <rPr>
        <sz val="9"/>
        <color rgb="FF0066CC"/>
        <rFont val="Arial"/>
        <family val="2"/>
      </rPr>
      <t>Seattle Seahawks</t>
    </r>
  </si>
  <si>
    <r>
      <t>* -</t>
    </r>
    <r>
      <rPr>
        <sz val="9"/>
        <color rgb="FF0066CC"/>
        <rFont val="Arial"/>
        <family val="2"/>
      </rPr>
      <t>Green Bay Packers</t>
    </r>
  </si>
  <si>
    <r>
      <t>* -</t>
    </r>
    <r>
      <rPr>
        <sz val="9"/>
        <color rgb="FF0066CC"/>
        <rFont val="Arial"/>
        <family val="2"/>
      </rPr>
      <t>Denver Broncos</t>
    </r>
  </si>
  <si>
    <r>
      <t>z -</t>
    </r>
    <r>
      <rPr>
        <sz val="9"/>
        <color rgb="FF0066CC"/>
        <rFont val="Arial"/>
        <family val="2"/>
      </rPr>
      <t>Dallas Cowboys</t>
    </r>
  </si>
  <si>
    <r>
      <t>z -</t>
    </r>
    <r>
      <rPr>
        <sz val="9"/>
        <color rgb="FF0066CC"/>
        <rFont val="Arial"/>
        <family val="2"/>
      </rPr>
      <t>Indianapolis Colts</t>
    </r>
  </si>
  <si>
    <r>
      <t>y -</t>
    </r>
    <r>
      <rPr>
        <sz val="9"/>
        <color rgb="FF0066CC"/>
        <rFont val="Arial"/>
        <family val="2"/>
      </rPr>
      <t>Arizona Cardinals</t>
    </r>
  </si>
  <si>
    <r>
      <t>y -</t>
    </r>
    <r>
      <rPr>
        <sz val="9"/>
        <color rgb="FF0066CC"/>
        <rFont val="Arial"/>
        <family val="2"/>
      </rPr>
      <t>Cincinnati Bengals</t>
    </r>
  </si>
  <si>
    <r>
      <t>y -</t>
    </r>
    <r>
      <rPr>
        <sz val="9"/>
        <color rgb="FF0066CC"/>
        <rFont val="Arial"/>
        <family val="2"/>
      </rPr>
      <t>Baltimore Ravens</t>
    </r>
  </si>
  <si>
    <r>
      <t>z -</t>
    </r>
    <r>
      <rPr>
        <sz val="9"/>
        <color rgb="FF0066CC"/>
        <rFont val="Arial"/>
        <family val="2"/>
      </rPr>
      <t>Carolina Panthers</t>
    </r>
  </si>
  <si>
    <t>L10</t>
  </si>
  <si>
    <t>L6</t>
  </si>
  <si>
    <r>
      <t>* -</t>
    </r>
    <r>
      <rPr>
        <sz val="9"/>
        <color rgb="FF0066CC"/>
        <rFont val="Arial"/>
        <family val="2"/>
      </rPr>
      <t>Seattle Seahawks</t>
    </r>
  </si>
  <si>
    <r>
      <t>y -</t>
    </r>
    <r>
      <rPr>
        <sz val="9"/>
        <color rgb="FF0066CC"/>
        <rFont val="Arial"/>
        <family val="2"/>
      </rPr>
      <t>San Francisco 49ers</t>
    </r>
  </si>
  <si>
    <r>
      <t>z -</t>
    </r>
    <r>
      <rPr>
        <sz val="9"/>
        <color rgb="FF0066CC"/>
        <rFont val="Arial"/>
        <family val="2"/>
      </rPr>
      <t>New England Patriots</t>
    </r>
  </si>
  <si>
    <r>
      <t>y -</t>
    </r>
    <r>
      <rPr>
        <sz val="9"/>
        <color rgb="FF0066CC"/>
        <rFont val="Arial"/>
        <family val="2"/>
      </rPr>
      <t>New Orleans Saints</t>
    </r>
  </si>
  <si>
    <r>
      <t>z -</t>
    </r>
    <r>
      <rPr>
        <sz val="9"/>
        <color rgb="FF0066CC"/>
        <rFont val="Arial"/>
        <family val="2"/>
      </rPr>
      <t>Philadelphia Eagles</t>
    </r>
  </si>
  <si>
    <t>y -San Diego Chargers</t>
  </si>
  <si>
    <t>0-7-1</t>
  </si>
  <si>
    <t>L8</t>
  </si>
  <si>
    <t>L14</t>
  </si>
  <si>
    <t>W11</t>
  </si>
  <si>
    <r>
      <t>z -</t>
    </r>
    <r>
      <rPr>
        <sz val="9"/>
        <color rgb="FF0066CC"/>
        <rFont val="Arial"/>
        <family val="2"/>
      </rPr>
      <t>San Francisco 49ers</t>
    </r>
  </si>
  <si>
    <t>W5</t>
  </si>
  <si>
    <r>
      <t>y -</t>
    </r>
    <r>
      <rPr>
        <sz val="9"/>
        <color rgb="FF0066CC"/>
        <rFont val="Arial"/>
        <family val="2"/>
      </rPr>
      <t>Indianapolis Colts</t>
    </r>
  </si>
  <si>
    <r>
      <t>z -</t>
    </r>
    <r>
      <rPr>
        <sz val="9"/>
        <color rgb="FF0066CC"/>
        <rFont val="Arial"/>
        <family val="2"/>
      </rPr>
      <t>Baltimore Ravens</t>
    </r>
  </si>
  <si>
    <r>
      <t>y -</t>
    </r>
    <r>
      <rPr>
        <sz val="9"/>
        <color rgb="FF0066CC"/>
        <rFont val="Arial"/>
        <family val="2"/>
      </rPr>
      <t>Minnesota Vikings</t>
    </r>
  </si>
  <si>
    <t>0-12</t>
  </si>
  <si>
    <r>
      <t>z -</t>
    </r>
    <r>
      <rPr>
        <sz val="9"/>
        <color rgb="FF0066CC"/>
        <rFont val="Arial"/>
        <family val="2"/>
      </rPr>
      <t>New Orleans Saints</t>
    </r>
  </si>
  <si>
    <t>W8</t>
  </si>
  <si>
    <r>
      <t>y -</t>
    </r>
    <r>
      <rPr>
        <sz val="9"/>
        <color rgb="FF0066CC"/>
        <rFont val="Arial"/>
        <family val="2"/>
      </rPr>
      <t>Atlanta Falcons</t>
    </r>
  </si>
  <si>
    <r>
      <t>z -</t>
    </r>
    <r>
      <rPr>
        <sz val="9"/>
        <color rgb="FF0066CC"/>
        <rFont val="Arial"/>
        <family val="2"/>
      </rPr>
      <t>New York Giants</t>
    </r>
  </si>
  <si>
    <r>
      <t>z -</t>
    </r>
    <r>
      <rPr>
        <sz val="9"/>
        <color rgb="FF0066CC"/>
        <rFont val="Arial"/>
        <family val="2"/>
      </rPr>
      <t>Denver Broncos</t>
    </r>
  </si>
  <si>
    <r>
      <t>z -</t>
    </r>
    <r>
      <rPr>
        <sz val="9"/>
        <color rgb="FF0066CC"/>
        <rFont val="Arial"/>
        <family val="2"/>
      </rPr>
      <t>Chicago Bears</t>
    </r>
  </si>
  <si>
    <r>
      <t>y -</t>
    </r>
    <r>
      <rPr>
        <sz val="9"/>
        <color rgb="FF0066CC"/>
        <rFont val="Arial"/>
        <family val="2"/>
      </rPr>
      <t>New York Jets</t>
    </r>
  </si>
  <si>
    <r>
      <t>z -</t>
    </r>
    <r>
      <rPr>
        <sz val="9"/>
        <color rgb="FF0066CC"/>
        <rFont val="Arial"/>
        <family val="2"/>
      </rPr>
      <t>Kansas City Chiefs</t>
    </r>
  </si>
  <si>
    <t>Pick1</t>
  </si>
  <si>
    <t>Pick2</t>
  </si>
  <si>
    <t>Pick3</t>
  </si>
  <si>
    <t>Rank2016</t>
  </si>
  <si>
    <t>Rank2015</t>
  </si>
  <si>
    <t>Rank2014</t>
  </si>
  <si>
    <t>Rank2013</t>
  </si>
  <si>
    <t>Rank2012</t>
  </si>
  <si>
    <t>Rank2011</t>
  </si>
  <si>
    <t>Rank2010</t>
  </si>
  <si>
    <t>RankAvg</t>
  </si>
  <si>
    <t>Bums</t>
  </si>
  <si>
    <t>Avg Win Total</t>
  </si>
  <si>
    <t>AWAY</t>
  </si>
  <si>
    <t>L16</t>
  </si>
  <si>
    <t>** --New England Patriots</t>
  </si>
  <si>
    <t>** --Philadelphia Eagles</t>
  </si>
  <si>
    <t>* --Pittsburgh Steelers</t>
  </si>
  <si>
    <t>* --Minnesota Vikings</t>
  </si>
  <si>
    <t>z --Los Angeles Rams</t>
  </si>
  <si>
    <t>z --New Orleans Saints</t>
  </si>
  <si>
    <t>x --Carolina Panthers</t>
  </si>
  <si>
    <t>z --Jacksonville Jaguars</t>
  </si>
  <si>
    <t>z --Kansas City Chiefs</t>
  </si>
  <si>
    <t>x --Atlanta Falcons</t>
  </si>
  <si>
    <t>x --Tennessee Titans</t>
  </si>
  <si>
    <t>x --Buffalo Bills</t>
  </si>
  <si>
    <t>Rank2017</t>
  </si>
  <si>
    <t>Sum of Avg Win Total</t>
  </si>
  <si>
    <t xml:space="preserve"> Conley</t>
  </si>
  <si>
    <t xml:space="preserve"> Matt M</t>
  </si>
  <si>
    <t xml:space="preserve"> Rubino</t>
  </si>
  <si>
    <t xml:space="preserve"> Flaim</t>
  </si>
  <si>
    <t xml:space="preserve"> Chris</t>
  </si>
  <si>
    <t xml:space="preserve"> Otto</t>
  </si>
  <si>
    <t xml:space="preserve"> Bailey</t>
  </si>
  <si>
    <t xml:space="preserve"> Matt A</t>
  </si>
  <si>
    <t xml:space="preserve"> Fish</t>
  </si>
  <si>
    <t xml:space="preserve"> Brad</t>
  </si>
  <si>
    <t>x</t>
  </si>
  <si>
    <t>Picked</t>
  </si>
  <si>
    <t>Sum of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</si>
</sst>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9"/>
      <color rgb="FF48494A"/>
      <name val="Arial"/>
      <family val="2"/>
    </font>
    <font>
      <sz val="9"/>
      <color rgb="FF0066CC"/>
      <name val="Arial"/>
      <family val="2"/>
    </font>
    <font>
      <sz val="12"/>
      <color rgb="FF2B2C2D"/>
      <name val="Inherit"/>
    </font>
    <font>
      <sz val="8"/>
      <color rgb="FF48494A"/>
      <name val="Inherit"/>
    </font>
    <font>
      <sz val="9"/>
      <color rgb="FF6C6D6F"/>
      <name val="Inherit"/>
    </font>
    <font>
      <sz val="9"/>
      <color rgb="FF009944"/>
      <name val="Inherit"/>
    </font>
    <font>
      <sz val="9"/>
      <color rgb="FFDD0000"/>
      <name val="Inherit"/>
    </font>
    <font>
      <sz val="10"/>
      <color rgb="FFA5A6A7"/>
      <name val="Inherit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CDDDF"/>
      </right>
      <top style="medium">
        <color rgb="FFF1F2F3"/>
      </top>
      <bottom/>
      <diagonal/>
    </border>
    <border>
      <left/>
      <right/>
      <top style="medium">
        <color rgb="FFF1F2F3"/>
      </top>
      <bottom/>
      <diagonal/>
    </border>
    <border>
      <left/>
      <right style="medium">
        <color rgb="FFDCDDDF"/>
      </right>
      <top style="medium">
        <color rgb="FFDCDDDF"/>
      </top>
      <bottom style="medium">
        <color rgb="FFDCDDDF"/>
      </bottom>
      <diagonal/>
    </border>
    <border>
      <left/>
      <right/>
      <top style="medium">
        <color rgb="FFDCDDDF"/>
      </top>
      <bottom style="medium">
        <color rgb="FFDCDDDF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16" fontId="5" fillId="0" borderId="3" xfId="0" applyNumberFormat="1" applyFont="1" applyBorder="1" applyAlignment="1">
      <alignment horizontal="right" vertical="center"/>
    </xf>
    <xf numFmtId="17" fontId="5" fillId="0" borderId="3" xfId="0" applyNumberFormat="1" applyFont="1" applyBorder="1" applyAlignment="1">
      <alignment horizontal="right" vertical="center"/>
    </xf>
    <xf numFmtId="16" fontId="5" fillId="0" borderId="2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14" fontId="5" fillId="0" borderId="3" xfId="0" applyNumberFormat="1" applyFont="1" applyBorder="1" applyAlignment="1">
      <alignment horizontal="right" vertical="center"/>
    </xf>
    <xf numFmtId="14" fontId="5" fillId="0" borderId="2" xfId="0" applyNumberFormat="1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9" fillId="0" borderId="5" xfId="1" applyBorder="1" applyAlignment="1">
      <alignment horizontal="right" vertical="center"/>
    </xf>
    <xf numFmtId="0" fontId="9" fillId="0" borderId="4" xfId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17" fontId="5" fillId="0" borderId="2" xfId="0" applyNumberFormat="1" applyFont="1" applyBorder="1" applyAlignment="1">
      <alignment horizontal="right" vertical="center"/>
    </xf>
    <xf numFmtId="2" fontId="0" fillId="0" borderId="0" xfId="0" applyNumberFormat="1"/>
    <xf numFmtId="16" fontId="0" fillId="0" borderId="0" xfId="0" applyNumberFormat="1"/>
    <xf numFmtId="17" fontId="0" fillId="0" borderId="0" xfId="0" applyNumberFormat="1"/>
    <xf numFmtId="164" fontId="0" fillId="0" borderId="0" xfId="0" applyNumberForma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Fischer" refreshedDate="43711.753585416664" createdVersion="4" refreshedVersion="6" minRefreshableVersion="3" recordCount="30" xr:uid="{00000000-000A-0000-FFFF-FFFF0F000000}">
  <cacheSource type="worksheet">
    <worksheetSource ref="D2:N32" sheet="Draft"/>
  </cacheSource>
  <cacheFields count="11">
    <cacheField name="Pick" numFmtId="0">
      <sharedItems containsSemiMixedTypes="0" containsString="0" containsNumber="1" containsInteger="1" minValue="1" maxValue="30"/>
    </cacheField>
    <cacheField name="Bum" numFmtId="0">
      <sharedItems count="23">
        <s v=" Conley"/>
        <s v=" Matt M"/>
        <s v=" Rubino"/>
        <s v=" Flaim"/>
        <s v=" Chris"/>
        <s v=" Otto"/>
        <s v=" Bailey"/>
        <s v=" Matt A"/>
        <s v=" Fish"/>
        <s v=" Brad"/>
        <s v="Avallone" u="1"/>
        <s v="Conley" u="1"/>
        <s v="Matt A" u="1"/>
        <s v="Bailey" u="1"/>
        <s v="Otto" u="1"/>
        <s v="Brad" u="1"/>
        <s v="Spike" u="1"/>
        <s v="Tom" u="1"/>
        <s v="Matt M" u="1"/>
        <s v="Chris M" u="1"/>
        <s v="Fish" u="1"/>
        <s v="Rubino" u="1"/>
        <s v="Flaim" u="1"/>
      </sharedItems>
    </cacheField>
    <cacheField name="Team" numFmtId="0">
      <sharedItems/>
    </cacheField>
    <cacheField name="BR" numFmtId="0">
      <sharedItems containsSemiMixedTypes="0" containsString="0" containsNumber="1" containsInteger="1" minValue="4" maxValue="12"/>
    </cacheField>
    <cacheField name="FPI" numFmtId="0">
      <sharedItems containsSemiMixedTypes="0" containsString="0" containsNumber="1" containsInteger="1" minValue="3" maxValue="13"/>
    </cacheField>
    <cacheField name="SI" numFmtId="0">
      <sharedItems containsSemiMixedTypes="0" containsString="0" containsNumber="1" containsInteger="1" minValue="4" maxValue="12"/>
    </cacheField>
    <cacheField name="ESPN" numFmtId="0">
      <sharedItems containsSemiMixedTypes="0" containsString="0" containsNumber="1" minValue="5.5" maxValue="10.4"/>
    </cacheField>
    <cacheField name="CBS" numFmtId="0">
      <sharedItems containsSemiMixedTypes="0" containsString="0" containsNumber="1" containsInteger="1" minValue="4" maxValue="12"/>
    </cacheField>
    <cacheField name="USA" numFmtId="0">
      <sharedItems containsSemiMixedTypes="0" containsString="0" containsNumber="1" containsInteger="1" minValue="3" maxValue="12"/>
    </cacheField>
    <cacheField name="Avg Win Total" numFmtId="0">
      <sharedItems containsSemiMixedTypes="0" containsString="0" containsNumber="1" minValue="4.416666666666667" maxValue="11.233333333333334"/>
    </cacheField>
    <cacheField name="SD" numFmtId="0">
      <sharedItems containsSemiMixedTypes="0" containsString="0" containsNumber="1" minValue="0.44876373392787544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s v="Kansas City Chiefs"/>
    <n v="11"/>
    <n v="9"/>
    <n v="12"/>
    <n v="10.4"/>
    <n v="12"/>
    <n v="11"/>
    <n v="10.9"/>
    <n v="1.0246950765959597"/>
  </r>
  <r>
    <n v="2"/>
    <x v="1"/>
    <s v="Philadelphia Eagles"/>
    <n v="11"/>
    <n v="8"/>
    <n v="10"/>
    <n v="9.3000000000000007"/>
    <n v="10"/>
    <n v="11"/>
    <n v="9.8833333333333329"/>
    <n v="1.03346773319517"/>
  </r>
  <r>
    <n v="3"/>
    <x v="2"/>
    <s v="New England Patriots"/>
    <n v="12"/>
    <n v="10"/>
    <n v="12"/>
    <n v="10.4"/>
    <n v="12"/>
    <n v="11"/>
    <n v="11.233333333333334"/>
    <n v="0.81989159174992288"/>
  </r>
  <r>
    <n v="4"/>
    <x v="3"/>
    <s v="New Orleans Saints"/>
    <n v="11"/>
    <n v="11"/>
    <n v="11"/>
    <n v="10.1"/>
    <n v="11"/>
    <n v="10"/>
    <n v="10.683333333333332"/>
    <n v="0.44876373392787544"/>
  </r>
  <r>
    <n v="5"/>
    <x v="4"/>
    <s v="Los Angeles Rams"/>
    <n v="10"/>
    <n v="9"/>
    <n v="12"/>
    <n v="10"/>
    <n v="10"/>
    <n v="9"/>
    <n v="10"/>
    <n v="1"/>
  </r>
  <r>
    <n v="6"/>
    <x v="5"/>
    <s v="Cleveland Browns"/>
    <n v="10"/>
    <n v="10"/>
    <n v="11"/>
    <n v="8.8000000000000007"/>
    <n v="9"/>
    <n v="10"/>
    <n v="9.7999999999999989"/>
    <n v="0.73029674334022132"/>
  </r>
  <r>
    <n v="7"/>
    <x v="6"/>
    <s v="Minnesota Vikings"/>
    <n v="9"/>
    <n v="7"/>
    <n v="11"/>
    <n v="8.5"/>
    <n v="11"/>
    <n v="12"/>
    <n v="9.75"/>
    <n v="1.7260262647673315"/>
  </r>
  <r>
    <n v="8"/>
    <x v="7"/>
    <s v="Los Angeles Chargers"/>
    <n v="12"/>
    <n v="11"/>
    <n v="10"/>
    <n v="8.8000000000000007"/>
    <n v="11"/>
    <n v="12"/>
    <n v="10.799999999999999"/>
    <n v="1.12546286774228"/>
  </r>
  <r>
    <n v="9"/>
    <x v="8"/>
    <s v="Seattle Seahawks"/>
    <n v="10"/>
    <n v="6"/>
    <n v="7"/>
    <n v="8.3000000000000007"/>
    <n v="10"/>
    <n v="9"/>
    <n v="8.3833333333333329"/>
    <n v="1.4837078178970757"/>
  </r>
  <r>
    <n v="10"/>
    <x v="9"/>
    <s v="Chicago Bears"/>
    <n v="10"/>
    <n v="8"/>
    <n v="7"/>
    <n v="9.1"/>
    <n v="9"/>
    <n v="11"/>
    <n v="9.0166666666666675"/>
    <n v="1.2915322510706269"/>
  </r>
  <r>
    <n v="11"/>
    <x v="6"/>
    <s v="Pittsburgh Steelers"/>
    <n v="8"/>
    <n v="9"/>
    <n v="10"/>
    <n v="8.5"/>
    <n v="11"/>
    <n v="11"/>
    <n v="9.5833333333333339"/>
    <n v="1.1696390706348501"/>
  </r>
  <r>
    <n v="12"/>
    <x v="9"/>
    <s v="Houston Texans"/>
    <n v="9"/>
    <n v="10"/>
    <n v="7"/>
    <n v="8.6"/>
    <n v="6"/>
    <n v="6"/>
    <n v="7.7666666666666666"/>
    <n v="1.5293426329272599"/>
  </r>
  <r>
    <n v="13"/>
    <x v="2"/>
    <s v="Green Bay Packers"/>
    <n v="10"/>
    <n v="13"/>
    <n v="10"/>
    <n v="8.6"/>
    <n v="10"/>
    <n v="9"/>
    <n v="10.1"/>
    <n v="1.4083086782851748"/>
  </r>
  <r>
    <n v="14"/>
    <x v="8"/>
    <s v="Jacksonville Jaguars"/>
    <n v="8"/>
    <n v="8"/>
    <n v="5"/>
    <n v="7.5"/>
    <n v="9"/>
    <n v="10"/>
    <n v="7.916666666666667"/>
    <n v="1.5388487760516156"/>
  </r>
  <r>
    <n v="15"/>
    <x v="4"/>
    <s v="Dallas Cowboys"/>
    <n v="9"/>
    <n v="7"/>
    <n v="9"/>
    <n v="8.3000000000000007"/>
    <n v="9"/>
    <n v="9"/>
    <n v="8.5499999999999989"/>
    <n v="0.73880534197671666"/>
  </r>
  <r>
    <n v="16"/>
    <x v="1"/>
    <s v="New York Jets"/>
    <n v="5"/>
    <n v="8"/>
    <n v="8"/>
    <n v="7.2"/>
    <n v="7"/>
    <n v="7"/>
    <n v="7.0333333333333341"/>
    <n v="1.0027739304327556"/>
  </r>
  <r>
    <n v="17"/>
    <x v="7"/>
    <s v="Atlanta Falcons"/>
    <n v="8"/>
    <n v="9"/>
    <n v="10"/>
    <n v="8.4"/>
    <n v="10"/>
    <n v="11"/>
    <n v="9.4"/>
    <n v="1.0327955589886397"/>
  </r>
  <r>
    <n v="18"/>
    <x v="3"/>
    <s v="Baltimore Ravens"/>
    <n v="9"/>
    <n v="9"/>
    <n v="7"/>
    <n v="8.5"/>
    <n v="9"/>
    <n v="8"/>
    <n v="8.4166666666666661"/>
    <n v="0.73124703228267696"/>
  </r>
  <r>
    <n v="19"/>
    <x v="5"/>
    <s v="San Francisco 49ers"/>
    <n v="8"/>
    <n v="11"/>
    <n v="10"/>
    <n v="7.7"/>
    <n v="6"/>
    <n v="10"/>
    <n v="8.7833333333333332"/>
    <n v="1.7033463795977857"/>
  </r>
  <r>
    <n v="20"/>
    <x v="0"/>
    <s v="Buffalo Bills"/>
    <n v="6"/>
    <n v="8"/>
    <n v="6"/>
    <n v="6.7"/>
    <n v="8"/>
    <n v="8"/>
    <n v="7.1166666666666671"/>
    <n v="0.91363133824437881"/>
  </r>
  <r>
    <n v="21"/>
    <x v="7"/>
    <s v="Carolina Panthers"/>
    <n v="7"/>
    <n v="3"/>
    <n v="7"/>
    <n v="7.7"/>
    <n v="8"/>
    <n v="8"/>
    <n v="6.7833333333333341"/>
    <n v="1.7420454133639061"/>
  </r>
  <r>
    <n v="22"/>
    <x v="5"/>
    <s v="Tennessee Titans"/>
    <n v="7"/>
    <n v="9"/>
    <n v="8"/>
    <n v="8"/>
    <n v="8"/>
    <n v="9"/>
    <n v="8.1666666666666661"/>
    <n v="0.68718427093627688"/>
  </r>
  <r>
    <n v="23"/>
    <x v="8"/>
    <s v="Oakland Raiders"/>
    <n v="5"/>
    <n v="8"/>
    <n v="5"/>
    <n v="6.5"/>
    <n v="4"/>
    <n v="5"/>
    <n v="5.583333333333333"/>
    <n v="1.3043729868748772"/>
  </r>
  <r>
    <n v="24"/>
    <x v="9"/>
    <s v="Denver Broncos"/>
    <n v="6"/>
    <n v="5"/>
    <n v="7"/>
    <n v="7"/>
    <n v="8"/>
    <n v="4"/>
    <n v="6.166666666666667"/>
    <n v="1.3437096247164249"/>
  </r>
  <r>
    <n v="25"/>
    <x v="3"/>
    <s v="Indianapolis Colts"/>
    <n v="10"/>
    <n v="9"/>
    <n v="10"/>
    <n v="9.1"/>
    <n v="8"/>
    <n v="10"/>
    <n v="9.35"/>
    <n v="0.73880534197671677"/>
  </r>
  <r>
    <n v="26"/>
    <x v="0"/>
    <s v="Tampa Bay Buccaneers"/>
    <n v="6"/>
    <n v="6"/>
    <n v="5"/>
    <n v="6.4"/>
    <n v="7"/>
    <n v="5"/>
    <n v="5.8999999999999995"/>
    <n v="0.71879528842826346"/>
  </r>
  <r>
    <n v="27"/>
    <x v="4"/>
    <s v="Detroit Lions"/>
    <n v="6"/>
    <n v="4"/>
    <n v="9"/>
    <n v="7"/>
    <n v="7"/>
    <n v="3"/>
    <n v="6"/>
    <n v="2"/>
  </r>
  <r>
    <n v="28"/>
    <x v="6"/>
    <s v="New York Giants"/>
    <n v="4"/>
    <n v="7"/>
    <n v="4"/>
    <n v="6.3"/>
    <n v="6"/>
    <n v="5"/>
    <n v="5.3833333333333329"/>
    <n v="1.1407843305765086"/>
  </r>
  <r>
    <n v="29"/>
    <x v="1"/>
    <s v="Arizona Cardinals"/>
    <n v="4"/>
    <n v="4"/>
    <n v="5"/>
    <n v="5.5"/>
    <n v="5"/>
    <n v="3"/>
    <n v="4.416666666666667"/>
    <n v="0.83748963509340746"/>
  </r>
  <r>
    <n v="30"/>
    <x v="2"/>
    <s v="Cincinnati Bengals"/>
    <n v="6"/>
    <n v="3"/>
    <n v="4"/>
    <n v="6"/>
    <n v="6"/>
    <n v="3"/>
    <n v="4.666666666666667"/>
    <n v="1.37436854187255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4" indent="0" outline="1" outlineData="1" multipleFieldFilters="0" rowHeaderCaption="Bums">
  <location ref="A3:C13" firstHeaderRow="0" firstDataRow="1" firstDataCol="1"/>
  <pivotFields count="11">
    <pivotField showAll="0"/>
    <pivotField axis="axisRow" showAll="0" sortType="descending">
      <items count="24">
        <item m="1" x="13"/>
        <item m="1" x="15"/>
        <item m="1" x="19"/>
        <item m="1" x="11"/>
        <item m="1" x="22"/>
        <item m="1" x="12"/>
        <item m="1" x="18"/>
        <item m="1" x="14"/>
        <item m="1" x="21"/>
        <item m="1" x="17"/>
        <item m="1" x="16"/>
        <item m="1" x="10"/>
        <item m="1" x="20"/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0">
    <i>
      <x v="16"/>
    </i>
    <i>
      <x v="20"/>
    </i>
    <i>
      <x v="18"/>
    </i>
    <i>
      <x v="15"/>
    </i>
    <i>
      <x v="19"/>
    </i>
    <i>
      <x v="17"/>
    </i>
    <i>
      <x v="13"/>
    </i>
    <i>
      <x v="22"/>
    </i>
    <i>
      <x v="21"/>
    </i>
    <i>
      <x v="14"/>
    </i>
  </rowItems>
  <colFields count="1">
    <field x="-2"/>
  </colFields>
  <colItems count="2">
    <i>
      <x/>
    </i>
    <i i="1">
      <x v="1"/>
    </i>
  </colItems>
  <dataFields count="2">
    <dataField name="Sum of Avg Win Total" fld="9" baseField="0" baseItem="0"/>
    <dataField name="Sum of SD" fld="10" baseField="1" baseItem="2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2/sort/streak/group/league" TargetMode="External"/><Relationship Id="rId3" Type="http://schemas.openxmlformats.org/officeDocument/2006/relationships/hyperlink" Target="http://www.espn.com/nfl/standings/_/season/2012/sort/ties/group/league" TargetMode="External"/><Relationship Id="rId7" Type="http://schemas.openxmlformats.org/officeDocument/2006/relationships/hyperlink" Target="http://www.espn.com/nfl/standings/_/season/2012/sort/differential/group/league" TargetMode="External"/><Relationship Id="rId2" Type="http://schemas.openxmlformats.org/officeDocument/2006/relationships/hyperlink" Target="http://www.espn.com/nfl/standings/_/season/2012/sort/losses/group/league" TargetMode="External"/><Relationship Id="rId1" Type="http://schemas.openxmlformats.org/officeDocument/2006/relationships/hyperlink" Target="http://www.espn.com/nfl/standings/_/season/2012/sort/wins/group/league" TargetMode="External"/><Relationship Id="rId6" Type="http://schemas.openxmlformats.org/officeDocument/2006/relationships/hyperlink" Target="http://www.espn.com/nfl/standings/_/season/2012/sort/pointsagainst/group/league" TargetMode="External"/><Relationship Id="rId5" Type="http://schemas.openxmlformats.org/officeDocument/2006/relationships/hyperlink" Target="http://www.espn.com/nfl/standings/_/season/2012/sort/pointsfor/group/league" TargetMode="External"/><Relationship Id="rId4" Type="http://schemas.openxmlformats.org/officeDocument/2006/relationships/hyperlink" Target="http://www.espn.com/nfl/standings/_/season/2012/dir/asc/group/league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1/sort/streak/group/league" TargetMode="External"/><Relationship Id="rId3" Type="http://schemas.openxmlformats.org/officeDocument/2006/relationships/hyperlink" Target="http://www.espn.com/nfl/standings/_/season/2011/sort/ties/group/league" TargetMode="External"/><Relationship Id="rId7" Type="http://schemas.openxmlformats.org/officeDocument/2006/relationships/hyperlink" Target="http://www.espn.com/nfl/standings/_/season/2011/sort/differential/group/league" TargetMode="External"/><Relationship Id="rId2" Type="http://schemas.openxmlformats.org/officeDocument/2006/relationships/hyperlink" Target="http://www.espn.com/nfl/standings/_/season/2011/sort/losses/group/league" TargetMode="External"/><Relationship Id="rId1" Type="http://schemas.openxmlformats.org/officeDocument/2006/relationships/hyperlink" Target="http://www.espn.com/nfl/standings/_/season/2011/sort/wins/group/league" TargetMode="External"/><Relationship Id="rId6" Type="http://schemas.openxmlformats.org/officeDocument/2006/relationships/hyperlink" Target="http://www.espn.com/nfl/standings/_/season/2011/sort/pointsagainst/group/league" TargetMode="External"/><Relationship Id="rId5" Type="http://schemas.openxmlformats.org/officeDocument/2006/relationships/hyperlink" Target="http://www.espn.com/nfl/standings/_/season/2011/sort/pointsfor/group/league" TargetMode="External"/><Relationship Id="rId4" Type="http://schemas.openxmlformats.org/officeDocument/2006/relationships/hyperlink" Target="http://www.espn.com/nfl/standings/_/season/2011/dir/asc/group/league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0/sort/streak/group/league" TargetMode="External"/><Relationship Id="rId3" Type="http://schemas.openxmlformats.org/officeDocument/2006/relationships/hyperlink" Target="http://www.espn.com/nfl/standings/_/season/2010/sort/ties/group/league" TargetMode="External"/><Relationship Id="rId7" Type="http://schemas.openxmlformats.org/officeDocument/2006/relationships/hyperlink" Target="http://www.espn.com/nfl/standings/_/season/2010/sort/differential/group/league" TargetMode="External"/><Relationship Id="rId2" Type="http://schemas.openxmlformats.org/officeDocument/2006/relationships/hyperlink" Target="http://www.espn.com/nfl/standings/_/season/2010/sort/losses/group/league" TargetMode="External"/><Relationship Id="rId1" Type="http://schemas.openxmlformats.org/officeDocument/2006/relationships/hyperlink" Target="http://www.espn.com/nfl/standings/_/season/2010/sort/wins/group/league" TargetMode="External"/><Relationship Id="rId6" Type="http://schemas.openxmlformats.org/officeDocument/2006/relationships/hyperlink" Target="http://www.espn.com/nfl/standings/_/season/2010/sort/pointsagainst/group/league" TargetMode="External"/><Relationship Id="rId5" Type="http://schemas.openxmlformats.org/officeDocument/2006/relationships/hyperlink" Target="http://www.espn.com/nfl/standings/_/season/2010/sort/pointsfor/group/league" TargetMode="External"/><Relationship Id="rId4" Type="http://schemas.openxmlformats.org/officeDocument/2006/relationships/hyperlink" Target="http://www.espn.com/nfl/standings/_/season/2010/dir/asc/group/leag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6/sort/streak/group/league" TargetMode="External"/><Relationship Id="rId3" Type="http://schemas.openxmlformats.org/officeDocument/2006/relationships/hyperlink" Target="http://www.espn.com/nfl/standings/_/season/2016/sort/ties/group/league" TargetMode="External"/><Relationship Id="rId7" Type="http://schemas.openxmlformats.org/officeDocument/2006/relationships/hyperlink" Target="http://www.espn.com/nfl/standings/_/season/2016/sort/differential/group/league" TargetMode="External"/><Relationship Id="rId2" Type="http://schemas.openxmlformats.org/officeDocument/2006/relationships/hyperlink" Target="http://www.espn.com/nfl/standings/_/season/2016/sort/losses/group/league" TargetMode="External"/><Relationship Id="rId1" Type="http://schemas.openxmlformats.org/officeDocument/2006/relationships/hyperlink" Target="http://www.espn.com/nfl/standings/_/season/2016/sort/wins/group/league" TargetMode="External"/><Relationship Id="rId6" Type="http://schemas.openxmlformats.org/officeDocument/2006/relationships/hyperlink" Target="http://www.espn.com/nfl/standings/_/season/2016/sort/pointsagainst/group/league" TargetMode="External"/><Relationship Id="rId5" Type="http://schemas.openxmlformats.org/officeDocument/2006/relationships/hyperlink" Target="http://www.espn.com/nfl/standings/_/season/2016/sort/pointsfor/group/league" TargetMode="External"/><Relationship Id="rId4" Type="http://schemas.openxmlformats.org/officeDocument/2006/relationships/hyperlink" Target="http://www.espn.com/nfl/standings/_/season/2016/dir/asc/group/league" TargetMode="External"/><Relationship Id="rId9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5/sort/streak/group/league" TargetMode="External"/><Relationship Id="rId3" Type="http://schemas.openxmlformats.org/officeDocument/2006/relationships/hyperlink" Target="http://www.espn.com/nfl/standings/_/season/2015/sort/ties/group/league" TargetMode="External"/><Relationship Id="rId7" Type="http://schemas.openxmlformats.org/officeDocument/2006/relationships/hyperlink" Target="http://www.espn.com/nfl/standings/_/season/2015/sort/differential/group/league" TargetMode="External"/><Relationship Id="rId2" Type="http://schemas.openxmlformats.org/officeDocument/2006/relationships/hyperlink" Target="http://www.espn.com/nfl/standings/_/season/2015/sort/losses/group/league" TargetMode="External"/><Relationship Id="rId1" Type="http://schemas.openxmlformats.org/officeDocument/2006/relationships/hyperlink" Target="http://www.espn.com/nfl/standings/_/season/2015/sort/wins/group/league" TargetMode="External"/><Relationship Id="rId6" Type="http://schemas.openxmlformats.org/officeDocument/2006/relationships/hyperlink" Target="http://www.espn.com/nfl/standings/_/season/2015/sort/pointsagainst/group/league" TargetMode="External"/><Relationship Id="rId5" Type="http://schemas.openxmlformats.org/officeDocument/2006/relationships/hyperlink" Target="http://www.espn.com/nfl/standings/_/season/2015/sort/pointsfor/group/league" TargetMode="External"/><Relationship Id="rId4" Type="http://schemas.openxmlformats.org/officeDocument/2006/relationships/hyperlink" Target="http://www.espn.com/nfl/standings/_/season/2015/dir/asc/group/leagu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4/sort/streak/group/league" TargetMode="External"/><Relationship Id="rId3" Type="http://schemas.openxmlformats.org/officeDocument/2006/relationships/hyperlink" Target="http://www.espn.com/nfl/standings/_/season/2014/sort/ties/group/league" TargetMode="External"/><Relationship Id="rId7" Type="http://schemas.openxmlformats.org/officeDocument/2006/relationships/hyperlink" Target="http://www.espn.com/nfl/standings/_/season/2014/sort/differential/group/league" TargetMode="External"/><Relationship Id="rId2" Type="http://schemas.openxmlformats.org/officeDocument/2006/relationships/hyperlink" Target="http://www.espn.com/nfl/standings/_/season/2014/sort/losses/group/league" TargetMode="External"/><Relationship Id="rId1" Type="http://schemas.openxmlformats.org/officeDocument/2006/relationships/hyperlink" Target="http://www.espn.com/nfl/standings/_/season/2014/sort/wins/group/league" TargetMode="External"/><Relationship Id="rId6" Type="http://schemas.openxmlformats.org/officeDocument/2006/relationships/hyperlink" Target="http://www.espn.com/nfl/standings/_/season/2014/sort/pointsagainst/group/league" TargetMode="External"/><Relationship Id="rId5" Type="http://schemas.openxmlformats.org/officeDocument/2006/relationships/hyperlink" Target="http://www.espn.com/nfl/standings/_/season/2014/sort/pointsfor/group/league" TargetMode="External"/><Relationship Id="rId4" Type="http://schemas.openxmlformats.org/officeDocument/2006/relationships/hyperlink" Target="http://www.espn.com/nfl/standings/_/season/2014/dir/asc/group/league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3/sort/streak/group/league" TargetMode="External"/><Relationship Id="rId3" Type="http://schemas.openxmlformats.org/officeDocument/2006/relationships/hyperlink" Target="http://www.espn.com/nfl/standings/_/season/2013/sort/ties/group/league" TargetMode="External"/><Relationship Id="rId7" Type="http://schemas.openxmlformats.org/officeDocument/2006/relationships/hyperlink" Target="http://www.espn.com/nfl/standings/_/season/2013/sort/differential/group/league" TargetMode="External"/><Relationship Id="rId2" Type="http://schemas.openxmlformats.org/officeDocument/2006/relationships/hyperlink" Target="http://www.espn.com/nfl/standings/_/season/2013/sort/losses/group/league" TargetMode="External"/><Relationship Id="rId1" Type="http://schemas.openxmlformats.org/officeDocument/2006/relationships/hyperlink" Target="http://www.espn.com/nfl/standings/_/season/2013/sort/wins/group/league" TargetMode="External"/><Relationship Id="rId6" Type="http://schemas.openxmlformats.org/officeDocument/2006/relationships/hyperlink" Target="http://www.espn.com/nfl/standings/_/season/2013/sort/pointsagainst/group/league" TargetMode="External"/><Relationship Id="rId5" Type="http://schemas.openxmlformats.org/officeDocument/2006/relationships/hyperlink" Target="http://www.espn.com/nfl/standings/_/season/2013/sort/pointsfor/group/league" TargetMode="External"/><Relationship Id="rId4" Type="http://schemas.openxmlformats.org/officeDocument/2006/relationships/hyperlink" Target="http://www.espn.com/nfl/standings/_/season/2013/dir/asc/group/leag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4"/>
  <sheetViews>
    <sheetView tabSelected="1" workbookViewId="0">
      <selection activeCell="A3" sqref="A3:C13"/>
    </sheetView>
  </sheetViews>
  <sheetFormatPr defaultRowHeight="15"/>
  <cols>
    <col min="1" max="1" width="8.140625" bestFit="1" customWidth="1"/>
    <col min="2" max="2" width="20" bestFit="1" customWidth="1"/>
    <col min="3" max="3" width="12" bestFit="1" customWidth="1"/>
    <col min="4" max="7" width="13.28515625" bestFit="1" customWidth="1"/>
    <col min="8" max="8" width="13.28515625" style="24" bestFit="1" customWidth="1"/>
    <col min="9" max="10" width="13.28515625" bestFit="1" customWidth="1"/>
  </cols>
  <sheetData>
    <row r="3" spans="1:8">
      <c r="A3" s="2" t="s">
        <v>145</v>
      </c>
      <c r="B3" t="s">
        <v>162</v>
      </c>
      <c r="C3" t="s">
        <v>175</v>
      </c>
      <c r="H3"/>
    </row>
    <row r="4" spans="1:8">
      <c r="A4" s="3" t="s">
        <v>166</v>
      </c>
      <c r="B4" s="4">
        <v>28.449999999999996</v>
      </c>
      <c r="C4" s="4">
        <v>1.918816108187269</v>
      </c>
      <c r="H4"/>
    </row>
    <row r="5" spans="1:8">
      <c r="A5" s="3" t="s">
        <v>170</v>
      </c>
      <c r="B5" s="4">
        <v>26.983333333333334</v>
      </c>
      <c r="C5" s="4">
        <v>3.9003038400948258</v>
      </c>
      <c r="H5"/>
    </row>
    <row r="6" spans="1:8">
      <c r="A6" s="3" t="s">
        <v>168</v>
      </c>
      <c r="B6" s="4">
        <v>26.75</v>
      </c>
      <c r="C6" s="4">
        <v>3.1208273938742837</v>
      </c>
      <c r="H6"/>
    </row>
    <row r="7" spans="1:8">
      <c r="A7" s="3" t="s">
        <v>165</v>
      </c>
      <c r="B7" s="4">
        <v>26.000000000000004</v>
      </c>
      <c r="C7" s="4">
        <v>3.6025688119076511</v>
      </c>
      <c r="H7"/>
    </row>
    <row r="8" spans="1:8">
      <c r="A8" s="3" t="s">
        <v>169</v>
      </c>
      <c r="B8" s="4">
        <v>24.716666666666669</v>
      </c>
      <c r="C8" s="4">
        <v>4.0364496659786901</v>
      </c>
      <c r="H8"/>
    </row>
    <row r="9" spans="1:8">
      <c r="A9" s="3" t="s">
        <v>167</v>
      </c>
      <c r="B9" s="4">
        <v>24.549999999999997</v>
      </c>
      <c r="C9" s="4">
        <v>3.7388053419767164</v>
      </c>
      <c r="H9"/>
    </row>
    <row r="10" spans="1:8">
      <c r="A10" s="3" t="s">
        <v>163</v>
      </c>
      <c r="B10" s="4">
        <v>23.916666666666664</v>
      </c>
      <c r="C10" s="4">
        <v>2.6571217032686021</v>
      </c>
      <c r="H10"/>
    </row>
    <row r="11" spans="1:8">
      <c r="A11" s="3" t="s">
        <v>172</v>
      </c>
      <c r="B11" s="4">
        <v>22.950000000000003</v>
      </c>
      <c r="C11" s="4">
        <v>4.1645845087143112</v>
      </c>
      <c r="H11"/>
    </row>
    <row r="12" spans="1:8">
      <c r="A12" s="3" t="s">
        <v>171</v>
      </c>
      <c r="B12" s="4">
        <v>21.883333333333333</v>
      </c>
      <c r="C12" s="4">
        <v>4.3269295808235686</v>
      </c>
      <c r="H12"/>
    </row>
    <row r="13" spans="1:8">
      <c r="A13" s="3" t="s">
        <v>164</v>
      </c>
      <c r="B13" s="4">
        <v>21.333333333333336</v>
      </c>
      <c r="C13" s="4">
        <v>2.8737312987213328</v>
      </c>
      <c r="H13"/>
    </row>
    <row r="14" spans="1:8">
      <c r="H14"/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5"/>
  <sheetViews>
    <sheetView workbookViewId="0">
      <selection activeCell="A3" sqref="A3:A34"/>
    </sheetView>
  </sheetViews>
  <sheetFormatPr defaultRowHeight="15"/>
  <sheetData>
    <row r="1" spans="1:14" ht="75.75" thickBot="1">
      <c r="B1" s="5" t="s">
        <v>45</v>
      </c>
    </row>
    <row r="2" spans="1:14" ht="15.75" thickBot="1">
      <c r="B2" s="17"/>
      <c r="C2" s="18" t="s">
        <v>46</v>
      </c>
      <c r="D2" s="18" t="s">
        <v>47</v>
      </c>
      <c r="E2" s="18" t="s">
        <v>48</v>
      </c>
      <c r="F2" s="19" t="s">
        <v>49</v>
      </c>
      <c r="G2" s="20" t="s">
        <v>50</v>
      </c>
      <c r="H2" s="20" t="s">
        <v>51</v>
      </c>
      <c r="I2" s="20" t="s">
        <v>52</v>
      </c>
      <c r="J2" s="21" t="s">
        <v>53</v>
      </c>
      <c r="K2" s="18" t="s">
        <v>54</v>
      </c>
      <c r="L2" s="18" t="s">
        <v>55</v>
      </c>
      <c r="M2" s="19" t="s">
        <v>56</v>
      </c>
      <c r="N2" s="18" t="s">
        <v>57</v>
      </c>
    </row>
    <row r="3" spans="1:14" ht="15.75" thickBot="1">
      <c r="A3">
        <v>1</v>
      </c>
      <c r="B3" s="6" t="s">
        <v>65</v>
      </c>
      <c r="C3" s="7">
        <v>13</v>
      </c>
      <c r="D3" s="7">
        <v>3</v>
      </c>
      <c r="E3" s="7">
        <v>0</v>
      </c>
      <c r="F3" s="8">
        <v>0.81299999999999994</v>
      </c>
      <c r="G3" s="9">
        <v>42917</v>
      </c>
      <c r="H3" s="9">
        <v>42888</v>
      </c>
      <c r="I3" s="9">
        <v>42797</v>
      </c>
      <c r="J3" s="11">
        <v>42981</v>
      </c>
      <c r="K3" s="7">
        <v>419</v>
      </c>
      <c r="L3" s="7">
        <v>299</v>
      </c>
      <c r="M3" s="12">
        <v>120</v>
      </c>
      <c r="N3" s="7" t="s">
        <v>61</v>
      </c>
    </row>
    <row r="4" spans="1:14" ht="15.75" thickBot="1">
      <c r="A4">
        <v>2</v>
      </c>
      <c r="B4" s="6" t="s">
        <v>101</v>
      </c>
      <c r="C4" s="7">
        <v>13</v>
      </c>
      <c r="D4" s="7">
        <v>3</v>
      </c>
      <c r="E4" s="7">
        <v>0</v>
      </c>
      <c r="F4" s="8">
        <v>0.81299999999999994</v>
      </c>
      <c r="G4" s="9">
        <v>42917</v>
      </c>
      <c r="H4" s="9">
        <v>42888</v>
      </c>
      <c r="I4" s="10">
        <v>36678</v>
      </c>
      <c r="J4" s="11">
        <v>43010</v>
      </c>
      <c r="K4" s="7">
        <v>481</v>
      </c>
      <c r="L4" s="7">
        <v>289</v>
      </c>
      <c r="M4" s="12">
        <v>192</v>
      </c>
      <c r="N4" s="7" t="s">
        <v>119</v>
      </c>
    </row>
    <row r="5" spans="1:14" ht="15.75" thickBot="1">
      <c r="A5">
        <v>3</v>
      </c>
      <c r="B5" s="6" t="s">
        <v>112</v>
      </c>
      <c r="C5" s="7">
        <v>12</v>
      </c>
      <c r="D5" s="7">
        <v>4</v>
      </c>
      <c r="E5" s="7">
        <v>0</v>
      </c>
      <c r="F5" s="8">
        <v>0.75</v>
      </c>
      <c r="G5" s="9">
        <v>42888</v>
      </c>
      <c r="H5" s="9">
        <v>42888</v>
      </c>
      <c r="I5" s="10">
        <v>36678</v>
      </c>
      <c r="J5" s="11">
        <v>43040</v>
      </c>
      <c r="K5" s="7">
        <v>557</v>
      </c>
      <c r="L5" s="7">
        <v>331</v>
      </c>
      <c r="M5" s="12">
        <v>226</v>
      </c>
      <c r="N5" s="7" t="s">
        <v>63</v>
      </c>
    </row>
    <row r="6" spans="1:14" ht="15.75" thickBot="1">
      <c r="A6">
        <v>4</v>
      </c>
      <c r="B6" s="6" t="s">
        <v>74</v>
      </c>
      <c r="C6" s="7">
        <v>12</v>
      </c>
      <c r="D6" s="7">
        <v>4</v>
      </c>
      <c r="E6" s="7">
        <v>0</v>
      </c>
      <c r="F6" s="8">
        <v>0.75</v>
      </c>
      <c r="G6" s="9">
        <v>42888</v>
      </c>
      <c r="H6" s="9">
        <v>42888</v>
      </c>
      <c r="I6" s="9">
        <v>42856</v>
      </c>
      <c r="J6" s="11">
        <v>43010</v>
      </c>
      <c r="K6" s="7">
        <v>416</v>
      </c>
      <c r="L6" s="7">
        <v>331</v>
      </c>
      <c r="M6" s="12">
        <v>85</v>
      </c>
      <c r="N6" s="7" t="s">
        <v>77</v>
      </c>
    </row>
    <row r="7" spans="1:14" ht="15.75" thickBot="1">
      <c r="A7">
        <v>5</v>
      </c>
      <c r="B7" s="6" t="s">
        <v>120</v>
      </c>
      <c r="C7" s="7">
        <v>11</v>
      </c>
      <c r="D7" s="7">
        <v>4</v>
      </c>
      <c r="E7" s="7">
        <v>1</v>
      </c>
      <c r="F7" s="8">
        <v>0.71899999999999997</v>
      </c>
      <c r="G7" s="13">
        <v>37043</v>
      </c>
      <c r="H7" s="9">
        <v>42858</v>
      </c>
      <c r="I7" s="13">
        <v>36952</v>
      </c>
      <c r="J7" s="14">
        <v>37076</v>
      </c>
      <c r="K7" s="7">
        <v>397</v>
      </c>
      <c r="L7" s="7">
        <v>273</v>
      </c>
      <c r="M7" s="12">
        <v>124</v>
      </c>
      <c r="N7" s="7" t="s">
        <v>69</v>
      </c>
    </row>
    <row r="8" spans="1:14" ht="15.75" thickBot="1">
      <c r="A8">
        <v>6</v>
      </c>
      <c r="B8" s="6" t="s">
        <v>71</v>
      </c>
      <c r="C8" s="7">
        <v>11</v>
      </c>
      <c r="D8" s="7">
        <v>5</v>
      </c>
      <c r="E8" s="7">
        <v>0</v>
      </c>
      <c r="F8" s="8">
        <v>0.68799999999999994</v>
      </c>
      <c r="G8" s="9">
        <v>42917</v>
      </c>
      <c r="H8" s="9">
        <v>42829</v>
      </c>
      <c r="I8" s="9">
        <v>42856</v>
      </c>
      <c r="J8" s="11">
        <v>42951</v>
      </c>
      <c r="K8" s="7">
        <v>433</v>
      </c>
      <c r="L8" s="7">
        <v>336</v>
      </c>
      <c r="M8" s="12">
        <v>97</v>
      </c>
      <c r="N8" s="7" t="s">
        <v>61</v>
      </c>
    </row>
    <row r="9" spans="1:14" ht="15.75" thickBot="1">
      <c r="A9">
        <v>7</v>
      </c>
      <c r="B9" s="6" t="s">
        <v>95</v>
      </c>
      <c r="C9" s="7">
        <v>11</v>
      </c>
      <c r="D9" s="7">
        <v>5</v>
      </c>
      <c r="E9" s="7">
        <v>0</v>
      </c>
      <c r="F9" s="8">
        <v>0.68799999999999994</v>
      </c>
      <c r="G9" s="10">
        <v>36739</v>
      </c>
      <c r="H9" s="9">
        <v>42799</v>
      </c>
      <c r="I9" s="9">
        <v>42797</v>
      </c>
      <c r="J9" s="11">
        <v>42951</v>
      </c>
      <c r="K9" s="7">
        <v>412</v>
      </c>
      <c r="L9" s="7">
        <v>245</v>
      </c>
      <c r="M9" s="12">
        <v>167</v>
      </c>
      <c r="N9" s="7" t="s">
        <v>121</v>
      </c>
    </row>
    <row r="10" spans="1:14" ht="15.75" thickBot="1">
      <c r="A10">
        <v>8</v>
      </c>
      <c r="B10" s="6" t="s">
        <v>122</v>
      </c>
      <c r="C10" s="7">
        <v>11</v>
      </c>
      <c r="D10" s="7">
        <v>5</v>
      </c>
      <c r="E10" s="7">
        <v>0</v>
      </c>
      <c r="F10" s="8">
        <v>0.68799999999999994</v>
      </c>
      <c r="G10" s="9">
        <v>42917</v>
      </c>
      <c r="H10" s="9">
        <v>42829</v>
      </c>
      <c r="I10" s="9">
        <v>42827</v>
      </c>
      <c r="J10" s="11">
        <v>42951</v>
      </c>
      <c r="K10" s="7">
        <v>357</v>
      </c>
      <c r="L10" s="7">
        <v>387</v>
      </c>
      <c r="M10" s="15">
        <v>-30</v>
      </c>
      <c r="N10" s="7" t="s">
        <v>63</v>
      </c>
    </row>
    <row r="11" spans="1:14" ht="15.75" thickBot="1">
      <c r="A11">
        <v>9</v>
      </c>
      <c r="B11" s="6" t="s">
        <v>97</v>
      </c>
      <c r="C11" s="7">
        <v>10</v>
      </c>
      <c r="D11" s="7">
        <v>6</v>
      </c>
      <c r="E11" s="7">
        <v>0</v>
      </c>
      <c r="F11" s="8">
        <v>0.625</v>
      </c>
      <c r="G11" s="9">
        <v>42858</v>
      </c>
      <c r="H11" s="9">
        <v>42858</v>
      </c>
      <c r="I11" s="9">
        <v>42856</v>
      </c>
      <c r="J11" s="11">
        <v>42951</v>
      </c>
      <c r="K11" s="7">
        <v>436</v>
      </c>
      <c r="L11" s="7">
        <v>388</v>
      </c>
      <c r="M11" s="12">
        <v>48</v>
      </c>
      <c r="N11" s="7" t="s">
        <v>59</v>
      </c>
    </row>
    <row r="12" spans="1:14" ht="15.75" thickBot="1">
      <c r="A12">
        <v>10</v>
      </c>
      <c r="B12" s="6" t="s">
        <v>123</v>
      </c>
      <c r="C12" s="7">
        <v>10</v>
      </c>
      <c r="D12" s="7">
        <v>6</v>
      </c>
      <c r="E12" s="7">
        <v>0</v>
      </c>
      <c r="F12" s="8">
        <v>0.625</v>
      </c>
      <c r="G12" s="9">
        <v>42888</v>
      </c>
      <c r="H12" s="9">
        <v>42829</v>
      </c>
      <c r="I12" s="9">
        <v>42827</v>
      </c>
      <c r="J12" s="11">
        <v>42951</v>
      </c>
      <c r="K12" s="7">
        <v>398</v>
      </c>
      <c r="L12" s="7">
        <v>344</v>
      </c>
      <c r="M12" s="12">
        <v>54</v>
      </c>
      <c r="N12" s="7" t="s">
        <v>61</v>
      </c>
    </row>
    <row r="13" spans="1:14" ht="15.75" thickBot="1">
      <c r="A13">
        <v>11</v>
      </c>
      <c r="B13" s="6" t="s">
        <v>124</v>
      </c>
      <c r="C13" s="7">
        <v>10</v>
      </c>
      <c r="D13" s="7">
        <v>6</v>
      </c>
      <c r="E13" s="7">
        <v>0</v>
      </c>
      <c r="F13" s="8">
        <v>0.625</v>
      </c>
      <c r="G13" s="9">
        <v>42917</v>
      </c>
      <c r="H13" s="9">
        <v>42799</v>
      </c>
      <c r="I13" s="9">
        <v>42827</v>
      </c>
      <c r="J13" s="11">
        <v>42921</v>
      </c>
      <c r="K13" s="7">
        <v>379</v>
      </c>
      <c r="L13" s="7">
        <v>348</v>
      </c>
      <c r="M13" s="12">
        <v>31</v>
      </c>
      <c r="N13" s="7" t="s">
        <v>66</v>
      </c>
    </row>
    <row r="14" spans="1:14" ht="15.75" thickBot="1">
      <c r="A14">
        <v>12</v>
      </c>
      <c r="B14" s="6" t="s">
        <v>105</v>
      </c>
      <c r="C14" s="7">
        <v>10</v>
      </c>
      <c r="D14" s="7">
        <v>6</v>
      </c>
      <c r="E14" s="7">
        <v>0</v>
      </c>
      <c r="F14" s="8">
        <v>0.625</v>
      </c>
      <c r="G14" s="9">
        <v>42829</v>
      </c>
      <c r="H14" s="9">
        <v>42888</v>
      </c>
      <c r="I14" s="9">
        <v>42797</v>
      </c>
      <c r="J14" s="11">
        <v>42921</v>
      </c>
      <c r="K14" s="7">
        <v>391</v>
      </c>
      <c r="L14" s="7">
        <v>320</v>
      </c>
      <c r="M14" s="12">
        <v>71</v>
      </c>
      <c r="N14" s="7" t="s">
        <v>91</v>
      </c>
    </row>
    <row r="15" spans="1:14" ht="15.75" thickBot="1">
      <c r="A15">
        <v>13</v>
      </c>
      <c r="B15" s="16" t="s">
        <v>10</v>
      </c>
      <c r="C15" s="7">
        <v>10</v>
      </c>
      <c r="D15" s="7">
        <v>6</v>
      </c>
      <c r="E15" s="7">
        <v>0</v>
      </c>
      <c r="F15" s="8">
        <v>0.625</v>
      </c>
      <c r="G15" s="9">
        <v>42858</v>
      </c>
      <c r="H15" s="9">
        <v>42858</v>
      </c>
      <c r="I15" s="9">
        <v>42797</v>
      </c>
      <c r="J15" s="11">
        <v>42921</v>
      </c>
      <c r="K15" s="7">
        <v>375</v>
      </c>
      <c r="L15" s="7">
        <v>277</v>
      </c>
      <c r="M15" s="12">
        <v>98</v>
      </c>
      <c r="N15" s="7" t="s">
        <v>63</v>
      </c>
    </row>
    <row r="16" spans="1:14" ht="15.75" thickBot="1">
      <c r="A16">
        <v>14</v>
      </c>
      <c r="B16" s="16" t="s">
        <v>27</v>
      </c>
      <c r="C16" s="7">
        <v>9</v>
      </c>
      <c r="D16" s="7">
        <v>7</v>
      </c>
      <c r="E16" s="7">
        <v>0</v>
      </c>
      <c r="F16" s="8">
        <v>0.56299999999999994</v>
      </c>
      <c r="G16" s="9">
        <v>42888</v>
      </c>
      <c r="H16" s="9">
        <v>42799</v>
      </c>
      <c r="I16" s="9">
        <v>42797</v>
      </c>
      <c r="J16" s="11">
        <v>42951</v>
      </c>
      <c r="K16" s="7">
        <v>429</v>
      </c>
      <c r="L16" s="7">
        <v>344</v>
      </c>
      <c r="M16" s="12">
        <v>85</v>
      </c>
      <c r="N16" s="7" t="s">
        <v>69</v>
      </c>
    </row>
    <row r="17" spans="1:14" ht="15.75" thickBot="1">
      <c r="A17">
        <v>15</v>
      </c>
      <c r="B17" s="16" t="s">
        <v>31</v>
      </c>
      <c r="C17" s="7">
        <v>8</v>
      </c>
      <c r="D17" s="7">
        <v>8</v>
      </c>
      <c r="E17" s="7">
        <v>0</v>
      </c>
      <c r="F17" s="8">
        <v>0.5</v>
      </c>
      <c r="G17" s="9">
        <v>42858</v>
      </c>
      <c r="H17" s="9">
        <v>42799</v>
      </c>
      <c r="I17" s="9">
        <v>42797</v>
      </c>
      <c r="J17" s="11">
        <v>42862</v>
      </c>
      <c r="K17" s="7">
        <v>336</v>
      </c>
      <c r="L17" s="7">
        <v>314</v>
      </c>
      <c r="M17" s="12">
        <v>22</v>
      </c>
      <c r="N17" s="7" t="s">
        <v>69</v>
      </c>
    </row>
    <row r="18" spans="1:14" ht="15.75" thickBot="1">
      <c r="A18">
        <v>16</v>
      </c>
      <c r="B18" s="16" t="s">
        <v>13</v>
      </c>
      <c r="C18" s="7">
        <v>8</v>
      </c>
      <c r="D18" s="7">
        <v>8</v>
      </c>
      <c r="E18" s="7">
        <v>0</v>
      </c>
      <c r="F18" s="8">
        <v>0.5</v>
      </c>
      <c r="G18" s="9">
        <v>42829</v>
      </c>
      <c r="H18" s="9">
        <v>42829</v>
      </c>
      <c r="I18" s="9">
        <v>42797</v>
      </c>
      <c r="J18" s="11">
        <v>42862</v>
      </c>
      <c r="K18" s="7">
        <v>376</v>
      </c>
      <c r="L18" s="7">
        <v>400</v>
      </c>
      <c r="M18" s="15">
        <v>-24</v>
      </c>
      <c r="N18" s="7" t="s">
        <v>77</v>
      </c>
    </row>
    <row r="19" spans="1:14" ht="15.75" thickBot="1">
      <c r="A19">
        <v>17</v>
      </c>
      <c r="B19" s="6" t="s">
        <v>98</v>
      </c>
      <c r="C19" s="7">
        <v>7</v>
      </c>
      <c r="D19" s="7">
        <v>8</v>
      </c>
      <c r="E19" s="7">
        <v>1</v>
      </c>
      <c r="F19" s="8">
        <v>0.46899999999999997</v>
      </c>
      <c r="G19" s="9">
        <v>42829</v>
      </c>
      <c r="H19" s="13">
        <v>36954</v>
      </c>
      <c r="I19" s="13">
        <v>36982</v>
      </c>
      <c r="J19" s="14">
        <v>37047</v>
      </c>
      <c r="K19" s="7">
        <v>299</v>
      </c>
      <c r="L19" s="7">
        <v>348</v>
      </c>
      <c r="M19" s="15">
        <v>-49</v>
      </c>
      <c r="N19" s="7" t="s">
        <v>61</v>
      </c>
    </row>
    <row r="20" spans="1:14" ht="15.75" thickBot="1">
      <c r="A20">
        <v>18</v>
      </c>
      <c r="B20" s="16" t="s">
        <v>23</v>
      </c>
      <c r="C20" s="7">
        <v>7</v>
      </c>
      <c r="D20" s="7">
        <v>9</v>
      </c>
      <c r="E20" s="7">
        <v>0</v>
      </c>
      <c r="F20" s="8">
        <v>0.438</v>
      </c>
      <c r="G20" s="9">
        <v>42858</v>
      </c>
      <c r="H20" s="9">
        <v>42772</v>
      </c>
      <c r="I20" s="9">
        <v>42770</v>
      </c>
      <c r="J20" s="11">
        <v>42862</v>
      </c>
      <c r="K20" s="7">
        <v>288</v>
      </c>
      <c r="L20" s="7">
        <v>317</v>
      </c>
      <c r="M20" s="15">
        <v>-29</v>
      </c>
      <c r="N20" s="7" t="s">
        <v>61</v>
      </c>
    </row>
    <row r="21" spans="1:14" ht="15.75" thickBot="1">
      <c r="A21">
        <v>19</v>
      </c>
      <c r="B21" s="6" t="s">
        <v>78</v>
      </c>
      <c r="C21" s="7">
        <v>7</v>
      </c>
      <c r="D21" s="7">
        <v>9</v>
      </c>
      <c r="E21" s="7">
        <v>0</v>
      </c>
      <c r="F21" s="8">
        <v>0.438</v>
      </c>
      <c r="G21" s="9">
        <v>42799</v>
      </c>
      <c r="H21" s="9">
        <v>42829</v>
      </c>
      <c r="I21" s="9">
        <v>42827</v>
      </c>
      <c r="J21" s="11">
        <v>42924</v>
      </c>
      <c r="K21" s="7">
        <v>350</v>
      </c>
      <c r="L21" s="7">
        <v>350</v>
      </c>
      <c r="M21" s="8">
        <v>0</v>
      </c>
      <c r="N21" s="7" t="s">
        <v>63</v>
      </c>
    </row>
    <row r="22" spans="1:14" ht="15.75" thickBot="1">
      <c r="A22">
        <v>20</v>
      </c>
      <c r="B22" s="16" t="s">
        <v>34</v>
      </c>
      <c r="C22" s="7">
        <v>7</v>
      </c>
      <c r="D22" s="7">
        <v>9</v>
      </c>
      <c r="E22" s="7">
        <v>0</v>
      </c>
      <c r="F22" s="8">
        <v>0.438</v>
      </c>
      <c r="G22" s="9">
        <v>42799</v>
      </c>
      <c r="H22" s="9">
        <v>42829</v>
      </c>
      <c r="I22" s="9">
        <v>42797</v>
      </c>
      <c r="J22" s="11">
        <v>42833</v>
      </c>
      <c r="K22" s="7">
        <v>389</v>
      </c>
      <c r="L22" s="7">
        <v>394</v>
      </c>
      <c r="M22" s="15">
        <v>-5</v>
      </c>
      <c r="N22" s="7" t="s">
        <v>69</v>
      </c>
    </row>
    <row r="23" spans="1:14" ht="15.75" thickBot="1">
      <c r="A23">
        <v>21</v>
      </c>
      <c r="B23" s="16" t="s">
        <v>26</v>
      </c>
      <c r="C23" s="7">
        <v>7</v>
      </c>
      <c r="D23" s="7">
        <v>9</v>
      </c>
      <c r="E23" s="7">
        <v>0</v>
      </c>
      <c r="F23" s="8">
        <v>0.438</v>
      </c>
      <c r="G23" s="9">
        <v>42829</v>
      </c>
      <c r="H23" s="9">
        <v>42799</v>
      </c>
      <c r="I23" s="9">
        <v>42797</v>
      </c>
      <c r="J23" s="11">
        <v>42862</v>
      </c>
      <c r="K23" s="7">
        <v>461</v>
      </c>
      <c r="L23" s="7">
        <v>454</v>
      </c>
      <c r="M23" s="12">
        <v>7</v>
      </c>
      <c r="N23" s="7" t="s">
        <v>61</v>
      </c>
    </row>
    <row r="24" spans="1:14" ht="15.75" thickBot="1">
      <c r="A24">
        <v>22</v>
      </c>
      <c r="B24" s="16" t="s">
        <v>9</v>
      </c>
      <c r="C24" s="7">
        <v>7</v>
      </c>
      <c r="D24" s="7">
        <v>9</v>
      </c>
      <c r="E24" s="7">
        <v>0</v>
      </c>
      <c r="F24" s="8">
        <v>0.438</v>
      </c>
      <c r="G24" s="9">
        <v>42799</v>
      </c>
      <c r="H24" s="9">
        <v>42829</v>
      </c>
      <c r="I24" s="9">
        <v>42797</v>
      </c>
      <c r="J24" s="11">
        <v>42862</v>
      </c>
      <c r="K24" s="7">
        <v>357</v>
      </c>
      <c r="L24" s="7">
        <v>363</v>
      </c>
      <c r="M24" s="15">
        <v>-6</v>
      </c>
      <c r="N24" s="7" t="s">
        <v>66</v>
      </c>
    </row>
    <row r="25" spans="1:14" ht="15.75" thickBot="1">
      <c r="A25">
        <v>23</v>
      </c>
      <c r="B25" s="16" t="s">
        <v>28</v>
      </c>
      <c r="C25" s="7">
        <v>6</v>
      </c>
      <c r="D25" s="7">
        <v>10</v>
      </c>
      <c r="E25" s="7">
        <v>0</v>
      </c>
      <c r="F25" s="8">
        <v>0.375</v>
      </c>
      <c r="G25" s="9">
        <v>42799</v>
      </c>
      <c r="H25" s="9">
        <v>42799</v>
      </c>
      <c r="I25" s="9">
        <v>42770</v>
      </c>
      <c r="J25" s="11">
        <v>42833</v>
      </c>
      <c r="K25" s="7">
        <v>281</v>
      </c>
      <c r="L25" s="7">
        <v>375</v>
      </c>
      <c r="M25" s="15">
        <v>-94</v>
      </c>
      <c r="N25" s="7" t="s">
        <v>76</v>
      </c>
    </row>
    <row r="26" spans="1:14" ht="15.75" thickBot="1">
      <c r="A26">
        <v>24</v>
      </c>
      <c r="B26" s="16" t="s">
        <v>35</v>
      </c>
      <c r="C26" s="7">
        <v>6</v>
      </c>
      <c r="D26" s="7">
        <v>10</v>
      </c>
      <c r="E26" s="7">
        <v>0</v>
      </c>
      <c r="F26" s="8">
        <v>0.375</v>
      </c>
      <c r="G26" s="9">
        <v>42829</v>
      </c>
      <c r="H26" s="9">
        <v>42772</v>
      </c>
      <c r="I26" s="9">
        <v>42740</v>
      </c>
      <c r="J26" s="11">
        <v>42862</v>
      </c>
      <c r="K26" s="7">
        <v>330</v>
      </c>
      <c r="L26" s="7">
        <v>471</v>
      </c>
      <c r="M26" s="15">
        <v>-141</v>
      </c>
      <c r="N26" s="7" t="s">
        <v>69</v>
      </c>
    </row>
    <row r="27" spans="1:14" ht="15.75" thickBot="1">
      <c r="A27">
        <v>25</v>
      </c>
      <c r="B27" s="16" t="s">
        <v>8</v>
      </c>
      <c r="C27" s="7">
        <v>6</v>
      </c>
      <c r="D27" s="7">
        <v>10</v>
      </c>
      <c r="E27" s="7">
        <v>0</v>
      </c>
      <c r="F27" s="8">
        <v>0.375</v>
      </c>
      <c r="G27" s="9">
        <v>42829</v>
      </c>
      <c r="H27" s="9">
        <v>42772</v>
      </c>
      <c r="I27" s="9">
        <v>42770</v>
      </c>
      <c r="J27" s="11">
        <v>42862</v>
      </c>
      <c r="K27" s="7">
        <v>344</v>
      </c>
      <c r="L27" s="7">
        <v>435</v>
      </c>
      <c r="M27" s="15">
        <v>-91</v>
      </c>
      <c r="N27" s="7" t="s">
        <v>69</v>
      </c>
    </row>
    <row r="28" spans="1:14" ht="15.75" thickBot="1">
      <c r="A28">
        <v>26</v>
      </c>
      <c r="B28" s="16" t="s">
        <v>12</v>
      </c>
      <c r="C28" s="7">
        <v>5</v>
      </c>
      <c r="D28" s="7">
        <v>11</v>
      </c>
      <c r="E28" s="7">
        <v>0</v>
      </c>
      <c r="F28" s="8">
        <v>0.313</v>
      </c>
      <c r="G28" s="9">
        <v>42829</v>
      </c>
      <c r="H28" s="9">
        <v>42742</v>
      </c>
      <c r="I28" s="9">
        <v>42770</v>
      </c>
      <c r="J28" s="11">
        <v>42862</v>
      </c>
      <c r="K28" s="7">
        <v>302</v>
      </c>
      <c r="L28" s="7">
        <v>368</v>
      </c>
      <c r="M28" s="15">
        <v>-66</v>
      </c>
      <c r="N28" s="7" t="s">
        <v>76</v>
      </c>
    </row>
    <row r="29" spans="1:14" ht="15.75" thickBot="1">
      <c r="A29">
        <v>27</v>
      </c>
      <c r="B29" s="16" t="s">
        <v>5</v>
      </c>
      <c r="C29" s="7">
        <v>5</v>
      </c>
      <c r="D29" s="7">
        <v>11</v>
      </c>
      <c r="E29" s="7">
        <v>0</v>
      </c>
      <c r="F29" s="8">
        <v>0.313</v>
      </c>
      <c r="G29" s="9">
        <v>42829</v>
      </c>
      <c r="H29" s="9">
        <v>42742</v>
      </c>
      <c r="I29" s="9">
        <v>42740</v>
      </c>
      <c r="J29" s="11">
        <v>42803</v>
      </c>
      <c r="K29" s="7">
        <v>250</v>
      </c>
      <c r="L29" s="7">
        <v>357</v>
      </c>
      <c r="M29" s="15">
        <v>-107</v>
      </c>
      <c r="N29" s="7" t="s">
        <v>77</v>
      </c>
    </row>
    <row r="30" spans="1:14" ht="15.75" thickBot="1">
      <c r="A30">
        <v>28</v>
      </c>
      <c r="B30" s="16" t="s">
        <v>30</v>
      </c>
      <c r="C30" s="7">
        <v>4</v>
      </c>
      <c r="D30" s="7">
        <v>12</v>
      </c>
      <c r="E30" s="7">
        <v>0</v>
      </c>
      <c r="F30" s="8">
        <v>0.25</v>
      </c>
      <c r="G30" s="9">
        <v>42772</v>
      </c>
      <c r="H30" s="9">
        <v>42772</v>
      </c>
      <c r="I30" s="9">
        <v>42740</v>
      </c>
      <c r="J30" s="11">
        <v>42776</v>
      </c>
      <c r="K30" s="7">
        <v>280</v>
      </c>
      <c r="L30" s="7">
        <v>444</v>
      </c>
      <c r="M30" s="15">
        <v>-164</v>
      </c>
      <c r="N30" s="7" t="s">
        <v>76</v>
      </c>
    </row>
    <row r="31" spans="1:14" ht="15.75" thickBot="1">
      <c r="A31">
        <v>29</v>
      </c>
      <c r="B31" s="16" t="s">
        <v>15</v>
      </c>
      <c r="C31" s="7">
        <v>4</v>
      </c>
      <c r="D31" s="7">
        <v>12</v>
      </c>
      <c r="E31" s="7">
        <v>0</v>
      </c>
      <c r="F31" s="8">
        <v>0.25</v>
      </c>
      <c r="G31" s="9">
        <v>42772</v>
      </c>
      <c r="H31" s="9">
        <v>42772</v>
      </c>
      <c r="I31" s="7" t="s">
        <v>83</v>
      </c>
      <c r="J31" s="11">
        <v>42803</v>
      </c>
      <c r="K31" s="7">
        <v>372</v>
      </c>
      <c r="L31" s="7">
        <v>437</v>
      </c>
      <c r="M31" s="15">
        <v>-65</v>
      </c>
      <c r="N31" s="7" t="s">
        <v>117</v>
      </c>
    </row>
    <row r="32" spans="1:14" ht="15.75" thickBot="1">
      <c r="A32">
        <v>30</v>
      </c>
      <c r="B32" s="16" t="s">
        <v>29</v>
      </c>
      <c r="C32" s="7">
        <v>4</v>
      </c>
      <c r="D32" s="7">
        <v>12</v>
      </c>
      <c r="E32" s="7">
        <v>0</v>
      </c>
      <c r="F32" s="8">
        <v>0.25</v>
      </c>
      <c r="G32" s="9">
        <v>42799</v>
      </c>
      <c r="H32" s="9">
        <v>42742</v>
      </c>
      <c r="I32" s="9">
        <v>42770</v>
      </c>
      <c r="J32" s="11">
        <v>42833</v>
      </c>
      <c r="K32" s="7">
        <v>290</v>
      </c>
      <c r="L32" s="7">
        <v>443</v>
      </c>
      <c r="M32" s="15">
        <v>-153</v>
      </c>
      <c r="N32" s="7" t="s">
        <v>77</v>
      </c>
    </row>
    <row r="33" spans="1:14" ht="15.75" thickBot="1">
      <c r="A33">
        <v>31</v>
      </c>
      <c r="B33" s="16" t="s">
        <v>20</v>
      </c>
      <c r="C33" s="7">
        <v>2</v>
      </c>
      <c r="D33" s="7">
        <v>14</v>
      </c>
      <c r="E33" s="7">
        <v>0</v>
      </c>
      <c r="F33" s="8">
        <v>0.125</v>
      </c>
      <c r="G33" s="9">
        <v>42742</v>
      </c>
      <c r="H33" s="9">
        <v>42742</v>
      </c>
      <c r="I33" s="7" t="s">
        <v>83</v>
      </c>
      <c r="J33" s="8" t="s">
        <v>125</v>
      </c>
      <c r="K33" s="7">
        <v>211</v>
      </c>
      <c r="L33" s="7">
        <v>425</v>
      </c>
      <c r="M33" s="15">
        <v>-214</v>
      </c>
      <c r="N33" s="7" t="s">
        <v>82</v>
      </c>
    </row>
    <row r="34" spans="1:14">
      <c r="A34">
        <v>32</v>
      </c>
      <c r="B34" s="16" t="s">
        <v>19</v>
      </c>
      <c r="C34" s="7">
        <v>2</v>
      </c>
      <c r="D34" s="7">
        <v>14</v>
      </c>
      <c r="E34" s="7">
        <v>0</v>
      </c>
      <c r="F34" s="8">
        <v>0.125</v>
      </c>
      <c r="G34" s="9">
        <v>42742</v>
      </c>
      <c r="H34" s="9">
        <v>42742</v>
      </c>
      <c r="I34" s="9">
        <v>42770</v>
      </c>
      <c r="J34" s="11">
        <v>42776</v>
      </c>
      <c r="K34" s="7">
        <v>255</v>
      </c>
      <c r="L34" s="7">
        <v>444</v>
      </c>
      <c r="M34" s="15">
        <v>-189</v>
      </c>
      <c r="N34" s="7" t="s">
        <v>79</v>
      </c>
    </row>
    <row r="35" spans="1:14">
      <c r="B35" s="22" t="s">
        <v>84</v>
      </c>
    </row>
  </sheetData>
  <hyperlinks>
    <hyperlink ref="C2" r:id="rId1" display="http://www.espn.com/nfl/standings/_/season/2012/sort/wins/group/league" xr:uid="{00000000-0004-0000-0800-000000000000}"/>
    <hyperlink ref="D2" r:id="rId2" display="http://www.espn.com/nfl/standings/_/season/2012/sort/losses/group/league" xr:uid="{00000000-0004-0000-0800-000001000000}"/>
    <hyperlink ref="E2" r:id="rId3" display="http://www.espn.com/nfl/standings/_/season/2012/sort/ties/group/league" xr:uid="{00000000-0004-0000-0800-000002000000}"/>
    <hyperlink ref="F2" r:id="rId4" display="http://www.espn.com/nfl/standings/_/season/2012/dir/asc/group/league" xr:uid="{00000000-0004-0000-0800-000003000000}"/>
    <hyperlink ref="K2" r:id="rId5" display="http://www.espn.com/nfl/standings/_/season/2012/sort/pointsfor/group/league" xr:uid="{00000000-0004-0000-0800-000004000000}"/>
    <hyperlink ref="L2" r:id="rId6" display="http://www.espn.com/nfl/standings/_/season/2012/sort/pointsagainst/group/league" xr:uid="{00000000-0004-0000-0800-000005000000}"/>
    <hyperlink ref="M2" r:id="rId7" display="http://www.espn.com/nfl/standings/_/season/2012/sort/differential/group/league" xr:uid="{00000000-0004-0000-0800-000006000000}"/>
    <hyperlink ref="N2" r:id="rId8" display="http://www.espn.com/nfl/standings/_/season/2012/sort/streak/group/league" xr:uid="{00000000-0004-0000-0800-000007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5"/>
  <sheetViews>
    <sheetView workbookViewId="0">
      <selection activeCell="A3" sqref="A3:A34"/>
    </sheetView>
  </sheetViews>
  <sheetFormatPr defaultRowHeight="15"/>
  <sheetData>
    <row r="1" spans="1:14" ht="75.75" thickBot="1">
      <c r="B1" s="5" t="s">
        <v>45</v>
      </c>
    </row>
    <row r="2" spans="1:14" ht="15.75" thickBot="1">
      <c r="B2" s="17"/>
      <c r="C2" s="18" t="s">
        <v>46</v>
      </c>
      <c r="D2" s="18" t="s">
        <v>47</v>
      </c>
      <c r="E2" s="18" t="s">
        <v>48</v>
      </c>
      <c r="F2" s="19" t="s">
        <v>49</v>
      </c>
      <c r="G2" s="20" t="s">
        <v>50</v>
      </c>
      <c r="H2" s="20" t="s">
        <v>51</v>
      </c>
      <c r="I2" s="20" t="s">
        <v>52</v>
      </c>
      <c r="J2" s="21" t="s">
        <v>53</v>
      </c>
      <c r="K2" s="18" t="s">
        <v>54</v>
      </c>
      <c r="L2" s="18" t="s">
        <v>55</v>
      </c>
      <c r="M2" s="19" t="s">
        <v>56</v>
      </c>
      <c r="N2" s="18" t="s">
        <v>57</v>
      </c>
    </row>
    <row r="3" spans="1:14" ht="15.75" thickBot="1">
      <c r="A3">
        <v>1</v>
      </c>
      <c r="B3" s="6" t="s">
        <v>100</v>
      </c>
      <c r="C3" s="7">
        <v>15</v>
      </c>
      <c r="D3" s="7">
        <v>1</v>
      </c>
      <c r="E3" s="7">
        <v>0</v>
      </c>
      <c r="F3" s="8">
        <v>0.93799999999999994</v>
      </c>
      <c r="G3" s="10">
        <v>36739</v>
      </c>
      <c r="H3" s="9">
        <v>42917</v>
      </c>
      <c r="I3" s="10">
        <v>36678</v>
      </c>
      <c r="J3" s="23">
        <v>36861</v>
      </c>
      <c r="K3" s="7">
        <v>560</v>
      </c>
      <c r="L3" s="7">
        <v>359</v>
      </c>
      <c r="M3" s="12">
        <v>201</v>
      </c>
      <c r="N3" s="7" t="s">
        <v>63</v>
      </c>
    </row>
    <row r="4" spans="1:14" ht="15.75" thickBot="1">
      <c r="A4">
        <v>2</v>
      </c>
      <c r="B4" s="6" t="s">
        <v>126</v>
      </c>
      <c r="C4" s="7">
        <v>13</v>
      </c>
      <c r="D4" s="7">
        <v>3</v>
      </c>
      <c r="E4" s="7">
        <v>0</v>
      </c>
      <c r="F4" s="8">
        <v>0.81299999999999994</v>
      </c>
      <c r="G4" s="10">
        <v>36739</v>
      </c>
      <c r="H4" s="9">
        <v>42858</v>
      </c>
      <c r="I4" s="9">
        <v>42856</v>
      </c>
      <c r="J4" s="11">
        <v>42981</v>
      </c>
      <c r="K4" s="7">
        <v>547</v>
      </c>
      <c r="L4" s="7">
        <v>339</v>
      </c>
      <c r="M4" s="12">
        <v>208</v>
      </c>
      <c r="N4" s="7" t="s">
        <v>127</v>
      </c>
    </row>
    <row r="5" spans="1:14" ht="15.75" thickBot="1">
      <c r="A5">
        <v>3</v>
      </c>
      <c r="B5" s="6" t="s">
        <v>120</v>
      </c>
      <c r="C5" s="7">
        <v>13</v>
      </c>
      <c r="D5" s="7">
        <v>3</v>
      </c>
      <c r="E5" s="7">
        <v>0</v>
      </c>
      <c r="F5" s="8">
        <v>0.81299999999999994</v>
      </c>
      <c r="G5" s="9">
        <v>42917</v>
      </c>
      <c r="H5" s="9">
        <v>42888</v>
      </c>
      <c r="I5" s="9">
        <v>42856</v>
      </c>
      <c r="J5" s="11">
        <v>43010</v>
      </c>
      <c r="K5" s="7">
        <v>380</v>
      </c>
      <c r="L5" s="7">
        <v>229</v>
      </c>
      <c r="M5" s="12">
        <v>151</v>
      </c>
      <c r="N5" s="7" t="s">
        <v>91</v>
      </c>
    </row>
    <row r="6" spans="1:14" ht="15.75" thickBot="1">
      <c r="A6">
        <v>4</v>
      </c>
      <c r="B6" s="6" t="s">
        <v>88</v>
      </c>
      <c r="C6" s="7">
        <v>13</v>
      </c>
      <c r="D6" s="7">
        <v>3</v>
      </c>
      <c r="E6" s="7">
        <v>0</v>
      </c>
      <c r="F6" s="8">
        <v>0.81299999999999994</v>
      </c>
      <c r="G6" s="9">
        <v>42917</v>
      </c>
      <c r="H6" s="9">
        <v>42888</v>
      </c>
      <c r="I6" s="9">
        <v>42856</v>
      </c>
      <c r="J6" s="11">
        <v>43010</v>
      </c>
      <c r="K6" s="7">
        <v>513</v>
      </c>
      <c r="L6" s="7">
        <v>342</v>
      </c>
      <c r="M6" s="12">
        <v>171</v>
      </c>
      <c r="N6" s="7" t="s">
        <v>127</v>
      </c>
    </row>
    <row r="7" spans="1:14" ht="15.75" thickBot="1">
      <c r="A7">
        <v>5</v>
      </c>
      <c r="B7" s="6" t="s">
        <v>123</v>
      </c>
      <c r="C7" s="7">
        <v>12</v>
      </c>
      <c r="D7" s="7">
        <v>4</v>
      </c>
      <c r="E7" s="7">
        <v>0</v>
      </c>
      <c r="F7" s="8">
        <v>0.75</v>
      </c>
      <c r="G7" s="10">
        <v>36739</v>
      </c>
      <c r="H7" s="9">
        <v>42829</v>
      </c>
      <c r="I7" s="10">
        <v>36678</v>
      </c>
      <c r="J7" s="11">
        <v>42981</v>
      </c>
      <c r="K7" s="7">
        <v>378</v>
      </c>
      <c r="L7" s="7">
        <v>266</v>
      </c>
      <c r="M7" s="12">
        <v>112</v>
      </c>
      <c r="N7" s="7" t="s">
        <v>63</v>
      </c>
    </row>
    <row r="8" spans="1:14" ht="15.75" thickBot="1">
      <c r="A8">
        <v>6</v>
      </c>
      <c r="B8" s="6" t="s">
        <v>96</v>
      </c>
      <c r="C8" s="7">
        <v>12</v>
      </c>
      <c r="D8" s="7">
        <v>4</v>
      </c>
      <c r="E8" s="7">
        <v>0</v>
      </c>
      <c r="F8" s="8">
        <v>0.75</v>
      </c>
      <c r="G8" s="9">
        <v>42917</v>
      </c>
      <c r="H8" s="9">
        <v>42858</v>
      </c>
      <c r="I8" s="9">
        <v>42827</v>
      </c>
      <c r="J8" s="11">
        <v>42981</v>
      </c>
      <c r="K8" s="7">
        <v>325</v>
      </c>
      <c r="L8" s="7">
        <v>227</v>
      </c>
      <c r="M8" s="12">
        <v>98</v>
      </c>
      <c r="N8" s="7" t="s">
        <v>63</v>
      </c>
    </row>
    <row r="9" spans="1:14" ht="15.75" thickBot="1">
      <c r="A9">
        <v>7</v>
      </c>
      <c r="B9" s="6" t="s">
        <v>74</v>
      </c>
      <c r="C9" s="7">
        <v>10</v>
      </c>
      <c r="D9" s="7">
        <v>6</v>
      </c>
      <c r="E9" s="7">
        <v>0</v>
      </c>
      <c r="F9" s="8">
        <v>0.625</v>
      </c>
      <c r="G9" s="9">
        <v>42858</v>
      </c>
      <c r="H9" s="9">
        <v>42858</v>
      </c>
      <c r="I9" s="9">
        <v>42827</v>
      </c>
      <c r="J9" s="11">
        <v>42951</v>
      </c>
      <c r="K9" s="7">
        <v>381</v>
      </c>
      <c r="L9" s="7">
        <v>278</v>
      </c>
      <c r="M9" s="12">
        <v>103</v>
      </c>
      <c r="N9" s="7" t="s">
        <v>76</v>
      </c>
    </row>
    <row r="10" spans="1:14" ht="15.75" thickBot="1">
      <c r="A10">
        <v>8</v>
      </c>
      <c r="B10" s="6" t="s">
        <v>75</v>
      </c>
      <c r="C10" s="7">
        <v>10</v>
      </c>
      <c r="D10" s="7">
        <v>6</v>
      </c>
      <c r="E10" s="7">
        <v>0</v>
      </c>
      <c r="F10" s="8">
        <v>0.625</v>
      </c>
      <c r="G10" s="9">
        <v>42858</v>
      </c>
      <c r="H10" s="9">
        <v>42858</v>
      </c>
      <c r="I10" s="9">
        <v>42797</v>
      </c>
      <c r="J10" s="11">
        <v>42892</v>
      </c>
      <c r="K10" s="7">
        <v>474</v>
      </c>
      <c r="L10" s="7">
        <v>387</v>
      </c>
      <c r="M10" s="12">
        <v>87</v>
      </c>
      <c r="N10" s="7" t="s">
        <v>61</v>
      </c>
    </row>
    <row r="11" spans="1:14" ht="15.75" thickBot="1">
      <c r="A11">
        <v>9</v>
      </c>
      <c r="B11" s="6" t="s">
        <v>128</v>
      </c>
      <c r="C11" s="7">
        <v>10</v>
      </c>
      <c r="D11" s="7">
        <v>6</v>
      </c>
      <c r="E11" s="7">
        <v>0</v>
      </c>
      <c r="F11" s="8">
        <v>0.625</v>
      </c>
      <c r="G11" s="9">
        <v>42888</v>
      </c>
      <c r="H11" s="9">
        <v>42829</v>
      </c>
      <c r="I11" s="9">
        <v>42797</v>
      </c>
      <c r="J11" s="11">
        <v>42921</v>
      </c>
      <c r="K11" s="7">
        <v>402</v>
      </c>
      <c r="L11" s="7">
        <v>350</v>
      </c>
      <c r="M11" s="12">
        <v>52</v>
      </c>
      <c r="N11" s="7" t="s">
        <v>69</v>
      </c>
    </row>
    <row r="12" spans="1:14" ht="15.75" thickBot="1">
      <c r="A12">
        <v>10</v>
      </c>
      <c r="B12" s="6" t="s">
        <v>105</v>
      </c>
      <c r="C12" s="7">
        <v>9</v>
      </c>
      <c r="D12" s="7">
        <v>7</v>
      </c>
      <c r="E12" s="7">
        <v>0</v>
      </c>
      <c r="F12" s="8">
        <v>0.56299999999999994</v>
      </c>
      <c r="G12" s="9">
        <v>42829</v>
      </c>
      <c r="H12" s="9">
        <v>42858</v>
      </c>
      <c r="I12" s="9">
        <v>42770</v>
      </c>
      <c r="J12" s="11">
        <v>42892</v>
      </c>
      <c r="K12" s="7">
        <v>344</v>
      </c>
      <c r="L12" s="7">
        <v>323</v>
      </c>
      <c r="M12" s="12">
        <v>21</v>
      </c>
      <c r="N12" s="7" t="s">
        <v>61</v>
      </c>
    </row>
    <row r="13" spans="1:14" ht="15.75" thickBot="1">
      <c r="A13">
        <v>11</v>
      </c>
      <c r="B13" s="16" t="s">
        <v>35</v>
      </c>
      <c r="C13" s="7">
        <v>9</v>
      </c>
      <c r="D13" s="7">
        <v>7</v>
      </c>
      <c r="E13" s="7">
        <v>0</v>
      </c>
      <c r="F13" s="8">
        <v>0.56299999999999994</v>
      </c>
      <c r="G13" s="9">
        <v>42858</v>
      </c>
      <c r="H13" s="9">
        <v>42829</v>
      </c>
      <c r="I13" s="9">
        <v>42797</v>
      </c>
      <c r="J13" s="11">
        <v>42921</v>
      </c>
      <c r="K13" s="7">
        <v>325</v>
      </c>
      <c r="L13" s="7">
        <v>317</v>
      </c>
      <c r="M13" s="12">
        <v>8</v>
      </c>
      <c r="N13" s="7" t="s">
        <v>63</v>
      </c>
    </row>
    <row r="14" spans="1:14" ht="15.75" thickBot="1">
      <c r="A14">
        <v>12</v>
      </c>
      <c r="B14" s="6" t="s">
        <v>129</v>
      </c>
      <c r="C14" s="7">
        <v>9</v>
      </c>
      <c r="D14" s="7">
        <v>7</v>
      </c>
      <c r="E14" s="7">
        <v>0</v>
      </c>
      <c r="F14" s="8">
        <v>0.56299999999999994</v>
      </c>
      <c r="G14" s="9">
        <v>42829</v>
      </c>
      <c r="H14" s="9">
        <v>42858</v>
      </c>
      <c r="I14" s="9">
        <v>42797</v>
      </c>
      <c r="J14" s="11">
        <v>42862</v>
      </c>
      <c r="K14" s="7">
        <v>394</v>
      </c>
      <c r="L14" s="7">
        <v>400</v>
      </c>
      <c r="M14" s="15">
        <v>-6</v>
      </c>
      <c r="N14" s="7" t="s">
        <v>63</v>
      </c>
    </row>
    <row r="15" spans="1:14" ht="15.75" thickBot="1">
      <c r="A15">
        <v>13</v>
      </c>
      <c r="B15" s="6" t="s">
        <v>130</v>
      </c>
      <c r="C15" s="7">
        <v>8</v>
      </c>
      <c r="D15" s="7">
        <v>8</v>
      </c>
      <c r="E15" s="7">
        <v>0</v>
      </c>
      <c r="F15" s="8">
        <v>0.5</v>
      </c>
      <c r="G15" s="9">
        <v>42799</v>
      </c>
      <c r="H15" s="9">
        <v>42858</v>
      </c>
      <c r="I15" s="9">
        <v>42797</v>
      </c>
      <c r="J15" s="11">
        <v>42892</v>
      </c>
      <c r="K15" s="7">
        <v>309</v>
      </c>
      <c r="L15" s="7">
        <v>390</v>
      </c>
      <c r="M15" s="15">
        <v>-81</v>
      </c>
      <c r="N15" s="7" t="s">
        <v>76</v>
      </c>
    </row>
    <row r="16" spans="1:14" ht="15.75" thickBot="1">
      <c r="A16">
        <v>14</v>
      </c>
      <c r="B16" s="16" t="s">
        <v>10</v>
      </c>
      <c r="C16" s="7">
        <v>8</v>
      </c>
      <c r="D16" s="7">
        <v>8</v>
      </c>
      <c r="E16" s="7">
        <v>0</v>
      </c>
      <c r="F16" s="8">
        <v>0.5</v>
      </c>
      <c r="G16" s="9">
        <v>42858</v>
      </c>
      <c r="H16" s="9">
        <v>42799</v>
      </c>
      <c r="I16" s="9">
        <v>42797</v>
      </c>
      <c r="J16" s="11">
        <v>42921</v>
      </c>
      <c r="K16" s="7">
        <v>353</v>
      </c>
      <c r="L16" s="7">
        <v>341</v>
      </c>
      <c r="M16" s="12">
        <v>12</v>
      </c>
      <c r="N16" s="7" t="s">
        <v>69</v>
      </c>
    </row>
    <row r="17" spans="1:14" ht="15.75" thickBot="1">
      <c r="A17">
        <v>15</v>
      </c>
      <c r="B17" s="16" t="s">
        <v>29</v>
      </c>
      <c r="C17" s="7">
        <v>8</v>
      </c>
      <c r="D17" s="7">
        <v>8</v>
      </c>
      <c r="E17" s="7">
        <v>0</v>
      </c>
      <c r="F17" s="8">
        <v>0.5</v>
      </c>
      <c r="G17" s="9">
        <v>42799</v>
      </c>
      <c r="H17" s="9">
        <v>42858</v>
      </c>
      <c r="I17" s="9">
        <v>42797</v>
      </c>
      <c r="J17" s="11">
        <v>42892</v>
      </c>
      <c r="K17" s="7">
        <v>359</v>
      </c>
      <c r="L17" s="7">
        <v>433</v>
      </c>
      <c r="M17" s="15">
        <v>-74</v>
      </c>
      <c r="N17" s="7" t="s">
        <v>61</v>
      </c>
    </row>
    <row r="18" spans="1:14" ht="15.75" thickBot="1">
      <c r="A18">
        <v>16</v>
      </c>
      <c r="B18" s="6" t="s">
        <v>78</v>
      </c>
      <c r="C18" s="7">
        <v>8</v>
      </c>
      <c r="D18" s="7">
        <v>8</v>
      </c>
      <c r="E18" s="7">
        <v>0</v>
      </c>
      <c r="F18" s="8">
        <v>0.5</v>
      </c>
      <c r="G18" s="9">
        <v>42858</v>
      </c>
      <c r="H18" s="9">
        <v>42799</v>
      </c>
      <c r="I18" s="9">
        <v>42797</v>
      </c>
      <c r="J18" s="11">
        <v>42921</v>
      </c>
      <c r="K18" s="7">
        <v>406</v>
      </c>
      <c r="L18" s="7">
        <v>377</v>
      </c>
      <c r="M18" s="12">
        <v>29</v>
      </c>
      <c r="N18" s="7" t="s">
        <v>69</v>
      </c>
    </row>
    <row r="19" spans="1:14" ht="15.75" thickBot="1">
      <c r="A19">
        <v>17</v>
      </c>
      <c r="B19" s="16" t="s">
        <v>28</v>
      </c>
      <c r="C19" s="7">
        <v>8</v>
      </c>
      <c r="D19" s="7">
        <v>8</v>
      </c>
      <c r="E19" s="7">
        <v>0</v>
      </c>
      <c r="F19" s="8">
        <v>0.5</v>
      </c>
      <c r="G19" s="9">
        <v>42888</v>
      </c>
      <c r="H19" s="9">
        <v>42772</v>
      </c>
      <c r="I19" s="9">
        <v>42797</v>
      </c>
      <c r="J19" s="11">
        <v>42892</v>
      </c>
      <c r="K19" s="7">
        <v>377</v>
      </c>
      <c r="L19" s="7">
        <v>363</v>
      </c>
      <c r="M19" s="12">
        <v>14</v>
      </c>
      <c r="N19" s="7" t="s">
        <v>76</v>
      </c>
    </row>
    <row r="20" spans="1:14" ht="15.75" thickBot="1">
      <c r="A20">
        <v>18</v>
      </c>
      <c r="B20" s="16" t="s">
        <v>5</v>
      </c>
      <c r="C20" s="7">
        <v>8</v>
      </c>
      <c r="D20" s="7">
        <v>8</v>
      </c>
      <c r="E20" s="7">
        <v>0</v>
      </c>
      <c r="F20" s="8">
        <v>0.5</v>
      </c>
      <c r="G20" s="9">
        <v>42888</v>
      </c>
      <c r="H20" s="9">
        <v>42772</v>
      </c>
      <c r="I20" s="9">
        <v>42827</v>
      </c>
      <c r="J20" s="11">
        <v>42921</v>
      </c>
      <c r="K20" s="7">
        <v>312</v>
      </c>
      <c r="L20" s="7">
        <v>348</v>
      </c>
      <c r="M20" s="15">
        <v>-36</v>
      </c>
      <c r="N20" s="7" t="s">
        <v>69</v>
      </c>
    </row>
    <row r="21" spans="1:14" ht="15.75" thickBot="1">
      <c r="A21">
        <v>19</v>
      </c>
      <c r="B21" s="16" t="s">
        <v>30</v>
      </c>
      <c r="C21" s="7">
        <v>8</v>
      </c>
      <c r="D21" s="7">
        <v>8</v>
      </c>
      <c r="E21" s="7">
        <v>0</v>
      </c>
      <c r="F21" s="8">
        <v>0.5</v>
      </c>
      <c r="G21" s="9">
        <v>42799</v>
      </c>
      <c r="H21" s="9">
        <v>42858</v>
      </c>
      <c r="I21" s="9">
        <v>42856</v>
      </c>
      <c r="J21" s="11">
        <v>42892</v>
      </c>
      <c r="K21" s="7">
        <v>396</v>
      </c>
      <c r="L21" s="7">
        <v>328</v>
      </c>
      <c r="M21" s="12">
        <v>68</v>
      </c>
      <c r="N21" s="7" t="s">
        <v>66</v>
      </c>
    </row>
    <row r="22" spans="1:14" ht="15.75" thickBot="1">
      <c r="A22">
        <v>20</v>
      </c>
      <c r="B22" s="16" t="s">
        <v>13</v>
      </c>
      <c r="C22" s="7">
        <v>8</v>
      </c>
      <c r="D22" s="7">
        <v>8</v>
      </c>
      <c r="E22" s="7">
        <v>0</v>
      </c>
      <c r="F22" s="8">
        <v>0.5</v>
      </c>
      <c r="G22" s="9">
        <v>42858</v>
      </c>
      <c r="H22" s="9">
        <v>42799</v>
      </c>
      <c r="I22" s="9">
        <v>42770</v>
      </c>
      <c r="J22" s="11">
        <v>42892</v>
      </c>
      <c r="K22" s="7">
        <v>369</v>
      </c>
      <c r="L22" s="7">
        <v>347</v>
      </c>
      <c r="M22" s="12">
        <v>22</v>
      </c>
      <c r="N22" s="7" t="s">
        <v>77</v>
      </c>
    </row>
    <row r="23" spans="1:14" ht="15.75" thickBot="1">
      <c r="A23">
        <v>21</v>
      </c>
      <c r="B23" s="16" t="s">
        <v>20</v>
      </c>
      <c r="C23" s="7">
        <v>7</v>
      </c>
      <c r="D23" s="7">
        <v>9</v>
      </c>
      <c r="E23" s="7">
        <v>0</v>
      </c>
      <c r="F23" s="8">
        <v>0.438</v>
      </c>
      <c r="G23" s="9">
        <v>42799</v>
      </c>
      <c r="H23" s="9">
        <v>42829</v>
      </c>
      <c r="I23" s="9">
        <v>42797</v>
      </c>
      <c r="J23" s="11">
        <v>42833</v>
      </c>
      <c r="K23" s="7">
        <v>212</v>
      </c>
      <c r="L23" s="7">
        <v>338</v>
      </c>
      <c r="M23" s="15">
        <v>-126</v>
      </c>
      <c r="N23" s="7" t="s">
        <v>69</v>
      </c>
    </row>
    <row r="24" spans="1:14" ht="15.75" thickBot="1">
      <c r="A24">
        <v>22</v>
      </c>
      <c r="B24" s="16" t="s">
        <v>33</v>
      </c>
      <c r="C24" s="7">
        <v>7</v>
      </c>
      <c r="D24" s="7">
        <v>9</v>
      </c>
      <c r="E24" s="7">
        <v>0</v>
      </c>
      <c r="F24" s="8">
        <v>0.438</v>
      </c>
      <c r="G24" s="9">
        <v>42829</v>
      </c>
      <c r="H24" s="9">
        <v>42799</v>
      </c>
      <c r="I24" s="9">
        <v>42797</v>
      </c>
      <c r="J24" s="11">
        <v>42892</v>
      </c>
      <c r="K24" s="7">
        <v>321</v>
      </c>
      <c r="L24" s="7">
        <v>315</v>
      </c>
      <c r="M24" s="12">
        <v>6</v>
      </c>
      <c r="N24" s="7" t="s">
        <v>77</v>
      </c>
    </row>
    <row r="25" spans="1:14" ht="15.75" thickBot="1">
      <c r="A25">
        <v>23</v>
      </c>
      <c r="B25" s="16" t="s">
        <v>9</v>
      </c>
      <c r="C25" s="7">
        <v>6</v>
      </c>
      <c r="D25" s="7">
        <v>10</v>
      </c>
      <c r="E25" s="7">
        <v>0</v>
      </c>
      <c r="F25" s="8">
        <v>0.375</v>
      </c>
      <c r="G25" s="9">
        <v>42799</v>
      </c>
      <c r="H25" s="9">
        <v>42799</v>
      </c>
      <c r="I25" s="9">
        <v>42770</v>
      </c>
      <c r="J25" s="11">
        <v>42803</v>
      </c>
      <c r="K25" s="7">
        <v>406</v>
      </c>
      <c r="L25" s="7">
        <v>429</v>
      </c>
      <c r="M25" s="15">
        <v>-23</v>
      </c>
      <c r="N25" s="7" t="s">
        <v>61</v>
      </c>
    </row>
    <row r="26" spans="1:14" ht="15.75" thickBot="1">
      <c r="A26">
        <v>24</v>
      </c>
      <c r="B26" s="16" t="s">
        <v>23</v>
      </c>
      <c r="C26" s="7">
        <v>6</v>
      </c>
      <c r="D26" s="7">
        <v>10</v>
      </c>
      <c r="E26" s="7">
        <v>0</v>
      </c>
      <c r="F26" s="8">
        <v>0.375</v>
      </c>
      <c r="G26" s="9">
        <v>42829</v>
      </c>
      <c r="H26" s="9">
        <v>42772</v>
      </c>
      <c r="I26" s="9">
        <v>42797</v>
      </c>
      <c r="J26" s="11">
        <v>42862</v>
      </c>
      <c r="K26" s="7">
        <v>329</v>
      </c>
      <c r="L26" s="7">
        <v>313</v>
      </c>
      <c r="M26" s="12">
        <v>16</v>
      </c>
      <c r="N26" s="7" t="s">
        <v>69</v>
      </c>
    </row>
    <row r="27" spans="1:14" ht="15.75" thickBot="1">
      <c r="A27">
        <v>25</v>
      </c>
      <c r="B27" s="16" t="s">
        <v>8</v>
      </c>
      <c r="C27" s="7">
        <v>6</v>
      </c>
      <c r="D27" s="7">
        <v>10</v>
      </c>
      <c r="E27" s="7">
        <v>0</v>
      </c>
      <c r="F27" s="8">
        <v>0.375</v>
      </c>
      <c r="G27" s="9">
        <v>42858</v>
      </c>
      <c r="H27" s="9">
        <v>42742</v>
      </c>
      <c r="I27" s="9">
        <v>42740</v>
      </c>
      <c r="J27" s="11">
        <v>42833</v>
      </c>
      <c r="K27" s="7">
        <v>372</v>
      </c>
      <c r="L27" s="7">
        <v>434</v>
      </c>
      <c r="M27" s="15">
        <v>-62</v>
      </c>
      <c r="N27" s="7" t="s">
        <v>61</v>
      </c>
    </row>
    <row r="28" spans="1:14" ht="15.75" thickBot="1">
      <c r="A28">
        <v>26</v>
      </c>
      <c r="B28" s="16" t="s">
        <v>19</v>
      </c>
      <c r="C28" s="7">
        <v>5</v>
      </c>
      <c r="D28" s="7">
        <v>11</v>
      </c>
      <c r="E28" s="7">
        <v>0</v>
      </c>
      <c r="F28" s="8">
        <v>0.313</v>
      </c>
      <c r="G28" s="9">
        <v>42829</v>
      </c>
      <c r="H28" s="9">
        <v>42742</v>
      </c>
      <c r="I28" s="9">
        <v>42797</v>
      </c>
      <c r="J28" s="11">
        <v>42833</v>
      </c>
      <c r="K28" s="7">
        <v>243</v>
      </c>
      <c r="L28" s="7">
        <v>329</v>
      </c>
      <c r="M28" s="15">
        <v>-86</v>
      </c>
      <c r="N28" s="7" t="s">
        <v>69</v>
      </c>
    </row>
    <row r="29" spans="1:14" ht="15.75" thickBot="1">
      <c r="A29">
        <v>27</v>
      </c>
      <c r="B29" s="16" t="s">
        <v>36</v>
      </c>
      <c r="C29" s="7">
        <v>5</v>
      </c>
      <c r="D29" s="7">
        <v>11</v>
      </c>
      <c r="E29" s="7">
        <v>0</v>
      </c>
      <c r="F29" s="8">
        <v>0.313</v>
      </c>
      <c r="G29" s="9">
        <v>42772</v>
      </c>
      <c r="H29" s="9">
        <v>42799</v>
      </c>
      <c r="I29" s="9">
        <v>42770</v>
      </c>
      <c r="J29" s="11">
        <v>42862</v>
      </c>
      <c r="K29" s="7">
        <v>288</v>
      </c>
      <c r="L29" s="7">
        <v>367</v>
      </c>
      <c r="M29" s="15">
        <v>-79</v>
      </c>
      <c r="N29" s="7" t="s">
        <v>77</v>
      </c>
    </row>
    <row r="30" spans="1:14" ht="15.75" thickBot="1">
      <c r="A30">
        <v>28</v>
      </c>
      <c r="B30" s="16" t="s">
        <v>34</v>
      </c>
      <c r="C30" s="7">
        <v>4</v>
      </c>
      <c r="D30" s="7">
        <v>12</v>
      </c>
      <c r="E30" s="7">
        <v>0</v>
      </c>
      <c r="F30" s="8">
        <v>0.25</v>
      </c>
      <c r="G30" s="9">
        <v>42799</v>
      </c>
      <c r="H30" s="9">
        <v>42742</v>
      </c>
      <c r="I30" s="9">
        <v>42770</v>
      </c>
      <c r="J30" s="11">
        <v>42803</v>
      </c>
      <c r="K30" s="7">
        <v>287</v>
      </c>
      <c r="L30" s="7">
        <v>494</v>
      </c>
      <c r="M30" s="15">
        <v>-207</v>
      </c>
      <c r="N30" s="7" t="s">
        <v>108</v>
      </c>
    </row>
    <row r="31" spans="1:14" ht="15.75" thickBot="1">
      <c r="A31">
        <v>29</v>
      </c>
      <c r="B31" s="16" t="s">
        <v>12</v>
      </c>
      <c r="C31" s="7">
        <v>4</v>
      </c>
      <c r="D31" s="7">
        <v>12</v>
      </c>
      <c r="E31" s="7">
        <v>0</v>
      </c>
      <c r="F31" s="8">
        <v>0.25</v>
      </c>
      <c r="G31" s="9">
        <v>42799</v>
      </c>
      <c r="H31" s="9">
        <v>42742</v>
      </c>
      <c r="I31" s="7" t="s">
        <v>83</v>
      </c>
      <c r="J31" s="11">
        <v>42803</v>
      </c>
      <c r="K31" s="7">
        <v>218</v>
      </c>
      <c r="L31" s="7">
        <v>307</v>
      </c>
      <c r="M31" s="15">
        <v>-89</v>
      </c>
      <c r="N31" s="7" t="s">
        <v>109</v>
      </c>
    </row>
    <row r="32" spans="1:14" ht="15.75" thickBot="1">
      <c r="A32">
        <v>30</v>
      </c>
      <c r="B32" s="16" t="s">
        <v>24</v>
      </c>
      <c r="C32" s="7">
        <v>3</v>
      </c>
      <c r="D32" s="7">
        <v>13</v>
      </c>
      <c r="E32" s="7">
        <v>0</v>
      </c>
      <c r="F32" s="8">
        <v>0.188</v>
      </c>
      <c r="G32" s="9">
        <v>42742</v>
      </c>
      <c r="H32" s="9">
        <v>42772</v>
      </c>
      <c r="I32" s="7" t="s">
        <v>83</v>
      </c>
      <c r="J32" s="11">
        <v>42803</v>
      </c>
      <c r="K32" s="7">
        <v>340</v>
      </c>
      <c r="L32" s="7">
        <v>449</v>
      </c>
      <c r="M32" s="15">
        <v>-109</v>
      </c>
      <c r="N32" s="7" t="s">
        <v>61</v>
      </c>
    </row>
    <row r="33" spans="1:14" ht="15.75" thickBot="1">
      <c r="A33">
        <v>31</v>
      </c>
      <c r="B33" s="6" t="s">
        <v>98</v>
      </c>
      <c r="C33" s="7">
        <v>2</v>
      </c>
      <c r="D33" s="7">
        <v>14</v>
      </c>
      <c r="E33" s="7">
        <v>0</v>
      </c>
      <c r="F33" s="8">
        <v>0.125</v>
      </c>
      <c r="G33" s="9">
        <v>42742</v>
      </c>
      <c r="H33" s="9">
        <v>42742</v>
      </c>
      <c r="I33" s="7" t="s">
        <v>83</v>
      </c>
      <c r="J33" s="11">
        <v>42746</v>
      </c>
      <c r="K33" s="7">
        <v>193</v>
      </c>
      <c r="L33" s="7">
        <v>407</v>
      </c>
      <c r="M33" s="15">
        <v>-214</v>
      </c>
      <c r="N33" s="7" t="s">
        <v>80</v>
      </c>
    </row>
    <row r="34" spans="1:14">
      <c r="A34">
        <v>32</v>
      </c>
      <c r="B34" s="16" t="s">
        <v>18</v>
      </c>
      <c r="C34" s="7">
        <v>2</v>
      </c>
      <c r="D34" s="7">
        <v>14</v>
      </c>
      <c r="E34" s="7">
        <v>0</v>
      </c>
      <c r="F34" s="8">
        <v>0.125</v>
      </c>
      <c r="G34" s="9">
        <v>42772</v>
      </c>
      <c r="H34" s="7" t="s">
        <v>81</v>
      </c>
      <c r="I34" s="9">
        <v>42770</v>
      </c>
      <c r="J34" s="11">
        <v>42776</v>
      </c>
      <c r="K34" s="7">
        <v>243</v>
      </c>
      <c r="L34" s="7">
        <v>430</v>
      </c>
      <c r="M34" s="15">
        <v>-187</v>
      </c>
      <c r="N34" s="7" t="s">
        <v>61</v>
      </c>
    </row>
    <row r="35" spans="1:14">
      <c r="B35" s="22" t="s">
        <v>84</v>
      </c>
    </row>
  </sheetData>
  <hyperlinks>
    <hyperlink ref="C2" r:id="rId1" display="http://www.espn.com/nfl/standings/_/season/2011/sort/wins/group/league" xr:uid="{00000000-0004-0000-0900-000000000000}"/>
    <hyperlink ref="D2" r:id="rId2" display="http://www.espn.com/nfl/standings/_/season/2011/sort/losses/group/league" xr:uid="{00000000-0004-0000-0900-000001000000}"/>
    <hyperlink ref="E2" r:id="rId3" display="http://www.espn.com/nfl/standings/_/season/2011/sort/ties/group/league" xr:uid="{00000000-0004-0000-0900-000002000000}"/>
    <hyperlink ref="F2" r:id="rId4" display="http://www.espn.com/nfl/standings/_/season/2011/dir/asc/group/league" xr:uid="{00000000-0004-0000-0900-000003000000}"/>
    <hyperlink ref="K2" r:id="rId5" display="http://www.espn.com/nfl/standings/_/season/2011/sort/pointsfor/group/league" xr:uid="{00000000-0004-0000-0900-000004000000}"/>
    <hyperlink ref="L2" r:id="rId6" display="http://www.espn.com/nfl/standings/_/season/2011/sort/pointsagainst/group/league" xr:uid="{00000000-0004-0000-0900-000005000000}"/>
    <hyperlink ref="M2" r:id="rId7" display="http://www.espn.com/nfl/standings/_/season/2011/sort/differential/group/league" xr:uid="{00000000-0004-0000-0900-000006000000}"/>
    <hyperlink ref="N2" r:id="rId8" display="http://www.espn.com/nfl/standings/_/season/2011/sort/streak/group/league" xr:uid="{00000000-0004-0000-0900-000007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5"/>
  <sheetViews>
    <sheetView workbookViewId="0">
      <selection activeCell="A3" sqref="A3:A34"/>
    </sheetView>
  </sheetViews>
  <sheetFormatPr defaultRowHeight="15"/>
  <sheetData>
    <row r="1" spans="1:14" ht="75.75" thickBot="1">
      <c r="B1" s="5" t="s">
        <v>45</v>
      </c>
    </row>
    <row r="2" spans="1:14" ht="15.75" thickBot="1">
      <c r="B2" s="17"/>
      <c r="C2" s="18" t="s">
        <v>46</v>
      </c>
      <c r="D2" s="18" t="s">
        <v>47</v>
      </c>
      <c r="E2" s="18" t="s">
        <v>48</v>
      </c>
      <c r="F2" s="19" t="s">
        <v>49</v>
      </c>
      <c r="G2" s="20" t="s">
        <v>50</v>
      </c>
      <c r="H2" s="20" t="s">
        <v>51</v>
      </c>
      <c r="I2" s="20" t="s">
        <v>52</v>
      </c>
      <c r="J2" s="21" t="s">
        <v>53</v>
      </c>
      <c r="K2" s="18" t="s">
        <v>54</v>
      </c>
      <c r="L2" s="18" t="s">
        <v>55</v>
      </c>
      <c r="M2" s="19" t="s">
        <v>56</v>
      </c>
      <c r="N2" s="18" t="s">
        <v>57</v>
      </c>
    </row>
    <row r="3" spans="1:14" ht="15.75" thickBot="1">
      <c r="A3">
        <v>1</v>
      </c>
      <c r="B3" s="6" t="s">
        <v>88</v>
      </c>
      <c r="C3" s="7">
        <v>14</v>
      </c>
      <c r="D3" s="7">
        <v>2</v>
      </c>
      <c r="E3" s="7">
        <v>0</v>
      </c>
      <c r="F3" s="8">
        <v>0.875</v>
      </c>
      <c r="G3" s="10">
        <v>36739</v>
      </c>
      <c r="H3" s="9">
        <v>42888</v>
      </c>
      <c r="I3" s="9">
        <v>42856</v>
      </c>
      <c r="J3" s="11">
        <v>43010</v>
      </c>
      <c r="K3" s="7">
        <v>518</v>
      </c>
      <c r="L3" s="7">
        <v>313</v>
      </c>
      <c r="M3" s="12">
        <v>205</v>
      </c>
      <c r="N3" s="7" t="s">
        <v>127</v>
      </c>
    </row>
    <row r="4" spans="1:14" ht="15.75" thickBot="1">
      <c r="A4">
        <v>2</v>
      </c>
      <c r="B4" s="6" t="s">
        <v>65</v>
      </c>
      <c r="C4" s="7">
        <v>13</v>
      </c>
      <c r="D4" s="7">
        <v>3</v>
      </c>
      <c r="E4" s="7">
        <v>0</v>
      </c>
      <c r="F4" s="8">
        <v>0.81299999999999994</v>
      </c>
      <c r="G4" s="9">
        <v>42917</v>
      </c>
      <c r="H4" s="9">
        <v>42888</v>
      </c>
      <c r="I4" s="9">
        <v>42856</v>
      </c>
      <c r="J4" s="11">
        <v>43010</v>
      </c>
      <c r="K4" s="7">
        <v>414</v>
      </c>
      <c r="L4" s="7">
        <v>288</v>
      </c>
      <c r="M4" s="12">
        <v>126</v>
      </c>
      <c r="N4" s="7" t="s">
        <v>69</v>
      </c>
    </row>
    <row r="5" spans="1:14" ht="15.75" thickBot="1">
      <c r="A5">
        <v>3</v>
      </c>
      <c r="B5" s="6" t="s">
        <v>67</v>
      </c>
      <c r="C5" s="7">
        <v>12</v>
      </c>
      <c r="D5" s="7">
        <v>4</v>
      </c>
      <c r="E5" s="7">
        <v>0</v>
      </c>
      <c r="F5" s="8">
        <v>0.75</v>
      </c>
      <c r="G5" s="9">
        <v>42858</v>
      </c>
      <c r="H5" s="9">
        <v>42917</v>
      </c>
      <c r="I5" s="9">
        <v>42856</v>
      </c>
      <c r="J5" s="11">
        <v>42981</v>
      </c>
      <c r="K5" s="7">
        <v>375</v>
      </c>
      <c r="L5" s="7">
        <v>232</v>
      </c>
      <c r="M5" s="12">
        <v>143</v>
      </c>
      <c r="N5" s="7" t="s">
        <v>63</v>
      </c>
    </row>
    <row r="6" spans="1:14" ht="15.75" thickBot="1">
      <c r="A6">
        <v>4</v>
      </c>
      <c r="B6" s="6" t="s">
        <v>106</v>
      </c>
      <c r="C6" s="7">
        <v>12</v>
      </c>
      <c r="D6" s="7">
        <v>4</v>
      </c>
      <c r="E6" s="7">
        <v>0</v>
      </c>
      <c r="F6" s="8">
        <v>0.75</v>
      </c>
      <c r="G6" s="9">
        <v>42917</v>
      </c>
      <c r="H6" s="9">
        <v>42858</v>
      </c>
      <c r="I6" s="9">
        <v>42827</v>
      </c>
      <c r="J6" s="11">
        <v>42981</v>
      </c>
      <c r="K6" s="7">
        <v>357</v>
      </c>
      <c r="L6" s="7">
        <v>270</v>
      </c>
      <c r="M6" s="12">
        <v>87</v>
      </c>
      <c r="N6" s="7" t="s">
        <v>66</v>
      </c>
    </row>
    <row r="7" spans="1:14" ht="15.75" thickBot="1">
      <c r="A7">
        <v>5</v>
      </c>
      <c r="B7" s="6" t="s">
        <v>131</v>
      </c>
      <c r="C7" s="7">
        <v>11</v>
      </c>
      <c r="D7" s="7">
        <v>5</v>
      </c>
      <c r="E7" s="7">
        <v>0</v>
      </c>
      <c r="F7" s="8">
        <v>0.68799999999999994</v>
      </c>
      <c r="G7" s="9">
        <v>42858</v>
      </c>
      <c r="H7" s="9">
        <v>42888</v>
      </c>
      <c r="I7" s="9">
        <v>42856</v>
      </c>
      <c r="J7" s="11">
        <v>42951</v>
      </c>
      <c r="K7" s="7">
        <v>334</v>
      </c>
      <c r="L7" s="7">
        <v>286</v>
      </c>
      <c r="M7" s="12">
        <v>48</v>
      </c>
      <c r="N7" s="7" t="s">
        <v>61</v>
      </c>
    </row>
    <row r="8" spans="1:14" ht="15.75" thickBot="1">
      <c r="A8">
        <v>6</v>
      </c>
      <c r="B8" s="6" t="s">
        <v>132</v>
      </c>
      <c r="C8" s="7">
        <v>11</v>
      </c>
      <c r="D8" s="7">
        <v>5</v>
      </c>
      <c r="E8" s="7">
        <v>0</v>
      </c>
      <c r="F8" s="8">
        <v>0.68799999999999994</v>
      </c>
      <c r="G8" s="9">
        <v>42858</v>
      </c>
      <c r="H8" s="9">
        <v>42888</v>
      </c>
      <c r="I8" s="9">
        <v>42827</v>
      </c>
      <c r="J8" s="11">
        <v>42981</v>
      </c>
      <c r="K8" s="7">
        <v>367</v>
      </c>
      <c r="L8" s="7">
        <v>304</v>
      </c>
      <c r="M8" s="12">
        <v>63</v>
      </c>
      <c r="N8" s="7" t="s">
        <v>69</v>
      </c>
    </row>
    <row r="9" spans="1:14" ht="15.75" thickBot="1">
      <c r="A9">
        <v>7</v>
      </c>
      <c r="B9" s="6" t="s">
        <v>113</v>
      </c>
      <c r="C9" s="7">
        <v>11</v>
      </c>
      <c r="D9" s="7">
        <v>5</v>
      </c>
      <c r="E9" s="7">
        <v>0</v>
      </c>
      <c r="F9" s="8">
        <v>0.68799999999999994</v>
      </c>
      <c r="G9" s="9">
        <v>42858</v>
      </c>
      <c r="H9" s="9">
        <v>42888</v>
      </c>
      <c r="I9" s="9">
        <v>42827</v>
      </c>
      <c r="J9" s="11">
        <v>42981</v>
      </c>
      <c r="K9" s="7">
        <v>384</v>
      </c>
      <c r="L9" s="7">
        <v>307</v>
      </c>
      <c r="M9" s="12">
        <v>77</v>
      </c>
      <c r="N9" s="7" t="s">
        <v>61</v>
      </c>
    </row>
    <row r="10" spans="1:14" ht="15.75" thickBot="1">
      <c r="A10">
        <v>8</v>
      </c>
      <c r="B10" s="6" t="s">
        <v>103</v>
      </c>
      <c r="C10" s="7">
        <v>10</v>
      </c>
      <c r="D10" s="7">
        <v>6</v>
      </c>
      <c r="E10" s="7">
        <v>0</v>
      </c>
      <c r="F10" s="8">
        <v>0.625</v>
      </c>
      <c r="G10" s="9">
        <v>42888</v>
      </c>
      <c r="H10" s="9">
        <v>42829</v>
      </c>
      <c r="I10" s="9">
        <v>42827</v>
      </c>
      <c r="J10" s="11">
        <v>42951</v>
      </c>
      <c r="K10" s="7">
        <v>435</v>
      </c>
      <c r="L10" s="7">
        <v>388</v>
      </c>
      <c r="M10" s="12">
        <v>47</v>
      </c>
      <c r="N10" s="7" t="s">
        <v>66</v>
      </c>
    </row>
    <row r="11" spans="1:14" ht="15.75" thickBot="1">
      <c r="A11">
        <v>9</v>
      </c>
      <c r="B11" s="6" t="s">
        <v>133</v>
      </c>
      <c r="C11" s="7">
        <v>10</v>
      </c>
      <c r="D11" s="7">
        <v>6</v>
      </c>
      <c r="E11" s="7">
        <v>0</v>
      </c>
      <c r="F11" s="8">
        <v>0.625</v>
      </c>
      <c r="G11" s="9">
        <v>42917</v>
      </c>
      <c r="H11" s="9">
        <v>42799</v>
      </c>
      <c r="I11" s="9">
        <v>42770</v>
      </c>
      <c r="J11" s="11">
        <v>42892</v>
      </c>
      <c r="K11" s="7">
        <v>366</v>
      </c>
      <c r="L11" s="7">
        <v>326</v>
      </c>
      <c r="M11" s="12">
        <v>40</v>
      </c>
      <c r="N11" s="7" t="s">
        <v>61</v>
      </c>
    </row>
    <row r="12" spans="1:14" ht="15.75" thickBot="1">
      <c r="A12">
        <v>10</v>
      </c>
      <c r="B12" s="6" t="s">
        <v>114</v>
      </c>
      <c r="C12" s="7">
        <v>10</v>
      </c>
      <c r="D12" s="7">
        <v>6</v>
      </c>
      <c r="E12" s="7">
        <v>0</v>
      </c>
      <c r="F12" s="8">
        <v>0.625</v>
      </c>
      <c r="G12" s="9">
        <v>42829</v>
      </c>
      <c r="H12" s="9">
        <v>42888</v>
      </c>
      <c r="I12" s="9">
        <v>42827</v>
      </c>
      <c r="J12" s="11">
        <v>42921</v>
      </c>
      <c r="K12" s="7">
        <v>439</v>
      </c>
      <c r="L12" s="7">
        <v>377</v>
      </c>
      <c r="M12" s="12">
        <v>62</v>
      </c>
      <c r="N12" s="7" t="s">
        <v>77</v>
      </c>
    </row>
    <row r="13" spans="1:14" ht="15.75" thickBot="1">
      <c r="A13">
        <v>11</v>
      </c>
      <c r="B13" s="6" t="s">
        <v>94</v>
      </c>
      <c r="C13" s="7">
        <v>10</v>
      </c>
      <c r="D13" s="7">
        <v>6</v>
      </c>
      <c r="E13" s="7">
        <v>0</v>
      </c>
      <c r="F13" s="8">
        <v>0.625</v>
      </c>
      <c r="G13" s="9">
        <v>42917</v>
      </c>
      <c r="H13" s="9">
        <v>42799</v>
      </c>
      <c r="I13" s="9">
        <v>42827</v>
      </c>
      <c r="J13" s="11">
        <v>42951</v>
      </c>
      <c r="K13" s="7">
        <v>388</v>
      </c>
      <c r="L13" s="7">
        <v>240</v>
      </c>
      <c r="M13" s="12">
        <v>148</v>
      </c>
      <c r="N13" s="7" t="s">
        <v>63</v>
      </c>
    </row>
    <row r="14" spans="1:14" ht="15.75" thickBot="1">
      <c r="A14">
        <v>12</v>
      </c>
      <c r="B14" s="16" t="s">
        <v>27</v>
      </c>
      <c r="C14" s="7">
        <v>10</v>
      </c>
      <c r="D14" s="7">
        <v>6</v>
      </c>
      <c r="E14" s="7">
        <v>0</v>
      </c>
      <c r="F14" s="8">
        <v>0.625</v>
      </c>
      <c r="G14" s="9">
        <v>42858</v>
      </c>
      <c r="H14" s="9">
        <v>42858</v>
      </c>
      <c r="I14" s="9">
        <v>42797</v>
      </c>
      <c r="J14" s="11">
        <v>42951</v>
      </c>
      <c r="K14" s="7">
        <v>394</v>
      </c>
      <c r="L14" s="7">
        <v>347</v>
      </c>
      <c r="M14" s="12">
        <v>47</v>
      </c>
      <c r="N14" s="7" t="s">
        <v>69</v>
      </c>
    </row>
    <row r="15" spans="1:14" ht="15.75" thickBot="1">
      <c r="A15">
        <v>13</v>
      </c>
      <c r="B15" s="16" t="s">
        <v>34</v>
      </c>
      <c r="C15" s="7">
        <v>10</v>
      </c>
      <c r="D15" s="7">
        <v>6</v>
      </c>
      <c r="E15" s="7">
        <v>0</v>
      </c>
      <c r="F15" s="8">
        <v>0.625</v>
      </c>
      <c r="G15" s="9">
        <v>42829</v>
      </c>
      <c r="H15" s="9">
        <v>42888</v>
      </c>
      <c r="I15" s="9">
        <v>42797</v>
      </c>
      <c r="J15" s="11">
        <v>42951</v>
      </c>
      <c r="K15" s="7">
        <v>341</v>
      </c>
      <c r="L15" s="7">
        <v>318</v>
      </c>
      <c r="M15" s="12">
        <v>23</v>
      </c>
      <c r="N15" s="7" t="s">
        <v>63</v>
      </c>
    </row>
    <row r="16" spans="1:14" ht="15.75" thickBot="1">
      <c r="A16">
        <v>14</v>
      </c>
      <c r="B16" s="6" t="s">
        <v>78</v>
      </c>
      <c r="C16" s="7">
        <v>9</v>
      </c>
      <c r="D16" s="7">
        <v>7</v>
      </c>
      <c r="E16" s="7">
        <v>0</v>
      </c>
      <c r="F16" s="8">
        <v>0.56299999999999994</v>
      </c>
      <c r="G16" s="9">
        <v>42888</v>
      </c>
      <c r="H16" s="9">
        <v>42799</v>
      </c>
      <c r="I16" s="9">
        <v>42797</v>
      </c>
      <c r="J16" s="11">
        <v>42921</v>
      </c>
      <c r="K16" s="7">
        <v>441</v>
      </c>
      <c r="L16" s="7">
        <v>322</v>
      </c>
      <c r="M16" s="12">
        <v>119</v>
      </c>
      <c r="N16" s="7" t="s">
        <v>69</v>
      </c>
    </row>
    <row r="17" spans="1:14" ht="15.75" thickBot="1">
      <c r="A17">
        <v>15</v>
      </c>
      <c r="B17" s="16" t="s">
        <v>19</v>
      </c>
      <c r="C17" s="7">
        <v>8</v>
      </c>
      <c r="D17" s="7">
        <v>8</v>
      </c>
      <c r="E17" s="7">
        <v>0</v>
      </c>
      <c r="F17" s="8">
        <v>0.5</v>
      </c>
      <c r="G17" s="9">
        <v>42858</v>
      </c>
      <c r="H17" s="9">
        <v>42799</v>
      </c>
      <c r="I17" s="9">
        <v>42797</v>
      </c>
      <c r="J17" s="11">
        <v>42921</v>
      </c>
      <c r="K17" s="7">
        <v>353</v>
      </c>
      <c r="L17" s="7">
        <v>419</v>
      </c>
      <c r="M17" s="15">
        <v>-66</v>
      </c>
      <c r="N17" s="7" t="s">
        <v>76</v>
      </c>
    </row>
    <row r="18" spans="1:14" ht="15.75" thickBot="1">
      <c r="A18">
        <v>16</v>
      </c>
      <c r="B18" s="16" t="s">
        <v>29</v>
      </c>
      <c r="C18" s="7">
        <v>8</v>
      </c>
      <c r="D18" s="7">
        <v>8</v>
      </c>
      <c r="E18" s="7">
        <v>0</v>
      </c>
      <c r="F18" s="8">
        <v>0.5</v>
      </c>
      <c r="G18" s="9">
        <v>42858</v>
      </c>
      <c r="H18" s="9">
        <v>42799</v>
      </c>
      <c r="I18" s="10">
        <v>36678</v>
      </c>
      <c r="J18" s="11">
        <v>42892</v>
      </c>
      <c r="K18" s="7">
        <v>410</v>
      </c>
      <c r="L18" s="7">
        <v>371</v>
      </c>
      <c r="M18" s="12">
        <v>39</v>
      </c>
      <c r="N18" s="7" t="s">
        <v>69</v>
      </c>
    </row>
    <row r="19" spans="1:14" ht="15.75" thickBot="1">
      <c r="A19">
        <v>17</v>
      </c>
      <c r="B19" s="6" t="s">
        <v>70</v>
      </c>
      <c r="C19" s="7">
        <v>7</v>
      </c>
      <c r="D19" s="7">
        <v>9</v>
      </c>
      <c r="E19" s="7">
        <v>0</v>
      </c>
      <c r="F19" s="8">
        <v>0.438</v>
      </c>
      <c r="G19" s="9">
        <v>42858</v>
      </c>
      <c r="H19" s="9">
        <v>42772</v>
      </c>
      <c r="I19" s="9">
        <v>42827</v>
      </c>
      <c r="J19" s="11">
        <v>42892</v>
      </c>
      <c r="K19" s="7">
        <v>310</v>
      </c>
      <c r="L19" s="7">
        <v>407</v>
      </c>
      <c r="M19" s="15">
        <v>-97</v>
      </c>
      <c r="N19" s="7" t="s">
        <v>69</v>
      </c>
    </row>
    <row r="20" spans="1:14" ht="15.75" thickBot="1">
      <c r="A20">
        <v>18</v>
      </c>
      <c r="B20" s="6" t="s">
        <v>98</v>
      </c>
      <c r="C20" s="7">
        <v>7</v>
      </c>
      <c r="D20" s="7">
        <v>9</v>
      </c>
      <c r="E20" s="7">
        <v>0</v>
      </c>
      <c r="F20" s="8">
        <v>0.438</v>
      </c>
      <c r="G20" s="9">
        <v>42858</v>
      </c>
      <c r="H20" s="9">
        <v>42772</v>
      </c>
      <c r="I20" s="9">
        <v>42797</v>
      </c>
      <c r="J20" s="11">
        <v>42862</v>
      </c>
      <c r="K20" s="7">
        <v>289</v>
      </c>
      <c r="L20" s="7">
        <v>328</v>
      </c>
      <c r="M20" s="15">
        <v>-39</v>
      </c>
      <c r="N20" s="7" t="s">
        <v>61</v>
      </c>
    </row>
    <row r="21" spans="1:14" ht="15.75" thickBot="1">
      <c r="A21">
        <v>19</v>
      </c>
      <c r="B21" s="16" t="s">
        <v>23</v>
      </c>
      <c r="C21" s="7">
        <v>7</v>
      </c>
      <c r="D21" s="7">
        <v>9</v>
      </c>
      <c r="E21" s="7">
        <v>0</v>
      </c>
      <c r="F21" s="8">
        <v>0.438</v>
      </c>
      <c r="G21" s="9">
        <v>42742</v>
      </c>
      <c r="H21" s="9">
        <v>42888</v>
      </c>
      <c r="I21" s="9">
        <v>42770</v>
      </c>
      <c r="J21" s="11">
        <v>42862</v>
      </c>
      <c r="K21" s="7">
        <v>273</v>
      </c>
      <c r="L21" s="7">
        <v>333</v>
      </c>
      <c r="M21" s="15">
        <v>-60</v>
      </c>
      <c r="N21" s="7" t="s">
        <v>76</v>
      </c>
    </row>
    <row r="22" spans="1:14" ht="15.75" thickBot="1">
      <c r="A22">
        <v>20</v>
      </c>
      <c r="B22" s="16" t="s">
        <v>24</v>
      </c>
      <c r="C22" s="7">
        <v>6</v>
      </c>
      <c r="D22" s="7">
        <v>10</v>
      </c>
      <c r="E22" s="7">
        <v>0</v>
      </c>
      <c r="F22" s="8">
        <v>0.375</v>
      </c>
      <c r="G22" s="9">
        <v>42829</v>
      </c>
      <c r="H22" s="9">
        <v>42772</v>
      </c>
      <c r="I22" s="9">
        <v>42740</v>
      </c>
      <c r="J22" s="11">
        <v>42862</v>
      </c>
      <c r="K22" s="7">
        <v>281</v>
      </c>
      <c r="L22" s="7">
        <v>348</v>
      </c>
      <c r="M22" s="15">
        <v>-67</v>
      </c>
      <c r="N22" s="7" t="s">
        <v>61</v>
      </c>
    </row>
    <row r="23" spans="1:14" ht="15.75" thickBot="1">
      <c r="A23">
        <v>21</v>
      </c>
      <c r="B23" s="16" t="s">
        <v>35</v>
      </c>
      <c r="C23" s="7">
        <v>6</v>
      </c>
      <c r="D23" s="7">
        <v>10</v>
      </c>
      <c r="E23" s="7">
        <v>0</v>
      </c>
      <c r="F23" s="8">
        <v>0.375</v>
      </c>
      <c r="G23" s="9">
        <v>42799</v>
      </c>
      <c r="H23" s="9">
        <v>42799</v>
      </c>
      <c r="I23" s="9">
        <v>42770</v>
      </c>
      <c r="J23" s="11">
        <v>42803</v>
      </c>
      <c r="K23" s="7">
        <v>356</v>
      </c>
      <c r="L23" s="7">
        <v>339</v>
      </c>
      <c r="M23" s="12">
        <v>17</v>
      </c>
      <c r="N23" s="7" t="s">
        <v>77</v>
      </c>
    </row>
    <row r="24" spans="1:14" ht="15.75" thickBot="1">
      <c r="A24">
        <v>22</v>
      </c>
      <c r="B24" s="16" t="s">
        <v>13</v>
      </c>
      <c r="C24" s="7">
        <v>6</v>
      </c>
      <c r="D24" s="7">
        <v>10</v>
      </c>
      <c r="E24" s="7">
        <v>0</v>
      </c>
      <c r="F24" s="8">
        <v>0.375</v>
      </c>
      <c r="G24" s="9">
        <v>42772</v>
      </c>
      <c r="H24" s="9">
        <v>42829</v>
      </c>
      <c r="I24" s="9">
        <v>42797</v>
      </c>
      <c r="J24" s="11">
        <v>42833</v>
      </c>
      <c r="K24" s="7">
        <v>394</v>
      </c>
      <c r="L24" s="7">
        <v>436</v>
      </c>
      <c r="M24" s="15">
        <v>-42</v>
      </c>
      <c r="N24" s="7" t="s">
        <v>69</v>
      </c>
    </row>
    <row r="25" spans="1:14" ht="15.75" thickBot="1">
      <c r="A25">
        <v>23</v>
      </c>
      <c r="B25" s="16" t="s">
        <v>15</v>
      </c>
      <c r="C25" s="7">
        <v>6</v>
      </c>
      <c r="D25" s="7">
        <v>10</v>
      </c>
      <c r="E25" s="7">
        <v>0</v>
      </c>
      <c r="F25" s="8">
        <v>0.375</v>
      </c>
      <c r="G25" s="9">
        <v>42829</v>
      </c>
      <c r="H25" s="9">
        <v>42772</v>
      </c>
      <c r="I25" s="9">
        <v>42770</v>
      </c>
      <c r="J25" s="11">
        <v>42862</v>
      </c>
      <c r="K25" s="7">
        <v>362</v>
      </c>
      <c r="L25" s="7">
        <v>369</v>
      </c>
      <c r="M25" s="15">
        <v>-7</v>
      </c>
      <c r="N25" s="7" t="s">
        <v>66</v>
      </c>
    </row>
    <row r="26" spans="1:14" ht="15.75" thickBot="1">
      <c r="A26">
        <v>24</v>
      </c>
      <c r="B26" s="16" t="s">
        <v>32</v>
      </c>
      <c r="C26" s="7">
        <v>6</v>
      </c>
      <c r="D26" s="7">
        <v>10</v>
      </c>
      <c r="E26" s="7">
        <v>0</v>
      </c>
      <c r="F26" s="8">
        <v>0.375</v>
      </c>
      <c r="G26" s="9">
        <v>42858</v>
      </c>
      <c r="H26" s="9">
        <v>42742</v>
      </c>
      <c r="I26" s="9">
        <v>42827</v>
      </c>
      <c r="J26" s="11">
        <v>42833</v>
      </c>
      <c r="K26" s="7">
        <v>305</v>
      </c>
      <c r="L26" s="7">
        <v>346</v>
      </c>
      <c r="M26" s="15">
        <v>-41</v>
      </c>
      <c r="N26" s="7" t="s">
        <v>69</v>
      </c>
    </row>
    <row r="27" spans="1:14" ht="15.75" thickBot="1">
      <c r="A27">
        <v>25</v>
      </c>
      <c r="B27" s="16" t="s">
        <v>17</v>
      </c>
      <c r="C27" s="7">
        <v>6</v>
      </c>
      <c r="D27" s="7">
        <v>10</v>
      </c>
      <c r="E27" s="7">
        <v>0</v>
      </c>
      <c r="F27" s="8">
        <v>0.375</v>
      </c>
      <c r="G27" s="9">
        <v>42829</v>
      </c>
      <c r="H27" s="9">
        <v>42772</v>
      </c>
      <c r="I27" s="9">
        <v>42797</v>
      </c>
      <c r="J27" s="11">
        <v>42862</v>
      </c>
      <c r="K27" s="7">
        <v>390</v>
      </c>
      <c r="L27" s="7">
        <v>427</v>
      </c>
      <c r="M27" s="15">
        <v>-37</v>
      </c>
      <c r="N27" s="7" t="s">
        <v>69</v>
      </c>
    </row>
    <row r="28" spans="1:14" ht="15.75" thickBot="1">
      <c r="A28">
        <v>26</v>
      </c>
      <c r="B28" s="16" t="s">
        <v>36</v>
      </c>
      <c r="C28" s="7">
        <v>6</v>
      </c>
      <c r="D28" s="7">
        <v>10</v>
      </c>
      <c r="E28" s="7">
        <v>0</v>
      </c>
      <c r="F28" s="8">
        <v>0.375</v>
      </c>
      <c r="G28" s="9">
        <v>42772</v>
      </c>
      <c r="H28" s="9">
        <v>42829</v>
      </c>
      <c r="I28" s="9">
        <v>42770</v>
      </c>
      <c r="J28" s="11">
        <v>42833</v>
      </c>
      <c r="K28" s="7">
        <v>302</v>
      </c>
      <c r="L28" s="7">
        <v>377</v>
      </c>
      <c r="M28" s="15">
        <v>-75</v>
      </c>
      <c r="N28" s="7" t="s">
        <v>61</v>
      </c>
    </row>
    <row r="29" spans="1:14" ht="15.75" thickBot="1">
      <c r="A29">
        <v>27</v>
      </c>
      <c r="B29" s="16" t="s">
        <v>5</v>
      </c>
      <c r="C29" s="7">
        <v>5</v>
      </c>
      <c r="D29" s="7">
        <v>11</v>
      </c>
      <c r="E29" s="7">
        <v>0</v>
      </c>
      <c r="F29" s="8">
        <v>0.313</v>
      </c>
      <c r="G29" s="9">
        <v>42829</v>
      </c>
      <c r="H29" s="9">
        <v>42742</v>
      </c>
      <c r="I29" s="9">
        <v>42740</v>
      </c>
      <c r="J29" s="11">
        <v>42803</v>
      </c>
      <c r="K29" s="7">
        <v>289</v>
      </c>
      <c r="L29" s="7">
        <v>434</v>
      </c>
      <c r="M29" s="15">
        <v>-145</v>
      </c>
      <c r="N29" s="7" t="s">
        <v>61</v>
      </c>
    </row>
    <row r="30" spans="1:14" ht="15.75" thickBot="1">
      <c r="A30">
        <v>28</v>
      </c>
      <c r="B30" s="16" t="s">
        <v>12</v>
      </c>
      <c r="C30" s="7">
        <v>5</v>
      </c>
      <c r="D30" s="7">
        <v>11</v>
      </c>
      <c r="E30" s="7">
        <v>0</v>
      </c>
      <c r="F30" s="8">
        <v>0.313</v>
      </c>
      <c r="G30" s="9">
        <v>42799</v>
      </c>
      <c r="H30" s="9">
        <v>42772</v>
      </c>
      <c r="I30" s="9">
        <v>42740</v>
      </c>
      <c r="J30" s="11">
        <v>42803</v>
      </c>
      <c r="K30" s="7">
        <v>271</v>
      </c>
      <c r="L30" s="7">
        <v>332</v>
      </c>
      <c r="M30" s="15">
        <v>-61</v>
      </c>
      <c r="N30" s="7" t="s">
        <v>82</v>
      </c>
    </row>
    <row r="31" spans="1:14" ht="15.75" thickBot="1">
      <c r="A31">
        <v>29</v>
      </c>
      <c r="B31" s="16" t="s">
        <v>14</v>
      </c>
      <c r="C31" s="7">
        <v>4</v>
      </c>
      <c r="D31" s="7">
        <v>12</v>
      </c>
      <c r="E31" s="7">
        <v>0</v>
      </c>
      <c r="F31" s="8">
        <v>0.25</v>
      </c>
      <c r="G31" s="9">
        <v>42799</v>
      </c>
      <c r="H31" s="9">
        <v>42742</v>
      </c>
      <c r="I31" s="9">
        <v>42740</v>
      </c>
      <c r="J31" s="11">
        <v>42803</v>
      </c>
      <c r="K31" s="7">
        <v>344</v>
      </c>
      <c r="L31" s="7">
        <v>471</v>
      </c>
      <c r="M31" s="15">
        <v>-127</v>
      </c>
      <c r="N31" s="7" t="s">
        <v>61</v>
      </c>
    </row>
    <row r="32" spans="1:14" ht="15.75" thickBot="1">
      <c r="A32">
        <v>30</v>
      </c>
      <c r="B32" s="16" t="s">
        <v>8</v>
      </c>
      <c r="C32" s="7">
        <v>4</v>
      </c>
      <c r="D32" s="7">
        <v>12</v>
      </c>
      <c r="E32" s="7">
        <v>0</v>
      </c>
      <c r="F32" s="8">
        <v>0.25</v>
      </c>
      <c r="G32" s="9">
        <v>42772</v>
      </c>
      <c r="H32" s="9">
        <v>42772</v>
      </c>
      <c r="I32" s="9">
        <v>42740</v>
      </c>
      <c r="J32" s="11">
        <v>42803</v>
      </c>
      <c r="K32" s="7">
        <v>283</v>
      </c>
      <c r="L32" s="7">
        <v>425</v>
      </c>
      <c r="M32" s="15">
        <v>-142</v>
      </c>
      <c r="N32" s="7" t="s">
        <v>77</v>
      </c>
    </row>
    <row r="33" spans="1:14" ht="15.75" thickBot="1">
      <c r="A33">
        <v>31</v>
      </c>
      <c r="B33" s="16" t="s">
        <v>11</v>
      </c>
      <c r="C33" s="7">
        <v>4</v>
      </c>
      <c r="D33" s="7">
        <v>12</v>
      </c>
      <c r="E33" s="7">
        <v>0</v>
      </c>
      <c r="F33" s="8">
        <v>0.25</v>
      </c>
      <c r="G33" s="9">
        <v>42799</v>
      </c>
      <c r="H33" s="9">
        <v>42742</v>
      </c>
      <c r="I33" s="9">
        <v>42770</v>
      </c>
      <c r="J33" s="11">
        <v>42803</v>
      </c>
      <c r="K33" s="7">
        <v>322</v>
      </c>
      <c r="L33" s="7">
        <v>395</v>
      </c>
      <c r="M33" s="15">
        <v>-73</v>
      </c>
      <c r="N33" s="7" t="s">
        <v>61</v>
      </c>
    </row>
    <row r="34" spans="1:14">
      <c r="A34">
        <v>32</v>
      </c>
      <c r="B34" s="16" t="s">
        <v>9</v>
      </c>
      <c r="C34" s="7">
        <v>2</v>
      </c>
      <c r="D34" s="7">
        <v>14</v>
      </c>
      <c r="E34" s="7">
        <v>0</v>
      </c>
      <c r="F34" s="8">
        <v>0.125</v>
      </c>
      <c r="G34" s="9">
        <v>42772</v>
      </c>
      <c r="H34" s="7" t="s">
        <v>81</v>
      </c>
      <c r="I34" s="7" t="s">
        <v>83</v>
      </c>
      <c r="J34" s="11">
        <v>42776</v>
      </c>
      <c r="K34" s="7">
        <v>196</v>
      </c>
      <c r="L34" s="7">
        <v>408</v>
      </c>
      <c r="M34" s="15">
        <v>-212</v>
      </c>
      <c r="N34" s="7" t="s">
        <v>77</v>
      </c>
    </row>
    <row r="35" spans="1:14">
      <c r="B35" s="22" t="s">
        <v>84</v>
      </c>
    </row>
  </sheetData>
  <hyperlinks>
    <hyperlink ref="C2" r:id="rId1" display="http://www.espn.com/nfl/standings/_/season/2010/sort/wins/group/league" xr:uid="{00000000-0004-0000-0A00-000000000000}"/>
    <hyperlink ref="D2" r:id="rId2" display="http://www.espn.com/nfl/standings/_/season/2010/sort/losses/group/league" xr:uid="{00000000-0004-0000-0A00-000001000000}"/>
    <hyperlink ref="E2" r:id="rId3" display="http://www.espn.com/nfl/standings/_/season/2010/sort/ties/group/league" xr:uid="{00000000-0004-0000-0A00-000002000000}"/>
    <hyperlink ref="F2" r:id="rId4" display="http://www.espn.com/nfl/standings/_/season/2010/dir/asc/group/league" xr:uid="{00000000-0004-0000-0A00-000003000000}"/>
    <hyperlink ref="K2" r:id="rId5" display="http://www.espn.com/nfl/standings/_/season/2010/sort/pointsfor/group/league" xr:uid="{00000000-0004-0000-0A00-000004000000}"/>
    <hyperlink ref="L2" r:id="rId6" display="http://www.espn.com/nfl/standings/_/season/2010/sort/pointsagainst/group/league" xr:uid="{00000000-0004-0000-0A00-000005000000}"/>
    <hyperlink ref="M2" r:id="rId7" display="http://www.espn.com/nfl/standings/_/season/2010/sort/differential/group/league" xr:uid="{00000000-0004-0000-0A00-000006000000}"/>
    <hyperlink ref="N2" r:id="rId8" display="http://www.espn.com/nfl/standings/_/season/2010/sort/streak/group/league" xr:uid="{00000000-0004-0000-0A00-00000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2"/>
  <sheetViews>
    <sheetView topLeftCell="D1" zoomScaleNormal="100" workbookViewId="0">
      <selection activeCell="D2" sqref="D2:M32"/>
    </sheetView>
  </sheetViews>
  <sheetFormatPr defaultRowHeight="15"/>
  <cols>
    <col min="1" max="1" width="9.42578125" bestFit="1" customWidth="1"/>
    <col min="2" max="2" width="7.7109375" bestFit="1" customWidth="1"/>
    <col min="3" max="3" width="12.85546875" bestFit="1" customWidth="1"/>
    <col min="4" max="4" width="4.5703125" bestFit="1" customWidth="1"/>
    <col min="5" max="5" width="9.140625" bestFit="1" customWidth="1"/>
    <col min="6" max="6" width="21.140625" bestFit="1" customWidth="1"/>
    <col min="7" max="7" width="5.5703125" hidden="1" customWidth="1"/>
    <col min="8" max="8" width="6" hidden="1" customWidth="1"/>
    <col min="9" max="9" width="4.85546875" hidden="1" customWidth="1"/>
    <col min="10" max="10" width="7.85546875" hidden="1" customWidth="1"/>
    <col min="11" max="11" width="6.5703125" hidden="1" customWidth="1"/>
    <col min="12" max="12" width="6.85546875" hidden="1" customWidth="1"/>
    <col min="13" max="13" width="13.28515625" style="27" bestFit="1" customWidth="1"/>
    <col min="14" max="14" width="5.5703125" bestFit="1" customWidth="1"/>
    <col min="15" max="15" width="12" customWidth="1"/>
    <col min="16" max="17" width="12" bestFit="1" customWidth="1"/>
  </cols>
  <sheetData>
    <row r="1" spans="1:14"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</row>
    <row r="2" spans="1:14">
      <c r="A2" t="s">
        <v>0</v>
      </c>
      <c r="B2" t="s">
        <v>1</v>
      </c>
      <c r="D2" s="1" t="s">
        <v>2</v>
      </c>
      <c r="E2" s="1" t="s">
        <v>3</v>
      </c>
      <c r="F2" s="1" t="s">
        <v>4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s="27" t="s">
        <v>146</v>
      </c>
      <c r="N2" t="s">
        <v>44</v>
      </c>
    </row>
    <row r="3" spans="1:14" ht="15.75">
      <c r="A3" s="28">
        <v>1</v>
      </c>
      <c r="B3" t="s">
        <v>163</v>
      </c>
      <c r="D3" s="1">
        <v>1</v>
      </c>
      <c r="E3" s="1" t="str">
        <f>VLOOKUP(1,Draft!$A$2:$B$12,2,FALSE)</f>
        <v xml:space="preserve"> Conley</v>
      </c>
      <c r="F3" s="1" t="s">
        <v>20</v>
      </c>
      <c r="G3">
        <f>VLOOKUP($F3,$F$41:$N$72,G$1,FALSE)</f>
        <v>11</v>
      </c>
      <c r="H3">
        <f>VLOOKUP($F3,$F$41:$N$72,H$1,FALSE)</f>
        <v>9</v>
      </c>
      <c r="I3">
        <f>VLOOKUP($F3,$F$41:$N$72,I$1,FALSE)</f>
        <v>12</v>
      </c>
      <c r="J3">
        <f>VLOOKUP($F3,$F$41:$N$72,J$1,FALSE)</f>
        <v>10.4</v>
      </c>
      <c r="K3">
        <f>VLOOKUP($F3,$F$41:$N$72,K$1,FALSE)</f>
        <v>12</v>
      </c>
      <c r="L3">
        <f>VLOOKUP($F3,$F$41:$N$72,L$1,FALSE)</f>
        <v>11</v>
      </c>
      <c r="M3">
        <f>VLOOKUP($F3,$F$41:$N$72,M$1,FALSE)</f>
        <v>10.9</v>
      </c>
      <c r="N3">
        <f>VLOOKUP($F3,$F$41:$N$72,N$1,FALSE)</f>
        <v>1.0246950765959597</v>
      </c>
    </row>
    <row r="4" spans="1:14" ht="15.75">
      <c r="A4" s="28">
        <v>2</v>
      </c>
      <c r="B4" t="s">
        <v>164</v>
      </c>
      <c r="D4" s="1">
        <v>2</v>
      </c>
      <c r="E4" s="1" t="str">
        <f>VLOOKUP(2,Draft!$A$2:$B$12,2,FALSE)</f>
        <v xml:space="preserve"> Matt M</v>
      </c>
      <c r="F4" s="1" t="s">
        <v>30</v>
      </c>
      <c r="G4">
        <f>VLOOKUP($F4,$F$41:$N$72,G$1,FALSE)</f>
        <v>11</v>
      </c>
      <c r="H4">
        <f>VLOOKUP($F4,$F$41:$N$72,H$1,FALSE)</f>
        <v>8</v>
      </c>
      <c r="I4">
        <f>VLOOKUP($F4,$F$41:$N$72,I$1,FALSE)</f>
        <v>10</v>
      </c>
      <c r="J4">
        <f>VLOOKUP($F4,$F$41:$N$72,J$1,FALSE)</f>
        <v>9.3000000000000007</v>
      </c>
      <c r="K4">
        <f>VLOOKUP($F4,$F$41:$N$72,K$1,FALSE)</f>
        <v>10</v>
      </c>
      <c r="L4">
        <f>VLOOKUP($F4,$F$41:$N$72,L$1,FALSE)</f>
        <v>11</v>
      </c>
      <c r="M4">
        <f>VLOOKUP($F4,$F$41:$N$72,M$1,FALSE)</f>
        <v>9.8833333333333329</v>
      </c>
      <c r="N4">
        <f>VLOOKUP($F4,$F$41:$N$72,N$1,FALSE)</f>
        <v>1.03346773319517</v>
      </c>
    </row>
    <row r="5" spans="1:14" ht="15.75">
      <c r="A5" s="28">
        <v>3</v>
      </c>
      <c r="B5" t="s">
        <v>165</v>
      </c>
      <c r="D5" s="1">
        <v>3</v>
      </c>
      <c r="E5" s="1" t="str">
        <f>VLOOKUP(3,Draft!$A$2:$B$12,2,FALSE)</f>
        <v xml:space="preserve"> Rubino</v>
      </c>
      <c r="F5" s="1" t="s">
        <v>25</v>
      </c>
      <c r="G5">
        <f>VLOOKUP($F5,$F$41:$N$72,G$1,FALSE)</f>
        <v>12</v>
      </c>
      <c r="H5">
        <f>VLOOKUP($F5,$F$41:$N$72,H$1,FALSE)</f>
        <v>10</v>
      </c>
      <c r="I5">
        <f>VLOOKUP($F5,$F$41:$N$72,I$1,FALSE)</f>
        <v>12</v>
      </c>
      <c r="J5">
        <f>VLOOKUP($F5,$F$41:$N$72,J$1,FALSE)</f>
        <v>10.4</v>
      </c>
      <c r="K5">
        <f>VLOOKUP($F5,$F$41:$N$72,K$1,FALSE)</f>
        <v>12</v>
      </c>
      <c r="L5">
        <f>VLOOKUP($F5,$F$41:$N$72,L$1,FALSE)</f>
        <v>11</v>
      </c>
      <c r="M5">
        <f>VLOOKUP($F5,$F$41:$N$72,M$1,FALSE)</f>
        <v>11.233333333333334</v>
      </c>
      <c r="N5">
        <f>VLOOKUP($F5,$F$41:$N$72,N$1,FALSE)</f>
        <v>0.81989159174992288</v>
      </c>
    </row>
    <row r="6" spans="1:14" ht="15.75">
      <c r="A6" s="28">
        <v>4</v>
      </c>
      <c r="B6" t="s">
        <v>166</v>
      </c>
      <c r="D6" s="1">
        <v>4</v>
      </c>
      <c r="E6" s="1" t="str">
        <f>VLOOKUP(4,Draft!$A$2:$B$12,2,FALSE)</f>
        <v xml:space="preserve"> Flaim</v>
      </c>
      <c r="F6" s="1" t="s">
        <v>26</v>
      </c>
      <c r="G6">
        <f>VLOOKUP($F6,$F$41:$N$72,G$1,FALSE)</f>
        <v>11</v>
      </c>
      <c r="H6">
        <f>VLOOKUP($F6,$F$41:$N$72,H$1,FALSE)</f>
        <v>11</v>
      </c>
      <c r="I6">
        <f>VLOOKUP($F6,$F$41:$N$72,I$1,FALSE)</f>
        <v>11</v>
      </c>
      <c r="J6">
        <f>VLOOKUP($F6,$F$41:$N$72,J$1,FALSE)</f>
        <v>10.1</v>
      </c>
      <c r="K6">
        <f>VLOOKUP($F6,$F$41:$N$72,K$1,FALSE)</f>
        <v>11</v>
      </c>
      <c r="L6">
        <f>VLOOKUP($F6,$F$41:$N$72,L$1,FALSE)</f>
        <v>10</v>
      </c>
      <c r="M6">
        <f>VLOOKUP($F6,$F$41:$N$72,M$1,FALSE)</f>
        <v>10.683333333333332</v>
      </c>
      <c r="N6">
        <f>VLOOKUP($F6,$F$41:$N$72,N$1,FALSE)</f>
        <v>0.44876373392787544</v>
      </c>
    </row>
    <row r="7" spans="1:14" ht="15.75">
      <c r="A7" s="28">
        <v>5</v>
      </c>
      <c r="B7" t="s">
        <v>167</v>
      </c>
      <c r="D7" s="1">
        <v>5</v>
      </c>
      <c r="E7" s="1" t="str">
        <f>VLOOKUP(5,Draft!$A$2:$B$12,2,FALSE)</f>
        <v xml:space="preserve"> Chris</v>
      </c>
      <c r="F7" s="1" t="s">
        <v>22</v>
      </c>
      <c r="G7">
        <f>VLOOKUP($F7,$F$41:$N$72,G$1,FALSE)</f>
        <v>10</v>
      </c>
      <c r="H7">
        <f>VLOOKUP($F7,$F$41:$N$72,H$1,FALSE)</f>
        <v>9</v>
      </c>
      <c r="I7">
        <f>VLOOKUP($F7,$F$41:$N$72,I$1,FALSE)</f>
        <v>12</v>
      </c>
      <c r="J7">
        <f>VLOOKUP($F7,$F$41:$N$72,J$1,FALSE)</f>
        <v>10</v>
      </c>
      <c r="K7">
        <f>VLOOKUP($F7,$F$41:$N$72,K$1,FALSE)</f>
        <v>10</v>
      </c>
      <c r="L7">
        <f>VLOOKUP($F7,$F$41:$N$72,L$1,FALSE)</f>
        <v>9</v>
      </c>
      <c r="M7">
        <f>VLOOKUP($F7,$F$41:$N$72,M$1,FALSE)</f>
        <v>10</v>
      </c>
      <c r="N7">
        <f>VLOOKUP($F7,$F$41:$N$72,N$1,FALSE)</f>
        <v>1</v>
      </c>
    </row>
    <row r="8" spans="1:14" ht="15.75">
      <c r="A8" s="28">
        <v>6</v>
      </c>
      <c r="B8" t="s">
        <v>168</v>
      </c>
      <c r="D8" s="1">
        <v>6</v>
      </c>
      <c r="E8" s="1" t="str">
        <f>VLOOKUP(6,Draft!$A$2:$B$12,2,FALSE)</f>
        <v xml:space="preserve"> Otto</v>
      </c>
      <c r="F8" s="1" t="s">
        <v>12</v>
      </c>
      <c r="G8">
        <f>VLOOKUP($F8,$F$41:$N$72,G$1,FALSE)</f>
        <v>10</v>
      </c>
      <c r="H8">
        <f>VLOOKUP($F8,$F$41:$N$72,H$1,FALSE)</f>
        <v>10</v>
      </c>
      <c r="I8">
        <f>VLOOKUP($F8,$F$41:$N$72,I$1,FALSE)</f>
        <v>11</v>
      </c>
      <c r="J8">
        <f>VLOOKUP($F8,$F$41:$N$72,J$1,FALSE)</f>
        <v>8.8000000000000007</v>
      </c>
      <c r="K8">
        <f>VLOOKUP($F8,$F$41:$N$72,K$1,FALSE)</f>
        <v>9</v>
      </c>
      <c r="L8">
        <f>VLOOKUP($F8,$F$41:$N$72,L$1,FALSE)</f>
        <v>10</v>
      </c>
      <c r="M8">
        <f>VLOOKUP($F8,$F$41:$N$72,M$1,FALSE)</f>
        <v>9.7999999999999989</v>
      </c>
      <c r="N8">
        <f>VLOOKUP($F8,$F$41:$N$72,N$1,FALSE)</f>
        <v>0.73029674334022132</v>
      </c>
    </row>
    <row r="9" spans="1:14" ht="15.75">
      <c r="A9" s="28">
        <v>7</v>
      </c>
      <c r="B9" t="s">
        <v>169</v>
      </c>
      <c r="D9" s="1">
        <v>7</v>
      </c>
      <c r="E9" s="1" t="str">
        <f>VLOOKUP(7,Draft!$A$2:$B$12,2,FALSE)</f>
        <v xml:space="preserve"> Bailey</v>
      </c>
      <c r="F9" s="1" t="s">
        <v>24</v>
      </c>
      <c r="G9">
        <f>VLOOKUP($F9,$F$41:$N$72,G$1,FALSE)</f>
        <v>9</v>
      </c>
      <c r="H9">
        <f>VLOOKUP($F9,$F$41:$N$72,H$1,FALSE)</f>
        <v>7</v>
      </c>
      <c r="I9">
        <f>VLOOKUP($F9,$F$41:$N$72,I$1,FALSE)</f>
        <v>11</v>
      </c>
      <c r="J9">
        <f>VLOOKUP($F9,$F$41:$N$72,J$1,FALSE)</f>
        <v>8.5</v>
      </c>
      <c r="K9">
        <f>VLOOKUP($F9,$F$41:$N$72,K$1,FALSE)</f>
        <v>11</v>
      </c>
      <c r="L9">
        <f>VLOOKUP($F9,$F$41:$N$72,L$1,FALSE)</f>
        <v>12</v>
      </c>
      <c r="M9">
        <f>VLOOKUP($F9,$F$41:$N$72,M$1,FALSE)</f>
        <v>9.75</v>
      </c>
      <c r="N9">
        <f>VLOOKUP($F9,$F$41:$N$72,N$1,FALSE)</f>
        <v>1.7260262647673315</v>
      </c>
    </row>
    <row r="10" spans="1:14" ht="15.75">
      <c r="A10" s="28">
        <v>8</v>
      </c>
      <c r="B10" t="s">
        <v>170</v>
      </c>
      <c r="D10" s="1">
        <v>8</v>
      </c>
      <c r="E10" s="1" t="str">
        <f>VLOOKUP(8,Draft!$A$2:$B$12,2,FALSE)</f>
        <v xml:space="preserve"> Matt A</v>
      </c>
      <c r="F10" s="1" t="s">
        <v>21</v>
      </c>
      <c r="G10">
        <f>VLOOKUP($F10,$F$41:$N$72,G$1,FALSE)</f>
        <v>12</v>
      </c>
      <c r="H10">
        <f>VLOOKUP($F10,$F$41:$N$72,H$1,FALSE)</f>
        <v>11</v>
      </c>
      <c r="I10">
        <f>VLOOKUP($F10,$F$41:$N$72,I$1,FALSE)</f>
        <v>10</v>
      </c>
      <c r="J10">
        <f>VLOOKUP($F10,$F$41:$N$72,J$1,FALSE)</f>
        <v>8.8000000000000007</v>
      </c>
      <c r="K10">
        <f>VLOOKUP($F10,$F$41:$N$72,K$1,FALSE)</f>
        <v>11</v>
      </c>
      <c r="L10">
        <f>VLOOKUP($F10,$F$41:$N$72,L$1,FALSE)</f>
        <v>12</v>
      </c>
      <c r="M10">
        <f>VLOOKUP($F10,$F$41:$N$72,M$1,FALSE)</f>
        <v>10.799999999999999</v>
      </c>
      <c r="N10">
        <f>VLOOKUP($F10,$F$41:$N$72,N$1,FALSE)</f>
        <v>1.12546286774228</v>
      </c>
    </row>
    <row r="11" spans="1:14" ht="15.75">
      <c r="A11" s="28">
        <v>9</v>
      </c>
      <c r="B11" t="s">
        <v>171</v>
      </c>
      <c r="D11" s="1">
        <v>9</v>
      </c>
      <c r="E11" s="1" t="str">
        <f>VLOOKUP(9,Draft!$A$2:$B$12,2,FALSE)</f>
        <v xml:space="preserve"> Fish</v>
      </c>
      <c r="F11" s="1" t="s">
        <v>33</v>
      </c>
      <c r="G11">
        <f>VLOOKUP($F11,$F$41:$N$72,G$1,FALSE)</f>
        <v>10</v>
      </c>
      <c r="H11">
        <f>VLOOKUP($F11,$F$41:$N$72,H$1,FALSE)</f>
        <v>6</v>
      </c>
      <c r="I11">
        <f>VLOOKUP($F11,$F$41:$N$72,I$1,FALSE)</f>
        <v>7</v>
      </c>
      <c r="J11">
        <f>VLOOKUP($F11,$F$41:$N$72,J$1,FALSE)</f>
        <v>8.3000000000000007</v>
      </c>
      <c r="K11">
        <f>VLOOKUP($F11,$F$41:$N$72,K$1,FALSE)</f>
        <v>10</v>
      </c>
      <c r="L11">
        <f>VLOOKUP($F11,$F$41:$N$72,L$1,FALSE)</f>
        <v>9</v>
      </c>
      <c r="M11">
        <f>VLOOKUP($F11,$F$41:$N$72,M$1,FALSE)</f>
        <v>8.3833333333333329</v>
      </c>
      <c r="N11">
        <f>VLOOKUP($F11,$F$41:$N$72,N$1,FALSE)</f>
        <v>1.4837078178970757</v>
      </c>
    </row>
    <row r="12" spans="1:14" ht="15.75">
      <c r="A12" s="28">
        <v>10</v>
      </c>
      <c r="B12" t="s">
        <v>172</v>
      </c>
      <c r="D12" s="1">
        <v>10</v>
      </c>
      <c r="E12" s="1" t="str">
        <f>VLOOKUP(10,Draft!$A$2:$B$12,2,FALSE)</f>
        <v xml:space="preserve"> Brad</v>
      </c>
      <c r="F12" s="1" t="s">
        <v>10</v>
      </c>
      <c r="G12">
        <f>VLOOKUP($F12,$F$41:$N$72,G$1,FALSE)</f>
        <v>10</v>
      </c>
      <c r="H12">
        <f>VLOOKUP($F12,$F$41:$N$72,H$1,FALSE)</f>
        <v>8</v>
      </c>
      <c r="I12">
        <f>VLOOKUP($F12,$F$41:$N$72,I$1,FALSE)</f>
        <v>7</v>
      </c>
      <c r="J12">
        <f>VLOOKUP($F12,$F$41:$N$72,J$1,FALSE)</f>
        <v>9.1</v>
      </c>
      <c r="K12">
        <f>VLOOKUP($F12,$F$41:$N$72,K$1,FALSE)</f>
        <v>9</v>
      </c>
      <c r="L12">
        <f>VLOOKUP($F12,$F$41:$N$72,L$1,FALSE)</f>
        <v>11</v>
      </c>
      <c r="M12">
        <f>VLOOKUP($F12,$F$41:$N$72,M$1,FALSE)</f>
        <v>9.0166666666666675</v>
      </c>
      <c r="N12">
        <f>VLOOKUP($F12,$F$41:$N$72,N$1,FALSE)</f>
        <v>1.2915322510706269</v>
      </c>
    </row>
    <row r="13" spans="1:14">
      <c r="D13" s="1">
        <v>11</v>
      </c>
      <c r="E13" s="1" t="str">
        <f>VLOOKUP(7,Draft!$A$2:$B$12,2,FALSE)</f>
        <v xml:space="preserve"> Bailey</v>
      </c>
      <c r="F13" s="1" t="s">
        <v>31</v>
      </c>
      <c r="G13">
        <f>VLOOKUP($F13,$F$41:$N$72,G$1,FALSE)</f>
        <v>8</v>
      </c>
      <c r="H13">
        <f>VLOOKUP($F13,$F$41:$N$72,H$1,FALSE)</f>
        <v>9</v>
      </c>
      <c r="I13">
        <f>VLOOKUP($F13,$F$41:$N$72,I$1,FALSE)</f>
        <v>10</v>
      </c>
      <c r="J13">
        <f>VLOOKUP($F13,$F$41:$N$72,J$1,FALSE)</f>
        <v>8.5</v>
      </c>
      <c r="K13">
        <f>VLOOKUP($F13,$F$41:$N$72,K$1,FALSE)</f>
        <v>11</v>
      </c>
      <c r="L13">
        <f>VLOOKUP($F13,$F$41:$N$72,L$1,FALSE)</f>
        <v>11</v>
      </c>
      <c r="M13">
        <f>VLOOKUP($F13,$F$41:$N$72,M$1,FALSE)</f>
        <v>9.5833333333333339</v>
      </c>
      <c r="N13">
        <f>VLOOKUP($F13,$F$41:$N$72,N$1,FALSE)</f>
        <v>1.1696390706348501</v>
      </c>
    </row>
    <row r="14" spans="1:14">
      <c r="D14" s="1">
        <v>12</v>
      </c>
      <c r="E14" s="1" t="str">
        <f>VLOOKUP(10,Draft!$A$2:$B$12,2,FALSE)</f>
        <v xml:space="preserve"> Brad</v>
      </c>
      <c r="F14" s="1" t="s">
        <v>17</v>
      </c>
      <c r="G14">
        <f>VLOOKUP($F14,$F$41:$N$72,G$1,FALSE)</f>
        <v>9</v>
      </c>
      <c r="H14">
        <f>VLOOKUP($F14,$F$41:$N$72,H$1,FALSE)</f>
        <v>10</v>
      </c>
      <c r="I14">
        <f>VLOOKUP($F14,$F$41:$N$72,I$1,FALSE)</f>
        <v>7</v>
      </c>
      <c r="J14">
        <f>VLOOKUP($F14,$F$41:$N$72,J$1,FALSE)</f>
        <v>8.6</v>
      </c>
      <c r="K14">
        <f>VLOOKUP($F14,$F$41:$N$72,K$1,FALSE)</f>
        <v>6</v>
      </c>
      <c r="L14">
        <f>VLOOKUP($F14,$F$41:$N$72,L$1,FALSE)</f>
        <v>6</v>
      </c>
      <c r="M14">
        <f>VLOOKUP($F14,$F$41:$N$72,M$1,FALSE)</f>
        <v>7.7666666666666666</v>
      </c>
      <c r="N14">
        <f>VLOOKUP($F14,$F$41:$N$72,N$1,FALSE)</f>
        <v>1.5293426329272599</v>
      </c>
    </row>
    <row r="15" spans="1:14">
      <c r="D15" s="1">
        <v>13</v>
      </c>
      <c r="E15" s="1" t="str">
        <f>VLOOKUP(3,Draft!$A$2:$B$12,2,FALSE)</f>
        <v xml:space="preserve"> Rubino</v>
      </c>
      <c r="F15" s="1" t="s">
        <v>16</v>
      </c>
      <c r="G15">
        <f>VLOOKUP($F15,$F$41:$N$72,G$1,FALSE)</f>
        <v>10</v>
      </c>
      <c r="H15">
        <f>VLOOKUP($F15,$F$41:$N$72,H$1,FALSE)</f>
        <v>13</v>
      </c>
      <c r="I15">
        <f>VLOOKUP($F15,$F$41:$N$72,I$1,FALSE)</f>
        <v>10</v>
      </c>
      <c r="J15">
        <f>VLOOKUP($F15,$F$41:$N$72,J$1,FALSE)</f>
        <v>8.6</v>
      </c>
      <c r="K15">
        <f>VLOOKUP($F15,$F$41:$N$72,K$1,FALSE)</f>
        <v>10</v>
      </c>
      <c r="L15">
        <f>VLOOKUP($F15,$F$41:$N$72,L$1,FALSE)</f>
        <v>9</v>
      </c>
      <c r="M15">
        <f>VLOOKUP($F15,$F$41:$N$72,M$1,FALSE)</f>
        <v>10.1</v>
      </c>
      <c r="N15">
        <f>VLOOKUP($F15,$F$41:$N$72,N$1,FALSE)</f>
        <v>1.4083086782851748</v>
      </c>
    </row>
    <row r="16" spans="1:14">
      <c r="D16" s="1">
        <v>14</v>
      </c>
      <c r="E16" s="1" t="str">
        <f>VLOOKUP(9,Draft!$A$2:$B$12,2,FALSE)</f>
        <v xml:space="preserve"> Fish</v>
      </c>
      <c r="F16" s="1" t="s">
        <v>19</v>
      </c>
      <c r="G16">
        <f>VLOOKUP($F16,$F$41:$N$72,G$1,FALSE)</f>
        <v>8</v>
      </c>
      <c r="H16">
        <f>VLOOKUP($F16,$F$41:$N$72,H$1,FALSE)</f>
        <v>8</v>
      </c>
      <c r="I16">
        <f>VLOOKUP($F16,$F$41:$N$72,I$1,FALSE)</f>
        <v>5</v>
      </c>
      <c r="J16">
        <f>VLOOKUP($F16,$F$41:$N$72,J$1,FALSE)</f>
        <v>7.5</v>
      </c>
      <c r="K16">
        <f>VLOOKUP($F16,$F$41:$N$72,K$1,FALSE)</f>
        <v>9</v>
      </c>
      <c r="L16">
        <f>VLOOKUP($F16,$F$41:$N$72,L$1,FALSE)</f>
        <v>10</v>
      </c>
      <c r="M16">
        <f>VLOOKUP($F16,$F$41:$N$72,M$1,FALSE)</f>
        <v>7.916666666666667</v>
      </c>
      <c r="N16">
        <f>VLOOKUP($F16,$F$41:$N$72,N$1,FALSE)</f>
        <v>1.5388487760516156</v>
      </c>
    </row>
    <row r="17" spans="4:14">
      <c r="D17" s="1">
        <v>15</v>
      </c>
      <c r="E17" s="1" t="str">
        <f>VLOOKUP(5,Draft!$A$2:$B$12,2,FALSE)</f>
        <v xml:space="preserve"> Chris</v>
      </c>
      <c r="F17" s="1" t="s">
        <v>13</v>
      </c>
      <c r="G17">
        <f>VLOOKUP($F17,$F$41:$N$72,G$1,FALSE)</f>
        <v>9</v>
      </c>
      <c r="H17">
        <f>VLOOKUP($F17,$F$41:$N$72,H$1,FALSE)</f>
        <v>7</v>
      </c>
      <c r="I17">
        <f>VLOOKUP($F17,$F$41:$N$72,I$1,FALSE)</f>
        <v>9</v>
      </c>
      <c r="J17">
        <f>VLOOKUP($F17,$F$41:$N$72,J$1,FALSE)</f>
        <v>8.3000000000000007</v>
      </c>
      <c r="K17">
        <f>VLOOKUP($F17,$F$41:$N$72,K$1,FALSE)</f>
        <v>9</v>
      </c>
      <c r="L17">
        <f>VLOOKUP($F17,$F$41:$N$72,L$1,FALSE)</f>
        <v>9</v>
      </c>
      <c r="M17">
        <f>VLOOKUP($F17,$F$41:$N$72,M$1,FALSE)</f>
        <v>8.5499999999999989</v>
      </c>
      <c r="N17">
        <f>VLOOKUP($F17,$F$41:$N$72,N$1,FALSE)</f>
        <v>0.73880534197671666</v>
      </c>
    </row>
    <row r="18" spans="4:14">
      <c r="D18" s="1">
        <v>16</v>
      </c>
      <c r="E18" s="1" t="str">
        <f>VLOOKUP(2,Draft!$A$2:$B$12,2,FALSE)</f>
        <v xml:space="preserve"> Matt M</v>
      </c>
      <c r="F18" s="1" t="s">
        <v>28</v>
      </c>
      <c r="G18">
        <f>VLOOKUP($F18,$F$41:$N$72,G$1,FALSE)</f>
        <v>5</v>
      </c>
      <c r="H18">
        <f>VLOOKUP($F18,$F$41:$N$72,H$1,FALSE)</f>
        <v>8</v>
      </c>
      <c r="I18">
        <f>VLOOKUP($F18,$F$41:$N$72,I$1,FALSE)</f>
        <v>8</v>
      </c>
      <c r="J18">
        <f>VLOOKUP($F18,$F$41:$N$72,J$1,FALSE)</f>
        <v>7.2</v>
      </c>
      <c r="K18">
        <f>VLOOKUP($F18,$F$41:$N$72,K$1,FALSE)</f>
        <v>7</v>
      </c>
      <c r="L18">
        <f>VLOOKUP($F18,$F$41:$N$72,L$1,FALSE)</f>
        <v>7</v>
      </c>
      <c r="M18">
        <f>VLOOKUP($F18,$F$41:$N$72,M$1,FALSE)</f>
        <v>7.0333333333333341</v>
      </c>
      <c r="N18">
        <f>VLOOKUP($F18,$F$41:$N$72,N$1,FALSE)</f>
        <v>1.0027739304327556</v>
      </c>
    </row>
    <row r="19" spans="4:14">
      <c r="D19" s="1">
        <v>17</v>
      </c>
      <c r="E19" s="1" t="str">
        <f>VLOOKUP(8,Draft!$A$2:$B$12,2,FALSE)</f>
        <v xml:space="preserve"> Matt A</v>
      </c>
      <c r="F19" s="1" t="s">
        <v>6</v>
      </c>
      <c r="G19">
        <f>VLOOKUP($F19,$F$41:$N$72,G$1,FALSE)</f>
        <v>8</v>
      </c>
      <c r="H19">
        <f>VLOOKUP($F19,$F$41:$N$72,H$1,FALSE)</f>
        <v>9</v>
      </c>
      <c r="I19">
        <f>VLOOKUP($F19,$F$41:$N$72,I$1,FALSE)</f>
        <v>10</v>
      </c>
      <c r="J19">
        <f>VLOOKUP($F19,$F$41:$N$72,J$1,FALSE)</f>
        <v>8.4</v>
      </c>
      <c r="K19">
        <f>VLOOKUP($F19,$F$41:$N$72,K$1,FALSE)</f>
        <v>10</v>
      </c>
      <c r="L19">
        <f>VLOOKUP($F19,$F$41:$N$72,L$1,FALSE)</f>
        <v>11</v>
      </c>
      <c r="M19">
        <f>VLOOKUP($F19,$F$41:$N$72,M$1,FALSE)</f>
        <v>9.4</v>
      </c>
      <c r="N19">
        <f>VLOOKUP($F19,$F$41:$N$72,N$1,FALSE)</f>
        <v>1.0327955589886397</v>
      </c>
    </row>
    <row r="20" spans="4:14">
      <c r="D20" s="1">
        <v>18</v>
      </c>
      <c r="E20" s="1" t="str">
        <f>VLOOKUP(4,Draft!$A$2:$B$12,2,FALSE)</f>
        <v xml:space="preserve"> Flaim</v>
      </c>
      <c r="F20" s="1" t="s">
        <v>7</v>
      </c>
      <c r="G20">
        <f>VLOOKUP($F20,$F$41:$N$72,G$1,FALSE)</f>
        <v>9</v>
      </c>
      <c r="H20">
        <f>VLOOKUP($F20,$F$41:$N$72,H$1,FALSE)</f>
        <v>9</v>
      </c>
      <c r="I20">
        <f>VLOOKUP($F20,$F$41:$N$72,I$1,FALSE)</f>
        <v>7</v>
      </c>
      <c r="J20">
        <f>VLOOKUP($F20,$F$41:$N$72,J$1,FALSE)</f>
        <v>8.5</v>
      </c>
      <c r="K20">
        <f>VLOOKUP($F20,$F$41:$N$72,K$1,FALSE)</f>
        <v>9</v>
      </c>
      <c r="L20">
        <f>VLOOKUP($F20,$F$41:$N$72,L$1,FALSE)</f>
        <v>8</v>
      </c>
      <c r="M20">
        <f>VLOOKUP($F20,$F$41:$N$72,M$1,FALSE)</f>
        <v>8.4166666666666661</v>
      </c>
      <c r="N20">
        <f>VLOOKUP($F20,$F$41:$N$72,N$1,FALSE)</f>
        <v>0.73124703228267696</v>
      </c>
    </row>
    <row r="21" spans="4:14">
      <c r="D21" s="1">
        <v>19</v>
      </c>
      <c r="E21" s="1" t="str">
        <f>VLOOKUP(6,Draft!$A$2:$B$12,2,FALSE)</f>
        <v xml:space="preserve"> Otto</v>
      </c>
      <c r="F21" s="1" t="s">
        <v>32</v>
      </c>
      <c r="G21">
        <f>VLOOKUP($F21,$F$41:$N$72,G$1,FALSE)</f>
        <v>8</v>
      </c>
      <c r="H21">
        <f>VLOOKUP($F21,$F$41:$N$72,H$1,FALSE)</f>
        <v>11</v>
      </c>
      <c r="I21">
        <f>VLOOKUP($F21,$F$41:$N$72,I$1,FALSE)</f>
        <v>10</v>
      </c>
      <c r="J21">
        <f>VLOOKUP($F21,$F$41:$N$72,J$1,FALSE)</f>
        <v>7.7</v>
      </c>
      <c r="K21">
        <f>VLOOKUP($F21,$F$41:$N$72,K$1,FALSE)</f>
        <v>6</v>
      </c>
      <c r="L21">
        <f>VLOOKUP($F21,$F$41:$N$72,L$1,FALSE)</f>
        <v>10</v>
      </c>
      <c r="M21">
        <f>VLOOKUP($F21,$F$41:$N$72,M$1,FALSE)</f>
        <v>8.7833333333333332</v>
      </c>
      <c r="N21">
        <f>VLOOKUP($F21,$F$41:$N$72,N$1,FALSE)</f>
        <v>1.7033463795977857</v>
      </c>
    </row>
    <row r="22" spans="4:14">
      <c r="D22" s="1">
        <v>20</v>
      </c>
      <c r="E22" s="1" t="str">
        <f>VLOOKUP(1,Draft!$A$2:$B$12,2,FALSE)</f>
        <v xml:space="preserve"> Conley</v>
      </c>
      <c r="F22" s="1" t="s">
        <v>8</v>
      </c>
      <c r="G22">
        <f>VLOOKUP($F22,$F$41:$N$72,G$1,FALSE)</f>
        <v>6</v>
      </c>
      <c r="H22">
        <f>VLOOKUP($F22,$F$41:$N$72,H$1,FALSE)</f>
        <v>8</v>
      </c>
      <c r="I22">
        <f>VLOOKUP($F22,$F$41:$N$72,I$1,FALSE)</f>
        <v>6</v>
      </c>
      <c r="J22">
        <f>VLOOKUP($F22,$F$41:$N$72,J$1,FALSE)</f>
        <v>6.7</v>
      </c>
      <c r="K22">
        <f>VLOOKUP($F22,$F$41:$N$72,K$1,FALSE)</f>
        <v>8</v>
      </c>
      <c r="L22">
        <f>VLOOKUP($F22,$F$41:$N$72,L$1,FALSE)</f>
        <v>8</v>
      </c>
      <c r="M22">
        <f>VLOOKUP($F22,$F$41:$N$72,M$1,FALSE)</f>
        <v>7.1166666666666671</v>
      </c>
      <c r="N22">
        <f>VLOOKUP($F22,$F$41:$N$72,N$1,FALSE)</f>
        <v>0.91363133824437881</v>
      </c>
    </row>
    <row r="23" spans="4:14">
      <c r="D23" s="1">
        <v>21</v>
      </c>
      <c r="E23" s="1" t="str">
        <f>VLOOKUP(8,Draft!$A$2:$B$12,2,FALSE)</f>
        <v xml:space="preserve"> Matt A</v>
      </c>
      <c r="F23" s="1" t="s">
        <v>9</v>
      </c>
      <c r="G23">
        <f>VLOOKUP($F23,$F$41:$N$72,G$1,FALSE)</f>
        <v>7</v>
      </c>
      <c r="H23">
        <f>VLOOKUP($F23,$F$41:$N$72,H$1,FALSE)</f>
        <v>3</v>
      </c>
      <c r="I23">
        <f>VLOOKUP($F23,$F$41:$N$72,I$1,FALSE)</f>
        <v>7</v>
      </c>
      <c r="J23">
        <f>VLOOKUP($F23,$F$41:$N$72,J$1,FALSE)</f>
        <v>7.7</v>
      </c>
      <c r="K23">
        <f>VLOOKUP($F23,$F$41:$N$72,K$1,FALSE)</f>
        <v>8</v>
      </c>
      <c r="L23">
        <f>VLOOKUP($F23,$F$41:$N$72,L$1,FALSE)</f>
        <v>8</v>
      </c>
      <c r="M23">
        <f>VLOOKUP($F23,$F$41:$N$72,M$1,FALSE)</f>
        <v>6.7833333333333341</v>
      </c>
      <c r="N23">
        <f>VLOOKUP($F23,$F$41:$N$72,N$1,FALSE)</f>
        <v>1.7420454133639061</v>
      </c>
    </row>
    <row r="24" spans="4:14">
      <c r="D24" s="1">
        <v>22</v>
      </c>
      <c r="E24" s="1" t="str">
        <f>VLOOKUP(6,Draft!$A$2:$B$12,2,FALSE)</f>
        <v xml:space="preserve"> Otto</v>
      </c>
      <c r="F24" s="1" t="s">
        <v>35</v>
      </c>
      <c r="G24">
        <f>VLOOKUP($F24,$F$41:$N$72,G$1,FALSE)</f>
        <v>7</v>
      </c>
      <c r="H24">
        <f>VLOOKUP($F24,$F$41:$N$72,H$1,FALSE)</f>
        <v>9</v>
      </c>
      <c r="I24">
        <f>VLOOKUP($F24,$F$41:$N$72,I$1,FALSE)</f>
        <v>8</v>
      </c>
      <c r="J24">
        <f>VLOOKUP($F24,$F$41:$N$72,J$1,FALSE)</f>
        <v>8</v>
      </c>
      <c r="K24">
        <f>VLOOKUP($F24,$F$41:$N$72,K$1,FALSE)</f>
        <v>8</v>
      </c>
      <c r="L24">
        <f>VLOOKUP($F24,$F$41:$N$72,L$1,FALSE)</f>
        <v>9</v>
      </c>
      <c r="M24">
        <f>VLOOKUP($F24,$F$41:$N$72,M$1,FALSE)</f>
        <v>8.1666666666666661</v>
      </c>
      <c r="N24">
        <f>VLOOKUP($F24,$F$41:$N$72,N$1,FALSE)</f>
        <v>0.68718427093627688</v>
      </c>
    </row>
    <row r="25" spans="4:14">
      <c r="D25" s="1">
        <v>23</v>
      </c>
      <c r="E25" s="1" t="str">
        <f>VLOOKUP(9,Draft!$A$2:$B$12,2,FALSE)</f>
        <v xml:space="preserve"> Fish</v>
      </c>
      <c r="F25" s="1" t="s">
        <v>29</v>
      </c>
      <c r="G25">
        <f>VLOOKUP($F25,$F$41:$N$72,G$1,FALSE)</f>
        <v>5</v>
      </c>
      <c r="H25">
        <f>VLOOKUP($F25,$F$41:$N$72,H$1,FALSE)</f>
        <v>8</v>
      </c>
      <c r="I25">
        <f>VLOOKUP($F25,$F$41:$N$72,I$1,FALSE)</f>
        <v>5</v>
      </c>
      <c r="J25">
        <f>VLOOKUP($F25,$F$41:$N$72,J$1,FALSE)</f>
        <v>6.5</v>
      </c>
      <c r="K25">
        <f>VLOOKUP($F25,$F$41:$N$72,K$1,FALSE)</f>
        <v>4</v>
      </c>
      <c r="L25">
        <f>VLOOKUP($F25,$F$41:$N$72,L$1,FALSE)</f>
        <v>5</v>
      </c>
      <c r="M25">
        <f>VLOOKUP($F25,$F$41:$N$72,M$1,FALSE)</f>
        <v>5.583333333333333</v>
      </c>
      <c r="N25">
        <f>VLOOKUP($F25,$F$41:$N$72,N$1,FALSE)</f>
        <v>1.3043729868748772</v>
      </c>
    </row>
    <row r="26" spans="4:14">
      <c r="D26" s="1">
        <v>24</v>
      </c>
      <c r="E26" s="1" t="str">
        <f>VLOOKUP(10,Draft!$A$2:$B$12,2,FALSE)</f>
        <v xml:space="preserve"> Brad</v>
      </c>
      <c r="F26" s="1" t="s">
        <v>14</v>
      </c>
      <c r="G26">
        <f>VLOOKUP($F26,$F$41:$N$72,G$1,FALSE)</f>
        <v>6</v>
      </c>
      <c r="H26">
        <f>VLOOKUP($F26,$F$41:$N$72,H$1,FALSE)</f>
        <v>5</v>
      </c>
      <c r="I26">
        <f>VLOOKUP($F26,$F$41:$N$72,I$1,FALSE)</f>
        <v>7</v>
      </c>
      <c r="J26">
        <f>VLOOKUP($F26,$F$41:$N$72,J$1,FALSE)</f>
        <v>7</v>
      </c>
      <c r="K26">
        <f>VLOOKUP($F26,$F$41:$N$72,K$1,FALSE)</f>
        <v>8</v>
      </c>
      <c r="L26">
        <f>VLOOKUP($F26,$F$41:$N$72,L$1,FALSE)</f>
        <v>4</v>
      </c>
      <c r="M26">
        <f>VLOOKUP($F26,$F$41:$N$72,M$1,FALSE)</f>
        <v>6.166666666666667</v>
      </c>
      <c r="N26">
        <f>VLOOKUP($F26,$F$41:$N$72,N$1,FALSE)</f>
        <v>1.3437096247164249</v>
      </c>
    </row>
    <row r="27" spans="4:14">
      <c r="D27" s="1">
        <v>25</v>
      </c>
      <c r="E27" s="1" t="str">
        <f>VLOOKUP(4,Draft!$A$2:$B$12,2,FALSE)</f>
        <v xml:space="preserve"> Flaim</v>
      </c>
      <c r="F27" s="1" t="s">
        <v>18</v>
      </c>
      <c r="G27">
        <f>VLOOKUP($F27,$F$41:$N$72,G$1,FALSE)</f>
        <v>10</v>
      </c>
      <c r="H27">
        <f>VLOOKUP($F27,$F$41:$N$72,H$1,FALSE)</f>
        <v>9</v>
      </c>
      <c r="I27">
        <f>VLOOKUP($F27,$F$41:$N$72,I$1,FALSE)</f>
        <v>10</v>
      </c>
      <c r="J27">
        <f>VLOOKUP($F27,$F$41:$N$72,J$1,FALSE)</f>
        <v>9.1</v>
      </c>
      <c r="K27">
        <f>VLOOKUP($F27,$F$41:$N$72,K$1,FALSE)</f>
        <v>8</v>
      </c>
      <c r="L27">
        <f>VLOOKUP($F27,$F$41:$N$72,L$1,FALSE)</f>
        <v>10</v>
      </c>
      <c r="M27">
        <f>VLOOKUP($F27,$F$41:$N$72,M$1,FALSE)</f>
        <v>9.35</v>
      </c>
      <c r="N27">
        <f>VLOOKUP($F27,$F$41:$N$72,N$1,FALSE)</f>
        <v>0.73880534197671677</v>
      </c>
    </row>
    <row r="28" spans="4:14">
      <c r="D28" s="1">
        <v>26</v>
      </c>
      <c r="E28" s="1" t="str">
        <f>VLOOKUP(1,Draft!$A$2:$B$12,2,FALSE)</f>
        <v xml:space="preserve"> Conley</v>
      </c>
      <c r="F28" s="1" t="s">
        <v>34</v>
      </c>
      <c r="G28">
        <f>VLOOKUP($F28,$F$41:$N$72,G$1,FALSE)</f>
        <v>6</v>
      </c>
      <c r="H28">
        <f>VLOOKUP($F28,$F$41:$N$72,H$1,FALSE)</f>
        <v>6</v>
      </c>
      <c r="I28">
        <f>VLOOKUP($F28,$F$41:$N$72,I$1,FALSE)</f>
        <v>5</v>
      </c>
      <c r="J28">
        <f>VLOOKUP($F28,$F$41:$N$72,J$1,FALSE)</f>
        <v>6.4</v>
      </c>
      <c r="K28">
        <f>VLOOKUP($F28,$F$41:$N$72,K$1,FALSE)</f>
        <v>7</v>
      </c>
      <c r="L28">
        <f>VLOOKUP($F28,$F$41:$N$72,L$1,FALSE)</f>
        <v>5</v>
      </c>
      <c r="M28">
        <f>VLOOKUP($F28,$F$41:$N$72,M$1,FALSE)</f>
        <v>5.8999999999999995</v>
      </c>
      <c r="N28">
        <f>VLOOKUP($F28,$F$41:$N$72,N$1,FALSE)</f>
        <v>0.71879528842826346</v>
      </c>
    </row>
    <row r="29" spans="4:14">
      <c r="D29" s="1">
        <v>27</v>
      </c>
      <c r="E29" s="1" t="str">
        <f>VLOOKUP(5,Draft!$A$2:$B$12,2,FALSE)</f>
        <v xml:space="preserve"> Chris</v>
      </c>
      <c r="F29" s="1" t="s">
        <v>15</v>
      </c>
      <c r="G29">
        <f>VLOOKUP($F29,$F$41:$N$72,G$1,FALSE)</f>
        <v>6</v>
      </c>
      <c r="H29">
        <f>VLOOKUP($F29,$F$41:$N$72,H$1,FALSE)</f>
        <v>4</v>
      </c>
      <c r="I29">
        <f>VLOOKUP($F29,$F$41:$N$72,I$1,FALSE)</f>
        <v>9</v>
      </c>
      <c r="J29">
        <f>VLOOKUP($F29,$F$41:$N$72,J$1,FALSE)</f>
        <v>7</v>
      </c>
      <c r="K29">
        <f>VLOOKUP($F29,$F$41:$N$72,K$1,FALSE)</f>
        <v>7</v>
      </c>
      <c r="L29">
        <f>VLOOKUP($F29,$F$41:$N$72,L$1,FALSE)</f>
        <v>3</v>
      </c>
      <c r="M29">
        <f>VLOOKUP($F29,$F$41:$N$72,M$1,FALSE)</f>
        <v>6</v>
      </c>
      <c r="N29">
        <f>VLOOKUP($F29,$F$41:$N$72,N$1,FALSE)</f>
        <v>2</v>
      </c>
    </row>
    <row r="30" spans="4:14">
      <c r="D30" s="1">
        <v>28</v>
      </c>
      <c r="E30" s="1" t="str">
        <f>VLOOKUP(7,Draft!$A$2:$B$12,2,FALSE)</f>
        <v xml:space="preserve"> Bailey</v>
      </c>
      <c r="F30" s="1" t="s">
        <v>27</v>
      </c>
      <c r="G30">
        <f>VLOOKUP($F30,$F$41:$N$72,G$1,FALSE)</f>
        <v>4</v>
      </c>
      <c r="H30">
        <f>VLOOKUP($F30,$F$41:$N$72,H$1,FALSE)</f>
        <v>7</v>
      </c>
      <c r="I30">
        <f>VLOOKUP($F30,$F$41:$N$72,I$1,FALSE)</f>
        <v>4</v>
      </c>
      <c r="J30">
        <f>VLOOKUP($F30,$F$41:$N$72,J$1,FALSE)</f>
        <v>6.3</v>
      </c>
      <c r="K30">
        <f>VLOOKUP($F30,$F$41:$N$72,K$1,FALSE)</f>
        <v>6</v>
      </c>
      <c r="L30">
        <f>VLOOKUP($F30,$F$41:$N$72,L$1,FALSE)</f>
        <v>5</v>
      </c>
      <c r="M30">
        <f>VLOOKUP($F30,$F$41:$N$72,M$1,FALSE)</f>
        <v>5.3833333333333329</v>
      </c>
      <c r="N30">
        <f>VLOOKUP($F30,$F$41:$N$72,N$1,FALSE)</f>
        <v>1.1407843305765086</v>
      </c>
    </row>
    <row r="31" spans="4:14">
      <c r="D31" s="1">
        <v>29</v>
      </c>
      <c r="E31" s="1" t="str">
        <f>VLOOKUP(2,Draft!$A$2:$B$12,2,FALSE)</f>
        <v xml:space="preserve"> Matt M</v>
      </c>
      <c r="F31" s="1" t="s">
        <v>5</v>
      </c>
      <c r="G31">
        <f>VLOOKUP($F31,$F$41:$N$72,G$1,FALSE)</f>
        <v>4</v>
      </c>
      <c r="H31">
        <f>VLOOKUP($F31,$F$41:$N$72,H$1,FALSE)</f>
        <v>4</v>
      </c>
      <c r="I31">
        <f>VLOOKUP($F31,$F$41:$N$72,I$1,FALSE)</f>
        <v>5</v>
      </c>
      <c r="J31">
        <f>VLOOKUP($F31,$F$41:$N$72,J$1,FALSE)</f>
        <v>5.5</v>
      </c>
      <c r="K31">
        <f>VLOOKUP($F31,$F$41:$N$72,K$1,FALSE)</f>
        <v>5</v>
      </c>
      <c r="L31">
        <f>VLOOKUP($F31,$F$41:$N$72,L$1,FALSE)</f>
        <v>3</v>
      </c>
      <c r="M31">
        <f>VLOOKUP($F31,$F$41:$N$72,M$1,FALSE)</f>
        <v>4.416666666666667</v>
      </c>
      <c r="N31">
        <f>VLOOKUP($F31,$F$41:$N$72,N$1,FALSE)</f>
        <v>0.83748963509340746</v>
      </c>
    </row>
    <row r="32" spans="4:14">
      <c r="D32" s="1">
        <v>30</v>
      </c>
      <c r="E32" s="1" t="str">
        <f>VLOOKUP(3,Draft!$A$2:$B$12,2,FALSE)</f>
        <v xml:space="preserve"> Rubino</v>
      </c>
      <c r="F32" s="1" t="s">
        <v>11</v>
      </c>
      <c r="G32">
        <f>VLOOKUP($F32,$F$41:$N$72,G$1,FALSE)</f>
        <v>6</v>
      </c>
      <c r="H32">
        <f>VLOOKUP($F32,$F$41:$N$72,H$1,FALSE)</f>
        <v>3</v>
      </c>
      <c r="I32">
        <f>VLOOKUP($F32,$F$41:$N$72,I$1,FALSE)</f>
        <v>4</v>
      </c>
      <c r="J32">
        <f>VLOOKUP($F32,$F$41:$N$72,J$1,FALSE)</f>
        <v>6</v>
      </c>
      <c r="K32">
        <f>VLOOKUP($F32,$F$41:$N$72,K$1,FALSE)</f>
        <v>6</v>
      </c>
      <c r="L32">
        <f>VLOOKUP($F32,$F$41:$N$72,L$1,FALSE)</f>
        <v>3</v>
      </c>
      <c r="M32">
        <f>VLOOKUP($F32,$F$41:$N$72,M$1,FALSE)</f>
        <v>4.666666666666667</v>
      </c>
      <c r="N32">
        <f>VLOOKUP($F32,$F$41:$N$72,N$1,FALSE)</f>
        <v>1.3743685418725535</v>
      </c>
    </row>
    <row r="40" spans="5:14">
      <c r="E40" t="s">
        <v>174</v>
      </c>
      <c r="F40" t="s">
        <v>4</v>
      </c>
      <c r="G40" t="s">
        <v>37</v>
      </c>
      <c r="H40" t="s">
        <v>38</v>
      </c>
      <c r="I40" t="s">
        <v>39</v>
      </c>
      <c r="J40" t="s">
        <v>40</v>
      </c>
      <c r="K40" t="s">
        <v>41</v>
      </c>
      <c r="L40" t="s">
        <v>42</v>
      </c>
      <c r="M40" s="27" t="s">
        <v>43</v>
      </c>
      <c r="N40" t="s">
        <v>44</v>
      </c>
    </row>
    <row r="41" spans="5:14">
      <c r="E41" t="s">
        <v>173</v>
      </c>
      <c r="F41" s="1" t="s">
        <v>5</v>
      </c>
      <c r="G41">
        <v>4</v>
      </c>
      <c r="H41">
        <v>4</v>
      </c>
      <c r="I41">
        <v>5</v>
      </c>
      <c r="J41">
        <v>5.5</v>
      </c>
      <c r="K41">
        <v>5</v>
      </c>
      <c r="L41">
        <v>3</v>
      </c>
      <c r="M41" s="27">
        <f>AVERAGE(G41:L41)</f>
        <v>4.416666666666667</v>
      </c>
      <c r="N41">
        <f>_xlfn.STDEV.P(G41:L41)</f>
        <v>0.83748963509340746</v>
      </c>
    </row>
    <row r="42" spans="5:14">
      <c r="E42" t="s">
        <v>173</v>
      </c>
      <c r="F42" s="1" t="s">
        <v>6</v>
      </c>
      <c r="G42">
        <v>8</v>
      </c>
      <c r="H42">
        <v>9</v>
      </c>
      <c r="I42">
        <v>10</v>
      </c>
      <c r="J42">
        <v>8.4</v>
      </c>
      <c r="K42">
        <v>10</v>
      </c>
      <c r="L42">
        <v>11</v>
      </c>
      <c r="M42" s="27">
        <f>AVERAGE(G42:L42)</f>
        <v>9.4</v>
      </c>
      <c r="N42">
        <f>_xlfn.STDEV.P(G42:L42)</f>
        <v>1.0327955589886397</v>
      </c>
    </row>
    <row r="43" spans="5:14">
      <c r="E43" t="s">
        <v>173</v>
      </c>
      <c r="F43" s="1" t="s">
        <v>7</v>
      </c>
      <c r="G43">
        <v>9</v>
      </c>
      <c r="H43">
        <v>9</v>
      </c>
      <c r="I43">
        <v>7</v>
      </c>
      <c r="J43">
        <v>8.5</v>
      </c>
      <c r="K43">
        <v>9</v>
      </c>
      <c r="L43">
        <v>8</v>
      </c>
      <c r="M43" s="27">
        <f>AVERAGE(G43:L43)</f>
        <v>8.4166666666666661</v>
      </c>
      <c r="N43">
        <f>_xlfn.STDEV.P(G43:L43)</f>
        <v>0.73124703228267696</v>
      </c>
    </row>
    <row r="44" spans="5:14">
      <c r="E44" t="s">
        <v>173</v>
      </c>
      <c r="F44" s="1" t="s">
        <v>8</v>
      </c>
      <c r="G44">
        <v>6</v>
      </c>
      <c r="H44">
        <v>8</v>
      </c>
      <c r="I44">
        <v>6</v>
      </c>
      <c r="J44">
        <v>6.7</v>
      </c>
      <c r="K44">
        <v>8</v>
      </c>
      <c r="L44">
        <v>8</v>
      </c>
      <c r="M44" s="27">
        <f>AVERAGE(G44:L44)</f>
        <v>7.1166666666666671</v>
      </c>
      <c r="N44">
        <f>_xlfn.STDEV.P(G44:L44)</f>
        <v>0.91363133824437881</v>
      </c>
    </row>
    <row r="45" spans="5:14">
      <c r="E45" t="s">
        <v>173</v>
      </c>
      <c r="F45" s="1" t="s">
        <v>9</v>
      </c>
      <c r="G45">
        <v>7</v>
      </c>
      <c r="H45">
        <v>3</v>
      </c>
      <c r="I45">
        <v>7</v>
      </c>
      <c r="J45">
        <v>7.7</v>
      </c>
      <c r="K45">
        <v>8</v>
      </c>
      <c r="L45">
        <v>8</v>
      </c>
      <c r="M45" s="27">
        <f>AVERAGE(G45:L45)</f>
        <v>6.7833333333333341</v>
      </c>
      <c r="N45">
        <f>_xlfn.STDEV.P(G45:L45)</f>
        <v>1.7420454133639061</v>
      </c>
    </row>
    <row r="46" spans="5:14">
      <c r="E46" t="s">
        <v>173</v>
      </c>
      <c r="F46" s="1" t="s">
        <v>10</v>
      </c>
      <c r="G46">
        <v>10</v>
      </c>
      <c r="H46">
        <v>8</v>
      </c>
      <c r="I46">
        <v>7</v>
      </c>
      <c r="J46">
        <v>9.1</v>
      </c>
      <c r="K46">
        <v>9</v>
      </c>
      <c r="L46">
        <v>11</v>
      </c>
      <c r="M46" s="27">
        <f>AVERAGE(G46:L46)</f>
        <v>9.0166666666666675</v>
      </c>
      <c r="N46">
        <f>_xlfn.STDEV.P(G46:L46)</f>
        <v>1.2915322510706269</v>
      </c>
    </row>
    <row r="47" spans="5:14">
      <c r="E47" t="s">
        <v>173</v>
      </c>
      <c r="F47" s="1" t="s">
        <v>11</v>
      </c>
      <c r="G47">
        <v>6</v>
      </c>
      <c r="H47">
        <v>3</v>
      </c>
      <c r="I47">
        <v>4</v>
      </c>
      <c r="J47">
        <v>6</v>
      </c>
      <c r="K47">
        <v>6</v>
      </c>
      <c r="L47">
        <v>3</v>
      </c>
      <c r="M47" s="27">
        <f>AVERAGE(G47:L47)</f>
        <v>4.666666666666667</v>
      </c>
      <c r="N47">
        <f>_xlfn.STDEV.P(G47:L47)</f>
        <v>1.3743685418725535</v>
      </c>
    </row>
    <row r="48" spans="5:14">
      <c r="E48" t="s">
        <v>173</v>
      </c>
      <c r="F48" s="1" t="s">
        <v>12</v>
      </c>
      <c r="G48">
        <v>10</v>
      </c>
      <c r="H48">
        <v>10</v>
      </c>
      <c r="I48">
        <v>11</v>
      </c>
      <c r="J48">
        <v>8.8000000000000007</v>
      </c>
      <c r="K48">
        <v>9</v>
      </c>
      <c r="L48">
        <v>10</v>
      </c>
      <c r="M48" s="27">
        <f>AVERAGE(G48:L48)</f>
        <v>9.7999999999999989</v>
      </c>
      <c r="N48">
        <f>_xlfn.STDEV.P(G48:L48)</f>
        <v>0.73029674334022132</v>
      </c>
    </row>
    <row r="49" spans="5:14">
      <c r="E49" t="s">
        <v>173</v>
      </c>
      <c r="F49" s="1" t="s">
        <v>13</v>
      </c>
      <c r="G49">
        <v>9</v>
      </c>
      <c r="H49">
        <v>7</v>
      </c>
      <c r="I49">
        <v>9</v>
      </c>
      <c r="J49">
        <v>8.3000000000000007</v>
      </c>
      <c r="K49">
        <v>9</v>
      </c>
      <c r="L49">
        <v>9</v>
      </c>
      <c r="M49" s="27">
        <f>AVERAGE(G49:L49)</f>
        <v>8.5499999999999989</v>
      </c>
      <c r="N49">
        <f>_xlfn.STDEV.P(G49:L49)</f>
        <v>0.73880534197671666</v>
      </c>
    </row>
    <row r="50" spans="5:14">
      <c r="E50" t="s">
        <v>173</v>
      </c>
      <c r="F50" s="1" t="s">
        <v>14</v>
      </c>
      <c r="G50">
        <v>6</v>
      </c>
      <c r="H50">
        <v>5</v>
      </c>
      <c r="I50">
        <v>7</v>
      </c>
      <c r="J50">
        <v>7</v>
      </c>
      <c r="K50">
        <v>8</v>
      </c>
      <c r="L50">
        <v>4</v>
      </c>
      <c r="M50" s="27">
        <f>AVERAGE(G50:L50)</f>
        <v>6.166666666666667</v>
      </c>
      <c r="N50">
        <f>_xlfn.STDEV.P(G50:L50)</f>
        <v>1.3437096247164249</v>
      </c>
    </row>
    <row r="51" spans="5:14">
      <c r="E51" t="s">
        <v>173</v>
      </c>
      <c r="F51" s="1" t="s">
        <v>15</v>
      </c>
      <c r="G51">
        <v>6</v>
      </c>
      <c r="H51">
        <v>4</v>
      </c>
      <c r="I51">
        <v>9</v>
      </c>
      <c r="J51">
        <v>7</v>
      </c>
      <c r="K51">
        <v>7</v>
      </c>
      <c r="L51">
        <v>3</v>
      </c>
      <c r="M51" s="27">
        <f>AVERAGE(G51:L51)</f>
        <v>6</v>
      </c>
      <c r="N51">
        <f>_xlfn.STDEV.P(G51:L51)</f>
        <v>2</v>
      </c>
    </row>
    <row r="52" spans="5:14">
      <c r="E52" t="s">
        <v>173</v>
      </c>
      <c r="F52" s="1" t="s">
        <v>16</v>
      </c>
      <c r="G52">
        <v>10</v>
      </c>
      <c r="H52">
        <v>13</v>
      </c>
      <c r="I52">
        <v>10</v>
      </c>
      <c r="J52">
        <v>8.6</v>
      </c>
      <c r="K52">
        <v>10</v>
      </c>
      <c r="L52">
        <v>9</v>
      </c>
      <c r="M52" s="27">
        <f>AVERAGE(G52:L52)</f>
        <v>10.1</v>
      </c>
      <c r="N52">
        <f>_xlfn.STDEV.P(G52:L52)</f>
        <v>1.4083086782851748</v>
      </c>
    </row>
    <row r="53" spans="5:14">
      <c r="E53" t="s">
        <v>173</v>
      </c>
      <c r="F53" s="1" t="s">
        <v>17</v>
      </c>
      <c r="G53">
        <v>9</v>
      </c>
      <c r="H53">
        <v>10</v>
      </c>
      <c r="I53">
        <v>7</v>
      </c>
      <c r="J53">
        <v>8.6</v>
      </c>
      <c r="K53">
        <v>6</v>
      </c>
      <c r="L53">
        <v>6</v>
      </c>
      <c r="M53" s="27">
        <f>AVERAGE(G53:L53)</f>
        <v>7.7666666666666666</v>
      </c>
      <c r="N53">
        <f>_xlfn.STDEV.P(G53:L53)</f>
        <v>1.5293426329272599</v>
      </c>
    </row>
    <row r="54" spans="5:14">
      <c r="E54" t="s">
        <v>173</v>
      </c>
      <c r="F54" s="1" t="s">
        <v>18</v>
      </c>
      <c r="G54">
        <v>10</v>
      </c>
      <c r="H54">
        <v>9</v>
      </c>
      <c r="I54">
        <v>10</v>
      </c>
      <c r="J54">
        <v>9.1</v>
      </c>
      <c r="K54">
        <v>8</v>
      </c>
      <c r="L54">
        <v>10</v>
      </c>
      <c r="M54" s="27">
        <f>AVERAGE(G54:L54)</f>
        <v>9.35</v>
      </c>
      <c r="N54">
        <f>_xlfn.STDEV.P(G54:L54)</f>
        <v>0.73880534197671677</v>
      </c>
    </row>
    <row r="55" spans="5:14">
      <c r="E55" t="s">
        <v>173</v>
      </c>
      <c r="F55" s="1" t="s">
        <v>19</v>
      </c>
      <c r="G55">
        <v>8</v>
      </c>
      <c r="H55">
        <v>8</v>
      </c>
      <c r="I55">
        <v>5</v>
      </c>
      <c r="J55">
        <v>7.5</v>
      </c>
      <c r="K55">
        <v>9</v>
      </c>
      <c r="L55">
        <v>10</v>
      </c>
      <c r="M55" s="27">
        <f>AVERAGE(G55:L55)</f>
        <v>7.916666666666667</v>
      </c>
      <c r="N55">
        <f>_xlfn.STDEV.P(G55:L55)</f>
        <v>1.5388487760516156</v>
      </c>
    </row>
    <row r="56" spans="5:14">
      <c r="E56" t="s">
        <v>173</v>
      </c>
      <c r="F56" s="1" t="s">
        <v>20</v>
      </c>
      <c r="G56">
        <v>11</v>
      </c>
      <c r="H56">
        <v>9</v>
      </c>
      <c r="I56">
        <v>12</v>
      </c>
      <c r="J56">
        <v>10.4</v>
      </c>
      <c r="K56">
        <v>12</v>
      </c>
      <c r="L56">
        <v>11</v>
      </c>
      <c r="M56" s="27">
        <f>AVERAGE(G56:L56)</f>
        <v>10.9</v>
      </c>
      <c r="N56">
        <f>_xlfn.STDEV.P(G56:L56)</f>
        <v>1.0246950765959597</v>
      </c>
    </row>
    <row r="57" spans="5:14">
      <c r="E57" t="s">
        <v>173</v>
      </c>
      <c r="F57" s="1" t="s">
        <v>21</v>
      </c>
      <c r="G57">
        <v>12</v>
      </c>
      <c r="H57">
        <v>11</v>
      </c>
      <c r="I57">
        <v>10</v>
      </c>
      <c r="J57">
        <v>8.8000000000000007</v>
      </c>
      <c r="K57">
        <v>11</v>
      </c>
      <c r="L57">
        <v>12</v>
      </c>
      <c r="M57" s="27">
        <f>AVERAGE(G57:L57)</f>
        <v>10.799999999999999</v>
      </c>
      <c r="N57">
        <f>_xlfn.STDEV.P(G57:L57)</f>
        <v>1.12546286774228</v>
      </c>
    </row>
    <row r="58" spans="5:14">
      <c r="E58" t="s">
        <v>173</v>
      </c>
      <c r="F58" s="1" t="s">
        <v>22</v>
      </c>
      <c r="G58">
        <v>10</v>
      </c>
      <c r="H58">
        <v>9</v>
      </c>
      <c r="I58">
        <v>12</v>
      </c>
      <c r="J58">
        <v>10</v>
      </c>
      <c r="K58">
        <v>10</v>
      </c>
      <c r="L58">
        <v>9</v>
      </c>
      <c r="M58" s="27">
        <f>AVERAGE(G58:L58)</f>
        <v>10</v>
      </c>
      <c r="N58">
        <f>_xlfn.STDEV.P(G58:L58)</f>
        <v>1</v>
      </c>
    </row>
    <row r="59" spans="5:14">
      <c r="F59" s="1" t="s">
        <v>23</v>
      </c>
      <c r="G59">
        <v>3</v>
      </c>
      <c r="H59">
        <v>8</v>
      </c>
      <c r="I59">
        <v>4</v>
      </c>
      <c r="J59">
        <v>5.6</v>
      </c>
      <c r="K59">
        <v>5</v>
      </c>
      <c r="L59">
        <v>3</v>
      </c>
      <c r="M59" s="27">
        <f>AVERAGE(G59:L59)</f>
        <v>4.7666666666666666</v>
      </c>
      <c r="N59">
        <f>_xlfn.STDEV.P(G59:L59)</f>
        <v>1.7336538165261128</v>
      </c>
    </row>
    <row r="60" spans="5:14">
      <c r="E60" t="s">
        <v>173</v>
      </c>
      <c r="F60" s="1" t="s">
        <v>24</v>
      </c>
      <c r="G60">
        <v>9</v>
      </c>
      <c r="H60">
        <v>7</v>
      </c>
      <c r="I60">
        <v>11</v>
      </c>
      <c r="J60">
        <v>8.5</v>
      </c>
      <c r="K60">
        <v>11</v>
      </c>
      <c r="L60">
        <v>12</v>
      </c>
      <c r="M60" s="27">
        <f>AVERAGE(G60:L60)</f>
        <v>9.75</v>
      </c>
      <c r="N60">
        <f>_xlfn.STDEV.P(G60:L60)</f>
        <v>1.7260262647673315</v>
      </c>
    </row>
    <row r="61" spans="5:14">
      <c r="E61" t="s">
        <v>173</v>
      </c>
      <c r="F61" s="1" t="s">
        <v>25</v>
      </c>
      <c r="G61">
        <v>12</v>
      </c>
      <c r="H61">
        <v>10</v>
      </c>
      <c r="I61">
        <v>12</v>
      </c>
      <c r="J61">
        <v>10.4</v>
      </c>
      <c r="K61">
        <v>12</v>
      </c>
      <c r="L61">
        <v>11</v>
      </c>
      <c r="M61" s="27">
        <f>AVERAGE(G61:L61)</f>
        <v>11.233333333333334</v>
      </c>
      <c r="N61">
        <f>_xlfn.STDEV.P(G61:L61)</f>
        <v>0.81989159174992288</v>
      </c>
    </row>
    <row r="62" spans="5:14">
      <c r="E62" t="s">
        <v>173</v>
      </c>
      <c r="F62" s="1" t="s">
        <v>26</v>
      </c>
      <c r="G62">
        <v>11</v>
      </c>
      <c r="H62">
        <v>11</v>
      </c>
      <c r="I62">
        <v>11</v>
      </c>
      <c r="J62">
        <v>10.1</v>
      </c>
      <c r="K62">
        <v>11</v>
      </c>
      <c r="L62">
        <v>10</v>
      </c>
      <c r="M62" s="27">
        <f>AVERAGE(G62:L62)</f>
        <v>10.683333333333332</v>
      </c>
      <c r="N62">
        <f>_xlfn.STDEV.P(G62:L62)</f>
        <v>0.44876373392787544</v>
      </c>
    </row>
    <row r="63" spans="5:14">
      <c r="E63" t="s">
        <v>173</v>
      </c>
      <c r="F63" s="1" t="s">
        <v>27</v>
      </c>
      <c r="G63">
        <v>4</v>
      </c>
      <c r="H63">
        <v>7</v>
      </c>
      <c r="I63">
        <v>4</v>
      </c>
      <c r="J63">
        <v>6.3</v>
      </c>
      <c r="K63">
        <v>6</v>
      </c>
      <c r="L63">
        <v>5</v>
      </c>
      <c r="M63" s="27">
        <f>AVERAGE(G63:L63)</f>
        <v>5.3833333333333329</v>
      </c>
      <c r="N63">
        <f>_xlfn.STDEV.P(G63:L63)</f>
        <v>1.1407843305765086</v>
      </c>
    </row>
    <row r="64" spans="5:14">
      <c r="E64" t="s">
        <v>173</v>
      </c>
      <c r="F64" s="1" t="s">
        <v>28</v>
      </c>
      <c r="G64">
        <v>5</v>
      </c>
      <c r="H64">
        <v>8</v>
      </c>
      <c r="I64">
        <v>8</v>
      </c>
      <c r="J64">
        <v>7.2</v>
      </c>
      <c r="K64">
        <v>7</v>
      </c>
      <c r="L64">
        <v>7</v>
      </c>
      <c r="M64" s="27">
        <f>AVERAGE(G64:L64)</f>
        <v>7.0333333333333341</v>
      </c>
      <c r="N64">
        <f>_xlfn.STDEV.P(G64:L64)</f>
        <v>1.0027739304327556</v>
      </c>
    </row>
    <row r="65" spans="5:14">
      <c r="E65" t="s">
        <v>173</v>
      </c>
      <c r="F65" s="1" t="s">
        <v>29</v>
      </c>
      <c r="G65">
        <v>5</v>
      </c>
      <c r="H65">
        <v>8</v>
      </c>
      <c r="I65">
        <v>5</v>
      </c>
      <c r="J65">
        <v>6.5</v>
      </c>
      <c r="K65">
        <v>4</v>
      </c>
      <c r="L65">
        <v>5</v>
      </c>
      <c r="M65" s="27">
        <f>AVERAGE(G65:L65)</f>
        <v>5.583333333333333</v>
      </c>
      <c r="N65">
        <f>_xlfn.STDEV.P(G65:L65)</f>
        <v>1.3043729868748772</v>
      </c>
    </row>
    <row r="66" spans="5:14">
      <c r="E66" t="s">
        <v>173</v>
      </c>
      <c r="F66" s="1" t="s">
        <v>30</v>
      </c>
      <c r="G66">
        <v>11</v>
      </c>
      <c r="H66">
        <v>8</v>
      </c>
      <c r="I66">
        <v>10</v>
      </c>
      <c r="J66">
        <v>9.3000000000000007</v>
      </c>
      <c r="K66">
        <v>10</v>
      </c>
      <c r="L66">
        <v>11</v>
      </c>
      <c r="M66" s="27">
        <f>AVERAGE(G66:L66)</f>
        <v>9.8833333333333329</v>
      </c>
      <c r="N66">
        <f>_xlfn.STDEV.P(G66:L66)</f>
        <v>1.03346773319517</v>
      </c>
    </row>
    <row r="67" spans="5:14">
      <c r="E67" t="s">
        <v>173</v>
      </c>
      <c r="F67" s="1" t="s">
        <v>31</v>
      </c>
      <c r="G67">
        <v>8</v>
      </c>
      <c r="H67">
        <v>9</v>
      </c>
      <c r="I67">
        <v>10</v>
      </c>
      <c r="J67">
        <v>8.5</v>
      </c>
      <c r="K67">
        <v>11</v>
      </c>
      <c r="L67">
        <v>11</v>
      </c>
      <c r="M67" s="27">
        <f>AVERAGE(G67:L67)</f>
        <v>9.5833333333333339</v>
      </c>
      <c r="N67">
        <f>_xlfn.STDEV.P(G67:L67)</f>
        <v>1.1696390706348501</v>
      </c>
    </row>
    <row r="68" spans="5:14">
      <c r="E68" t="s">
        <v>173</v>
      </c>
      <c r="F68" s="1" t="s">
        <v>32</v>
      </c>
      <c r="G68">
        <v>8</v>
      </c>
      <c r="H68">
        <v>11</v>
      </c>
      <c r="I68">
        <v>10</v>
      </c>
      <c r="J68">
        <v>7.7</v>
      </c>
      <c r="K68">
        <v>6</v>
      </c>
      <c r="L68">
        <v>10</v>
      </c>
      <c r="M68" s="27">
        <f>AVERAGE(G68:L68)</f>
        <v>8.7833333333333332</v>
      </c>
      <c r="N68">
        <f>_xlfn.STDEV.P(G68:L68)</f>
        <v>1.7033463795977857</v>
      </c>
    </row>
    <row r="69" spans="5:14">
      <c r="E69" t="s">
        <v>173</v>
      </c>
      <c r="F69" s="1" t="s">
        <v>33</v>
      </c>
      <c r="G69">
        <v>10</v>
      </c>
      <c r="H69">
        <v>6</v>
      </c>
      <c r="I69">
        <v>7</v>
      </c>
      <c r="J69">
        <v>8.3000000000000007</v>
      </c>
      <c r="K69">
        <v>10</v>
      </c>
      <c r="L69">
        <v>9</v>
      </c>
      <c r="M69" s="27">
        <f>AVERAGE(G69:L69)</f>
        <v>8.3833333333333329</v>
      </c>
      <c r="N69">
        <f>_xlfn.STDEV.P(G69:L69)</f>
        <v>1.4837078178970757</v>
      </c>
    </row>
    <row r="70" spans="5:14">
      <c r="E70" t="s">
        <v>173</v>
      </c>
      <c r="F70" s="1" t="s">
        <v>34</v>
      </c>
      <c r="G70">
        <v>6</v>
      </c>
      <c r="H70">
        <v>6</v>
      </c>
      <c r="I70">
        <v>5</v>
      </c>
      <c r="J70">
        <v>6.4</v>
      </c>
      <c r="K70">
        <v>7</v>
      </c>
      <c r="L70">
        <v>5</v>
      </c>
      <c r="M70" s="27">
        <f>AVERAGE(G70:L70)</f>
        <v>5.8999999999999995</v>
      </c>
      <c r="N70">
        <f>_xlfn.STDEV.P(G70:L70)</f>
        <v>0.71879528842826346</v>
      </c>
    </row>
    <row r="71" spans="5:14">
      <c r="E71" t="s">
        <v>173</v>
      </c>
      <c r="F71" s="1" t="s">
        <v>35</v>
      </c>
      <c r="G71">
        <v>7</v>
      </c>
      <c r="H71">
        <v>9</v>
      </c>
      <c r="I71">
        <v>8</v>
      </c>
      <c r="J71">
        <v>8</v>
      </c>
      <c r="K71">
        <v>8</v>
      </c>
      <c r="L71">
        <v>9</v>
      </c>
      <c r="M71" s="27">
        <f>AVERAGE(G71:L71)</f>
        <v>8.1666666666666661</v>
      </c>
      <c r="N71">
        <f>_xlfn.STDEV.P(G71:L71)</f>
        <v>0.68718427093627688</v>
      </c>
    </row>
    <row r="72" spans="5:14">
      <c r="F72" s="1" t="s">
        <v>36</v>
      </c>
      <c r="G72">
        <v>6</v>
      </c>
      <c r="H72">
        <v>7</v>
      </c>
      <c r="I72">
        <v>3</v>
      </c>
      <c r="J72">
        <v>6.2</v>
      </c>
      <c r="K72">
        <v>5</v>
      </c>
      <c r="L72">
        <v>3</v>
      </c>
      <c r="M72" s="27">
        <f>AVERAGE(G72:L72)</f>
        <v>5.0333333333333332</v>
      </c>
      <c r="N72">
        <f>_xlfn.STDEV.P(G72:L72)</f>
        <v>1.5509853498842459</v>
      </c>
    </row>
  </sheetData>
  <autoFilter ref="E40:N72" xr:uid="{F299B0B5-1002-4C39-9BAE-1A57A62736D7}"/>
  <sortState ref="D3:F32">
    <sortCondition ref="D3:D3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2" sqref="B2"/>
    </sheetView>
  </sheetViews>
  <sheetFormatPr defaultRowHeight="15"/>
  <sheetData>
    <row r="1" spans="1:4">
      <c r="A1" t="s">
        <v>2</v>
      </c>
      <c r="B1" t="s">
        <v>134</v>
      </c>
      <c r="C1" t="s">
        <v>135</v>
      </c>
      <c r="D1" t="s">
        <v>136</v>
      </c>
    </row>
    <row r="2" spans="1:4">
      <c r="A2">
        <v>1</v>
      </c>
      <c r="B2">
        <v>1</v>
      </c>
      <c r="C2">
        <v>20</v>
      </c>
      <c r="D2">
        <v>26</v>
      </c>
    </row>
    <row r="3" spans="1:4">
      <c r="A3">
        <v>2</v>
      </c>
      <c r="B3">
        <v>2</v>
      </c>
      <c r="C3">
        <v>16</v>
      </c>
      <c r="D3">
        <v>29</v>
      </c>
    </row>
    <row r="4" spans="1:4">
      <c r="A4">
        <v>3</v>
      </c>
      <c r="B4">
        <v>3</v>
      </c>
      <c r="C4">
        <v>13</v>
      </c>
      <c r="D4">
        <v>30</v>
      </c>
    </row>
    <row r="5" spans="1:4">
      <c r="A5">
        <v>4</v>
      </c>
      <c r="B5">
        <v>4</v>
      </c>
      <c r="C5">
        <v>18</v>
      </c>
      <c r="D5">
        <v>25</v>
      </c>
    </row>
    <row r="6" spans="1:4">
      <c r="A6">
        <v>5</v>
      </c>
      <c r="B6">
        <v>5</v>
      </c>
      <c r="C6">
        <v>15</v>
      </c>
      <c r="D6">
        <v>27</v>
      </c>
    </row>
    <row r="7" spans="1:4">
      <c r="A7">
        <v>6</v>
      </c>
      <c r="B7">
        <v>6</v>
      </c>
      <c r="C7">
        <v>19</v>
      </c>
      <c r="D7">
        <v>22</v>
      </c>
    </row>
    <row r="8" spans="1:4">
      <c r="A8">
        <v>7</v>
      </c>
      <c r="B8">
        <v>7</v>
      </c>
      <c r="C8">
        <v>11</v>
      </c>
      <c r="D8">
        <v>28</v>
      </c>
    </row>
    <row r="9" spans="1:4">
      <c r="A9">
        <v>8</v>
      </c>
      <c r="B9">
        <v>8</v>
      </c>
      <c r="C9">
        <v>17</v>
      </c>
      <c r="D9">
        <v>21</v>
      </c>
    </row>
    <row r="10" spans="1:4">
      <c r="A10">
        <v>9</v>
      </c>
      <c r="B10">
        <v>9</v>
      </c>
      <c r="C10">
        <v>14</v>
      </c>
      <c r="D10">
        <v>23</v>
      </c>
    </row>
    <row r="11" spans="1:4">
      <c r="A11">
        <v>10</v>
      </c>
      <c r="B11">
        <v>10</v>
      </c>
      <c r="C11">
        <v>12</v>
      </c>
      <c r="D11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2"/>
  <sheetViews>
    <sheetView workbookViewId="0">
      <selection activeCell="B10" sqref="B10"/>
    </sheetView>
  </sheetViews>
  <sheetFormatPr defaultColWidth="9.140625" defaultRowHeight="15"/>
  <cols>
    <col min="1" max="1" width="6.85546875" style="3" bestFit="1" customWidth="1"/>
    <col min="2" max="9" width="12.85546875" style="3" bestFit="1" customWidth="1"/>
    <col min="10" max="17" width="11.5703125" style="3" bestFit="1" customWidth="1"/>
    <col min="18" max="18" width="12" style="3" bestFit="1" customWidth="1"/>
    <col min="19" max="16384" width="9.140625" style="3"/>
  </cols>
  <sheetData>
    <row r="1" spans="1:18" ht="3.75" customHeight="1">
      <c r="B1" s="3" t="str">
        <f>CONCATENATE("'",Historical!B2,"'!A3:N34")</f>
        <v>'2017'!A3:N34</v>
      </c>
      <c r="C1" s="3" t="str">
        <f>CONCATENATE("'",Historical!C2,"'!A3:N34")</f>
        <v>'2016'!A3:N34</v>
      </c>
      <c r="D1" s="3" t="str">
        <f>CONCATENATE("'",Historical!D2,"'!A3:N34")</f>
        <v>'2015'!A3:N34</v>
      </c>
      <c r="E1" s="3" t="str">
        <f>CONCATENATE("'",Historical!E2,"'!A3:N34")</f>
        <v>'2014'!A3:N34</v>
      </c>
      <c r="F1" s="3" t="str">
        <f>CONCATENATE("'",Historical!F2,"'!A3:N34")</f>
        <v>'2013'!A3:N34</v>
      </c>
      <c r="G1" s="3" t="str">
        <f>CONCATENATE("'",Historical!G2,"'!A3:N34")</f>
        <v>'2012'!A3:N34</v>
      </c>
      <c r="H1" s="3" t="str">
        <f>CONCATENATE("'",Historical!H2,"'!A3:N34")</f>
        <v>'2011'!A3:N34</v>
      </c>
      <c r="I1" s="3" t="str">
        <f>CONCATENATE("'",Historical!I2,"'!A3:N34")</f>
        <v>'2010'!A3:N34</v>
      </c>
    </row>
    <row r="2" spans="1:18" ht="31.5" customHeight="1">
      <c r="A2" s="3" t="s">
        <v>2</v>
      </c>
      <c r="B2" s="3">
        <v>2017</v>
      </c>
      <c r="C2" s="3">
        <v>2016</v>
      </c>
      <c r="D2" s="3">
        <v>2015</v>
      </c>
      <c r="E2" s="3">
        <v>2014</v>
      </c>
      <c r="F2" s="3">
        <v>2013</v>
      </c>
      <c r="G2" s="3">
        <v>2012</v>
      </c>
      <c r="H2" s="3">
        <v>2011</v>
      </c>
      <c r="I2" s="3">
        <v>2010</v>
      </c>
      <c r="J2" s="3" t="s">
        <v>161</v>
      </c>
      <c r="K2" s="3" t="s">
        <v>137</v>
      </c>
      <c r="L2" s="3" t="s">
        <v>138</v>
      </c>
      <c r="M2" s="3" t="s">
        <v>139</v>
      </c>
      <c r="N2" s="3" t="s">
        <v>140</v>
      </c>
      <c r="O2" s="3" t="s">
        <v>141</v>
      </c>
      <c r="P2" s="3" t="s">
        <v>142</v>
      </c>
      <c r="Q2" s="3" t="s">
        <v>143</v>
      </c>
      <c r="R2" s="3" t="s">
        <v>144</v>
      </c>
    </row>
    <row r="3" spans="1:18">
      <c r="A3" s="3">
        <v>1</v>
      </c>
      <c r="B3" s="3">
        <f ca="1">VLOOKUP(1,INDIRECT(Historical!B$1),3,FALSE)+VLOOKUP(20,INDIRECT(Historical!B$1),3,FALSE)+VLOOKUP(26,INDIRECT(Historical!B$1),3,FALSE)</f>
        <v>25</v>
      </c>
      <c r="C3" s="3">
        <f ca="1">VLOOKUP(1,INDIRECT(Historical!C$1),3,FALSE)+VLOOKUP(20,INDIRECT(Historical!C$1),3,FALSE)+VLOOKUP(26,INDIRECT(Historical!C$1),3,FALSE)</f>
        <v>26</v>
      </c>
      <c r="D3" s="3">
        <f ca="1">VLOOKUP(1,INDIRECT(Historical!D$1),3,FALSE)+VLOOKUP(20,INDIRECT(Historical!D$1),3,FALSE)+VLOOKUP(26,INDIRECT(Historical!D$1),3,FALSE)</f>
        <v>27</v>
      </c>
      <c r="E3" s="3">
        <f ca="1">VLOOKUP(1,INDIRECT(Historical!E$1),3,FALSE)+VLOOKUP(20,INDIRECT(Historical!E$1),3,FALSE)+VLOOKUP(26,INDIRECT(Historical!E$1),3,FALSE)</f>
        <v>24</v>
      </c>
      <c r="F3" s="3">
        <f ca="1">VLOOKUP(1,INDIRECT(Historical!F$1),3,FALSE)+VLOOKUP(20,INDIRECT(Historical!F$1),3,FALSE)+VLOOKUP(26,INDIRECT(Historical!F$1),3,FALSE)</f>
        <v>24</v>
      </c>
      <c r="G3" s="3">
        <f ca="1">VLOOKUP(1,INDIRECT(Historical!G$1),3,FALSE)+VLOOKUP(20,INDIRECT(Historical!G$1),3,FALSE)+VLOOKUP(26,INDIRECT(Historical!G$1),3,FALSE)</f>
        <v>25</v>
      </c>
      <c r="H3" s="3">
        <f ca="1">VLOOKUP(1,INDIRECT(Historical!H$1),3,FALSE)+VLOOKUP(20,INDIRECT(Historical!H$1),3,FALSE)+VLOOKUP(26,INDIRECT(Historical!H$1),3,FALSE)</f>
        <v>28</v>
      </c>
      <c r="I3" s="3">
        <f ca="1">VLOOKUP(1,INDIRECT(Historical!I$1),3,FALSE)+VLOOKUP(20,INDIRECT(Historical!I$1),3,FALSE)+VLOOKUP(26,INDIRECT(Historical!I$1),3,FALSE)</f>
        <v>26</v>
      </c>
      <c r="J3" s="3">
        <f t="shared" ref="J3:K12" ca="1" si="0">RANK(B3,B$3:B$12,0)</f>
        <v>5</v>
      </c>
      <c r="K3" s="3">
        <f t="shared" ca="1" si="0"/>
        <v>1</v>
      </c>
      <c r="L3" s="3">
        <f t="shared" ref="L3:L12" ca="1" si="1">RANK(D3,D$3:D$12,0)</f>
        <v>1</v>
      </c>
      <c r="M3" s="3">
        <f t="shared" ref="M3:M12" ca="1" si="2">RANK(E3,E$3:E$12,0)</f>
        <v>8</v>
      </c>
      <c r="N3" s="3">
        <f t="shared" ref="N3:N12" ca="1" si="3">RANK(F3,F$3:F$12,0)</f>
        <v>8</v>
      </c>
      <c r="O3" s="3">
        <f t="shared" ref="O3:O12" ca="1" si="4">RANK(G3,G$3:G$12,0)</f>
        <v>3</v>
      </c>
      <c r="P3" s="3">
        <f t="shared" ref="P3:P12" ca="1" si="5">RANK(H3,H$3:H$12,0)</f>
        <v>1</v>
      </c>
      <c r="Q3" s="3">
        <f t="shared" ref="Q3:Q12" ca="1" si="6">RANK(I3,I$3:I$12,0)</f>
        <v>1</v>
      </c>
      <c r="R3" s="3">
        <f t="shared" ref="R3:R12" ca="1" si="7">AVERAGE(K3:Q3)</f>
        <v>3.2857142857142856</v>
      </c>
    </row>
    <row r="4" spans="1:18">
      <c r="A4" s="3">
        <v>2</v>
      </c>
      <c r="B4" s="3">
        <f ca="1">VLOOKUP(2,INDIRECT(Historical!B$1),3,FALSE)+VLOOKUP(16,INDIRECT(Historical!B$1),3,FALSE)+VLOOKUP(29,INDIRECT(Historical!B$1),3,FALSE)</f>
        <v>26</v>
      </c>
      <c r="C4" s="3">
        <f ca="1">VLOOKUP(2,INDIRECT(Historical!C$1),3,FALSE)+VLOOKUP(16,INDIRECT(Historical!C$1),3,FALSE)+VLOOKUP(29,INDIRECT(Historical!C$1),3,FALSE)</f>
        <v>24</v>
      </c>
      <c r="D4" s="3">
        <f ca="1">VLOOKUP(2,INDIRECT(Historical!D$1),3,FALSE)+VLOOKUP(16,INDIRECT(Historical!D$1),3,FALSE)+VLOOKUP(29,INDIRECT(Historical!D$1),3,FALSE)</f>
        <v>25</v>
      </c>
      <c r="E4" s="3">
        <f ca="1">VLOOKUP(2,INDIRECT(Historical!E$1),3,FALSE)+VLOOKUP(16,INDIRECT(Historical!E$1),3,FALSE)+VLOOKUP(29,INDIRECT(Historical!E$1),3,FALSE)</f>
        <v>24</v>
      </c>
      <c r="F4" s="3">
        <f ca="1">VLOOKUP(2,INDIRECT(Historical!F$1),3,FALSE)+VLOOKUP(16,INDIRECT(Historical!F$1),3,FALSE)+VLOOKUP(29,INDIRECT(Historical!F$1),3,FALSE)</f>
        <v>25</v>
      </c>
      <c r="G4" s="3">
        <f ca="1">VLOOKUP(2,INDIRECT(Historical!G$1),3,FALSE)+VLOOKUP(16,INDIRECT(Historical!G$1),3,FALSE)+VLOOKUP(29,INDIRECT(Historical!G$1),3,FALSE)</f>
        <v>25</v>
      </c>
      <c r="H4" s="3">
        <f ca="1">VLOOKUP(2,INDIRECT(Historical!H$1),3,FALSE)+VLOOKUP(16,INDIRECT(Historical!H$1),3,FALSE)+VLOOKUP(29,INDIRECT(Historical!H$1),3,FALSE)</f>
        <v>25</v>
      </c>
      <c r="I4" s="3">
        <f ca="1">VLOOKUP(2,INDIRECT(Historical!I$1),3,FALSE)+VLOOKUP(16,INDIRECT(Historical!I$1),3,FALSE)+VLOOKUP(29,INDIRECT(Historical!I$1),3,FALSE)</f>
        <v>25</v>
      </c>
      <c r="J4" s="3">
        <f t="shared" ca="1" si="0"/>
        <v>1</v>
      </c>
      <c r="K4" s="3">
        <f t="shared" ca="1" si="0"/>
        <v>8</v>
      </c>
      <c r="L4" s="3">
        <f t="shared" ca="1" si="1"/>
        <v>3</v>
      </c>
      <c r="M4" s="3">
        <f t="shared" ca="1" si="2"/>
        <v>8</v>
      </c>
      <c r="N4" s="3">
        <f t="shared" ca="1" si="3"/>
        <v>4</v>
      </c>
      <c r="O4" s="3">
        <f t="shared" ca="1" si="4"/>
        <v>3</v>
      </c>
      <c r="P4" s="3">
        <f t="shared" ca="1" si="5"/>
        <v>4</v>
      </c>
      <c r="Q4" s="3">
        <f t="shared" ca="1" si="6"/>
        <v>5</v>
      </c>
      <c r="R4" s="3">
        <f t="shared" ca="1" si="7"/>
        <v>5</v>
      </c>
    </row>
    <row r="5" spans="1:18">
      <c r="A5" s="3">
        <v>3</v>
      </c>
      <c r="B5" s="3">
        <f ca="1">VLOOKUP(3,INDIRECT(Historical!B$1),3,FALSE)+VLOOKUP(13,INDIRECT(Historical!B$1),3,FALSE)+VLOOKUP(30,INDIRECT(Historical!B$1),3,FALSE)</f>
        <v>26</v>
      </c>
      <c r="C5" s="3">
        <f ca="1">VLOOKUP(3,INDIRECT(Historical!C$1),3,FALSE)+VLOOKUP(13,INDIRECT(Historical!C$1),3,FALSE)+VLOOKUP(30,INDIRECT(Historical!C$1),3,FALSE)</f>
        <v>24</v>
      </c>
      <c r="D5" s="3">
        <f ca="1">VLOOKUP(3,INDIRECT(Historical!D$1),3,FALSE)+VLOOKUP(13,INDIRECT(Historical!D$1),3,FALSE)+VLOOKUP(30,INDIRECT(Historical!D$1),3,FALSE)</f>
        <v>25</v>
      </c>
      <c r="E5" s="3">
        <f ca="1">VLOOKUP(3,INDIRECT(Historical!E$1),3,FALSE)+VLOOKUP(13,INDIRECT(Historical!E$1),3,FALSE)+VLOOKUP(30,INDIRECT(Historical!E$1),3,FALSE)</f>
        <v>24</v>
      </c>
      <c r="F5" s="3">
        <f ca="1">VLOOKUP(3,INDIRECT(Historical!F$1),3,FALSE)+VLOOKUP(13,INDIRECT(Historical!F$1),3,FALSE)+VLOOKUP(30,INDIRECT(Historical!F$1),3,FALSE)</f>
        <v>24</v>
      </c>
      <c r="G5" s="3">
        <f ca="1">VLOOKUP(3,INDIRECT(Historical!G$1),3,FALSE)+VLOOKUP(13,INDIRECT(Historical!G$1),3,FALSE)+VLOOKUP(30,INDIRECT(Historical!G$1),3,FALSE)</f>
        <v>26</v>
      </c>
      <c r="H5" s="3">
        <f ca="1">VLOOKUP(3,INDIRECT(Historical!H$1),3,FALSE)+VLOOKUP(13,INDIRECT(Historical!H$1),3,FALSE)+VLOOKUP(30,INDIRECT(Historical!H$1),3,FALSE)</f>
        <v>24</v>
      </c>
      <c r="I5" s="3">
        <f ca="1">VLOOKUP(3,INDIRECT(Historical!I$1),3,FALSE)+VLOOKUP(13,INDIRECT(Historical!I$1),3,FALSE)+VLOOKUP(30,INDIRECT(Historical!I$1),3,FALSE)</f>
        <v>26</v>
      </c>
      <c r="J5" s="3">
        <f t="shared" ca="1" si="0"/>
        <v>1</v>
      </c>
      <c r="K5" s="3">
        <f t="shared" ca="1" si="0"/>
        <v>8</v>
      </c>
      <c r="L5" s="3">
        <f t="shared" ca="1" si="1"/>
        <v>3</v>
      </c>
      <c r="M5" s="3">
        <f t="shared" ca="1" si="2"/>
        <v>8</v>
      </c>
      <c r="N5" s="3">
        <f t="shared" ca="1" si="3"/>
        <v>8</v>
      </c>
      <c r="O5" s="3">
        <f t="shared" ca="1" si="4"/>
        <v>1</v>
      </c>
      <c r="P5" s="3">
        <f t="shared" ca="1" si="5"/>
        <v>7</v>
      </c>
      <c r="Q5" s="3">
        <f t="shared" ca="1" si="6"/>
        <v>1</v>
      </c>
      <c r="R5" s="3">
        <f t="shared" ca="1" si="7"/>
        <v>5.1428571428571432</v>
      </c>
    </row>
    <row r="6" spans="1:18">
      <c r="A6" s="3">
        <v>4</v>
      </c>
      <c r="B6" s="3">
        <f ca="1">VLOOKUP(4,INDIRECT(Historical!B$1),3,FALSE)+VLOOKUP(18,INDIRECT(Historical!B$1),3,FALSE)+VLOOKUP(25,INDIRECT(Historical!B$1),3,FALSE)</f>
        <v>26</v>
      </c>
      <c r="C6" s="3">
        <f ca="1">VLOOKUP(4,INDIRECT(Historical!C$1),3,FALSE)+VLOOKUP(18,INDIRECT(Historical!C$1),3,FALSE)+VLOOKUP(25,INDIRECT(Historical!C$1),3,FALSE)</f>
        <v>26</v>
      </c>
      <c r="D6" s="3">
        <f ca="1">VLOOKUP(4,INDIRECT(Historical!D$1),3,FALSE)+VLOOKUP(18,INDIRECT(Historical!D$1),3,FALSE)+VLOOKUP(25,INDIRECT(Historical!D$1),3,FALSE)</f>
        <v>25</v>
      </c>
      <c r="E6" s="3">
        <f ca="1">VLOOKUP(4,INDIRECT(Historical!E$1),3,FALSE)+VLOOKUP(18,INDIRECT(Historical!E$1),3,FALSE)+VLOOKUP(25,INDIRECT(Historical!E$1),3,FALSE)</f>
        <v>26</v>
      </c>
      <c r="F6" s="3">
        <f ca="1">VLOOKUP(4,INDIRECT(Historical!F$1),3,FALSE)+VLOOKUP(18,INDIRECT(Historical!F$1),3,FALSE)+VLOOKUP(25,INDIRECT(Historical!F$1),3,FALSE)</f>
        <v>25</v>
      </c>
      <c r="G6" s="3">
        <f ca="1">VLOOKUP(4,INDIRECT(Historical!G$1),3,FALSE)+VLOOKUP(18,INDIRECT(Historical!G$1),3,FALSE)+VLOOKUP(25,INDIRECT(Historical!G$1),3,FALSE)</f>
        <v>25</v>
      </c>
      <c r="H6" s="3">
        <f ca="1">VLOOKUP(4,INDIRECT(Historical!H$1),3,FALSE)+VLOOKUP(18,INDIRECT(Historical!H$1),3,FALSE)+VLOOKUP(25,INDIRECT(Historical!H$1),3,FALSE)</f>
        <v>27</v>
      </c>
      <c r="I6" s="3">
        <f ca="1">VLOOKUP(4,INDIRECT(Historical!I$1),3,FALSE)+VLOOKUP(18,INDIRECT(Historical!I$1),3,FALSE)+VLOOKUP(25,INDIRECT(Historical!I$1),3,FALSE)</f>
        <v>25</v>
      </c>
      <c r="J6" s="3">
        <f t="shared" ca="1" si="0"/>
        <v>1</v>
      </c>
      <c r="K6" s="3">
        <f t="shared" ca="1" si="0"/>
        <v>1</v>
      </c>
      <c r="L6" s="3">
        <f t="shared" ca="1" si="1"/>
        <v>3</v>
      </c>
      <c r="M6" s="3">
        <f t="shared" ca="1" si="2"/>
        <v>1</v>
      </c>
      <c r="N6" s="3">
        <f t="shared" ca="1" si="3"/>
        <v>4</v>
      </c>
      <c r="O6" s="3">
        <f t="shared" ca="1" si="4"/>
        <v>3</v>
      </c>
      <c r="P6" s="3">
        <f t="shared" ca="1" si="5"/>
        <v>2</v>
      </c>
      <c r="Q6" s="3">
        <f t="shared" ca="1" si="6"/>
        <v>5</v>
      </c>
      <c r="R6" s="3">
        <f t="shared" ca="1" si="7"/>
        <v>2.7142857142857144</v>
      </c>
    </row>
    <row r="7" spans="1:18">
      <c r="A7" s="3">
        <v>5</v>
      </c>
      <c r="B7" s="3">
        <f ca="1">VLOOKUP(5,INDIRECT(Historical!B$1),3,FALSE)+VLOOKUP(15,INDIRECT(Historical!B$1),3,FALSE)+VLOOKUP(27,INDIRECT(Historical!B$1),3,FALSE)</f>
        <v>25</v>
      </c>
      <c r="C7" s="3">
        <f ca="1">VLOOKUP(5,INDIRECT(Historical!C$1),3,FALSE)+VLOOKUP(15,INDIRECT(Historical!C$1),3,FALSE)+VLOOKUP(27,INDIRECT(Historical!C$1),3,FALSE)</f>
        <v>25</v>
      </c>
      <c r="D7" s="3">
        <f ca="1">VLOOKUP(5,INDIRECT(Historical!D$1),3,FALSE)+VLOOKUP(15,INDIRECT(Historical!D$1),3,FALSE)+VLOOKUP(27,INDIRECT(Historical!D$1),3,FALSE)</f>
        <v>25</v>
      </c>
      <c r="E7" s="3">
        <f ca="1">VLOOKUP(5,INDIRECT(Historical!E$1),3,FALSE)+VLOOKUP(15,INDIRECT(Historical!E$1),3,FALSE)+VLOOKUP(27,INDIRECT(Historical!E$1),3,FALSE)</f>
        <v>25</v>
      </c>
      <c r="F7" s="3">
        <f ca="1">VLOOKUP(5,INDIRECT(Historical!F$1),3,FALSE)+VLOOKUP(15,INDIRECT(Historical!F$1),3,FALSE)+VLOOKUP(27,INDIRECT(Historical!F$1),3,FALSE)</f>
        <v>24</v>
      </c>
      <c r="G7" s="3">
        <f ca="1">VLOOKUP(5,INDIRECT(Historical!G$1),3,FALSE)+VLOOKUP(15,INDIRECT(Historical!G$1),3,FALSE)+VLOOKUP(27,INDIRECT(Historical!G$1),3,FALSE)</f>
        <v>24</v>
      </c>
      <c r="H7" s="3">
        <f ca="1">VLOOKUP(5,INDIRECT(Historical!H$1),3,FALSE)+VLOOKUP(15,INDIRECT(Historical!H$1),3,FALSE)+VLOOKUP(27,INDIRECT(Historical!H$1),3,FALSE)</f>
        <v>25</v>
      </c>
      <c r="I7" s="3">
        <f ca="1">VLOOKUP(5,INDIRECT(Historical!I$1),3,FALSE)+VLOOKUP(15,INDIRECT(Historical!I$1),3,FALSE)+VLOOKUP(27,INDIRECT(Historical!I$1),3,FALSE)</f>
        <v>24</v>
      </c>
      <c r="J7" s="3">
        <f t="shared" ca="1" si="0"/>
        <v>5</v>
      </c>
      <c r="K7" s="3">
        <f t="shared" ca="1" si="0"/>
        <v>5</v>
      </c>
      <c r="L7" s="3">
        <f t="shared" ca="1" si="1"/>
        <v>3</v>
      </c>
      <c r="M7" s="3">
        <f t="shared" ca="1" si="2"/>
        <v>5</v>
      </c>
      <c r="N7" s="3">
        <f t="shared" ca="1" si="3"/>
        <v>8</v>
      </c>
      <c r="O7" s="3">
        <f t="shared" ca="1" si="4"/>
        <v>10</v>
      </c>
      <c r="P7" s="3">
        <f t="shared" ca="1" si="5"/>
        <v>4</v>
      </c>
      <c r="Q7" s="3">
        <f t="shared" ca="1" si="6"/>
        <v>8</v>
      </c>
      <c r="R7" s="3">
        <f t="shared" ca="1" si="7"/>
        <v>6.1428571428571432</v>
      </c>
    </row>
    <row r="8" spans="1:18">
      <c r="A8" s="3">
        <v>6</v>
      </c>
      <c r="B8" s="3">
        <f ca="1">VLOOKUP(6,INDIRECT(Historical!B$1),3,FALSE)+VLOOKUP(19,INDIRECT(Historical!B$1),3,FALSE)+VLOOKUP(22,INDIRECT(Historical!B$1),3,FALSE)</f>
        <v>24</v>
      </c>
      <c r="C8" s="3">
        <f ca="1">VLOOKUP(6,INDIRECT(Historical!C$1),3,FALSE)+VLOOKUP(19,INDIRECT(Historical!C$1),3,FALSE)+VLOOKUP(22,INDIRECT(Historical!C$1),3,FALSE)</f>
        <v>26</v>
      </c>
      <c r="D8" s="3">
        <f ca="1">VLOOKUP(6,INDIRECT(Historical!D$1),3,FALSE)+VLOOKUP(19,INDIRECT(Historical!D$1),3,FALSE)+VLOOKUP(22,INDIRECT(Historical!D$1),3,FALSE)</f>
        <v>24</v>
      </c>
      <c r="E8" s="3">
        <f ca="1">VLOOKUP(6,INDIRECT(Historical!E$1),3,FALSE)+VLOOKUP(19,INDIRECT(Historical!E$1),3,FALSE)+VLOOKUP(22,INDIRECT(Historical!E$1),3,FALSE)</f>
        <v>25</v>
      </c>
      <c r="F8" s="3">
        <f ca="1">VLOOKUP(6,INDIRECT(Historical!F$1),3,FALSE)+VLOOKUP(19,INDIRECT(Historical!F$1),3,FALSE)+VLOOKUP(22,INDIRECT(Historical!F$1),3,FALSE)</f>
        <v>26</v>
      </c>
      <c r="G8" s="3">
        <f ca="1">VLOOKUP(6,INDIRECT(Historical!G$1),3,FALSE)+VLOOKUP(19,INDIRECT(Historical!G$1),3,FALSE)+VLOOKUP(22,INDIRECT(Historical!G$1),3,FALSE)</f>
        <v>25</v>
      </c>
      <c r="H8" s="3">
        <f ca="1">VLOOKUP(6,INDIRECT(Historical!H$1),3,FALSE)+VLOOKUP(19,INDIRECT(Historical!H$1),3,FALSE)+VLOOKUP(22,INDIRECT(Historical!H$1),3,FALSE)</f>
        <v>27</v>
      </c>
      <c r="I8" s="3">
        <f ca="1">VLOOKUP(6,INDIRECT(Historical!I$1),3,FALSE)+VLOOKUP(19,INDIRECT(Historical!I$1),3,FALSE)+VLOOKUP(22,INDIRECT(Historical!I$1),3,FALSE)</f>
        <v>24</v>
      </c>
      <c r="J8" s="3">
        <f t="shared" ca="1" si="0"/>
        <v>10</v>
      </c>
      <c r="K8" s="3">
        <f t="shared" ca="1" si="0"/>
        <v>1</v>
      </c>
      <c r="L8" s="3">
        <f t="shared" ca="1" si="1"/>
        <v>8</v>
      </c>
      <c r="M8" s="3">
        <f t="shared" ca="1" si="2"/>
        <v>5</v>
      </c>
      <c r="N8" s="3">
        <f t="shared" ca="1" si="3"/>
        <v>1</v>
      </c>
      <c r="O8" s="3">
        <f t="shared" ca="1" si="4"/>
        <v>3</v>
      </c>
      <c r="P8" s="3">
        <f t="shared" ca="1" si="5"/>
        <v>2</v>
      </c>
      <c r="Q8" s="3">
        <f t="shared" ca="1" si="6"/>
        <v>8</v>
      </c>
      <c r="R8" s="3">
        <f t="shared" ca="1" si="7"/>
        <v>4</v>
      </c>
    </row>
    <row r="9" spans="1:18">
      <c r="A9" s="3">
        <v>7</v>
      </c>
      <c r="B9" s="3">
        <f ca="1">VLOOKUP(7,INDIRECT(Historical!B$1),3,FALSE)+VLOOKUP(11,INDIRECT(Historical!B$1),3,FALSE)+VLOOKUP(28,INDIRECT(Historical!B$1),3,FALSE)</f>
        <v>25</v>
      </c>
      <c r="C9" s="3">
        <f ca="1">VLOOKUP(7,INDIRECT(Historical!C$1),3,FALSE)+VLOOKUP(11,INDIRECT(Historical!C$1),3,FALSE)+VLOOKUP(28,INDIRECT(Historical!C$1),3,FALSE)</f>
        <v>24</v>
      </c>
      <c r="D9" s="3">
        <f ca="1">VLOOKUP(7,INDIRECT(Historical!D$1),3,FALSE)+VLOOKUP(11,INDIRECT(Historical!D$1),3,FALSE)+VLOOKUP(28,INDIRECT(Historical!D$1),3,FALSE)</f>
        <v>26</v>
      </c>
      <c r="E9" s="3">
        <f ca="1">VLOOKUP(7,INDIRECT(Historical!E$1),3,FALSE)+VLOOKUP(11,INDIRECT(Historical!E$1),3,FALSE)+VLOOKUP(28,INDIRECT(Historical!E$1),3,FALSE)</f>
        <v>25</v>
      </c>
      <c r="F9" s="3">
        <f ca="1">VLOOKUP(7,INDIRECT(Historical!F$1),3,FALSE)+VLOOKUP(11,INDIRECT(Historical!F$1),3,FALSE)+VLOOKUP(28,INDIRECT(Historical!F$1),3,FALSE)</f>
        <v>25</v>
      </c>
      <c r="G9" s="3">
        <f ca="1">VLOOKUP(7,INDIRECT(Historical!G$1),3,FALSE)+VLOOKUP(11,INDIRECT(Historical!G$1),3,FALSE)+VLOOKUP(28,INDIRECT(Historical!G$1),3,FALSE)</f>
        <v>25</v>
      </c>
      <c r="H9" s="3">
        <f ca="1">VLOOKUP(7,INDIRECT(Historical!H$1),3,FALSE)+VLOOKUP(11,INDIRECT(Historical!H$1),3,FALSE)+VLOOKUP(28,INDIRECT(Historical!H$1),3,FALSE)</f>
        <v>23</v>
      </c>
      <c r="I9" s="3">
        <f ca="1">VLOOKUP(7,INDIRECT(Historical!I$1),3,FALSE)+VLOOKUP(11,INDIRECT(Historical!I$1),3,FALSE)+VLOOKUP(28,INDIRECT(Historical!I$1),3,FALSE)</f>
        <v>26</v>
      </c>
      <c r="J9" s="3">
        <f t="shared" ca="1" si="0"/>
        <v>5</v>
      </c>
      <c r="K9" s="3">
        <f t="shared" ca="1" si="0"/>
        <v>8</v>
      </c>
      <c r="L9" s="3">
        <f t="shared" ca="1" si="1"/>
        <v>2</v>
      </c>
      <c r="M9" s="3">
        <f t="shared" ca="1" si="2"/>
        <v>5</v>
      </c>
      <c r="N9" s="3">
        <f t="shared" ca="1" si="3"/>
        <v>4</v>
      </c>
      <c r="O9" s="3">
        <f t="shared" ca="1" si="4"/>
        <v>3</v>
      </c>
      <c r="P9" s="3">
        <f t="shared" ca="1" si="5"/>
        <v>10</v>
      </c>
      <c r="Q9" s="3">
        <f t="shared" ca="1" si="6"/>
        <v>1</v>
      </c>
      <c r="R9" s="3">
        <f t="shared" ca="1" si="7"/>
        <v>4.7142857142857144</v>
      </c>
    </row>
    <row r="10" spans="1:18">
      <c r="A10" s="3">
        <v>8</v>
      </c>
      <c r="B10" s="3">
        <f ca="1">VLOOKUP(8,INDIRECT(Historical!B$1),3,FALSE)+VLOOKUP(17,INDIRECT(Historical!B$1),3,FALSE)+VLOOKUP(21,INDIRECT(Historical!B$1),3,FALSE)</f>
        <v>26</v>
      </c>
      <c r="C10" s="3">
        <f ca="1">VLOOKUP(8,INDIRECT(Historical!C$1),3,FALSE)+VLOOKUP(17,INDIRECT(Historical!C$1),3,FALSE)+VLOOKUP(21,INDIRECT(Historical!C$1),3,FALSE)</f>
        <v>25</v>
      </c>
      <c r="D10" s="3">
        <f ca="1">VLOOKUP(8,INDIRECT(Historical!D$1),3,FALSE)+VLOOKUP(17,INDIRECT(Historical!D$1),3,FALSE)+VLOOKUP(21,INDIRECT(Historical!D$1),3,FALSE)</f>
        <v>24</v>
      </c>
      <c r="E10" s="3">
        <f ca="1">VLOOKUP(8,INDIRECT(Historical!E$1),3,FALSE)+VLOOKUP(17,INDIRECT(Historical!E$1),3,FALSE)+VLOOKUP(21,INDIRECT(Historical!E$1),3,FALSE)</f>
        <v>26</v>
      </c>
      <c r="F10" s="3">
        <f ca="1">VLOOKUP(8,INDIRECT(Historical!F$1),3,FALSE)+VLOOKUP(17,INDIRECT(Historical!F$1),3,FALSE)+VLOOKUP(21,INDIRECT(Historical!F$1),3,FALSE)</f>
        <v>26</v>
      </c>
      <c r="G10" s="3">
        <f ca="1">VLOOKUP(8,INDIRECT(Historical!G$1),3,FALSE)+VLOOKUP(17,INDIRECT(Historical!G$1),3,FALSE)+VLOOKUP(21,INDIRECT(Historical!G$1),3,FALSE)</f>
        <v>25</v>
      </c>
      <c r="H10" s="3">
        <f ca="1">VLOOKUP(8,INDIRECT(Historical!H$1),3,FALSE)+VLOOKUP(17,INDIRECT(Historical!H$1),3,FALSE)+VLOOKUP(21,INDIRECT(Historical!H$1),3,FALSE)</f>
        <v>25</v>
      </c>
      <c r="I10" s="3">
        <f ca="1">VLOOKUP(8,INDIRECT(Historical!I$1),3,FALSE)+VLOOKUP(17,INDIRECT(Historical!I$1),3,FALSE)+VLOOKUP(21,INDIRECT(Historical!I$1),3,FALSE)</f>
        <v>23</v>
      </c>
      <c r="J10" s="3">
        <f t="shared" ca="1" si="0"/>
        <v>1</v>
      </c>
      <c r="K10" s="3">
        <f t="shared" ca="1" si="0"/>
        <v>5</v>
      </c>
      <c r="L10" s="3">
        <f t="shared" ca="1" si="1"/>
        <v>8</v>
      </c>
      <c r="M10" s="3">
        <f t="shared" ca="1" si="2"/>
        <v>1</v>
      </c>
      <c r="N10" s="3">
        <f t="shared" ca="1" si="3"/>
        <v>1</v>
      </c>
      <c r="O10" s="3">
        <f t="shared" ca="1" si="4"/>
        <v>3</v>
      </c>
      <c r="P10" s="3">
        <f t="shared" ca="1" si="5"/>
        <v>4</v>
      </c>
      <c r="Q10" s="3">
        <f t="shared" ca="1" si="6"/>
        <v>10</v>
      </c>
      <c r="R10" s="3">
        <f t="shared" ca="1" si="7"/>
        <v>4.5714285714285712</v>
      </c>
    </row>
    <row r="11" spans="1:18">
      <c r="A11" s="3">
        <v>9</v>
      </c>
      <c r="B11" s="3">
        <f ca="1">VLOOKUP(9,INDIRECT(Historical!B$1),3,FALSE)+VLOOKUP(14,INDIRECT(Historical!B$1),3,FALSE)+VLOOKUP(23,INDIRECT(Historical!B$1),3,FALSE)</f>
        <v>25</v>
      </c>
      <c r="C11" s="3">
        <f ca="1">VLOOKUP(9,INDIRECT(Historical!C$1),3,FALSE)+VLOOKUP(14,INDIRECT(Historical!C$1),3,FALSE)+VLOOKUP(23,INDIRECT(Historical!C$1),3,FALSE)</f>
        <v>26</v>
      </c>
      <c r="D11" s="3">
        <f ca="1">VLOOKUP(9,INDIRECT(Historical!D$1),3,FALSE)+VLOOKUP(14,INDIRECT(Historical!D$1),3,FALSE)+VLOOKUP(23,INDIRECT(Historical!D$1),3,FALSE)</f>
        <v>24</v>
      </c>
      <c r="E11" s="3">
        <f ca="1">VLOOKUP(9,INDIRECT(Historical!E$1),3,FALSE)+VLOOKUP(14,INDIRECT(Historical!E$1),3,FALSE)+VLOOKUP(23,INDIRECT(Historical!E$1),3,FALSE)</f>
        <v>26</v>
      </c>
      <c r="F11" s="3">
        <f ca="1">VLOOKUP(9,INDIRECT(Historical!F$1),3,FALSE)+VLOOKUP(14,INDIRECT(Historical!F$1),3,FALSE)+VLOOKUP(23,INDIRECT(Historical!F$1),3,FALSE)</f>
        <v>26</v>
      </c>
      <c r="G11" s="3">
        <f ca="1">VLOOKUP(9,INDIRECT(Historical!G$1),3,FALSE)+VLOOKUP(14,INDIRECT(Historical!G$1),3,FALSE)+VLOOKUP(23,INDIRECT(Historical!G$1),3,FALSE)</f>
        <v>25</v>
      </c>
      <c r="H11" s="3">
        <f ca="1">VLOOKUP(9,INDIRECT(Historical!H$1),3,FALSE)+VLOOKUP(14,INDIRECT(Historical!H$1),3,FALSE)+VLOOKUP(23,INDIRECT(Historical!H$1),3,FALSE)</f>
        <v>24</v>
      </c>
      <c r="I11" s="3">
        <f ca="1">VLOOKUP(9,INDIRECT(Historical!I$1),3,FALSE)+VLOOKUP(14,INDIRECT(Historical!I$1),3,FALSE)+VLOOKUP(23,INDIRECT(Historical!I$1),3,FALSE)</f>
        <v>25</v>
      </c>
      <c r="J11" s="3">
        <f t="shared" ca="1" si="0"/>
        <v>5</v>
      </c>
      <c r="K11" s="3">
        <f t="shared" ca="1" si="0"/>
        <v>1</v>
      </c>
      <c r="L11" s="3">
        <f t="shared" ca="1" si="1"/>
        <v>8</v>
      </c>
      <c r="M11" s="3">
        <f t="shared" ca="1" si="2"/>
        <v>1</v>
      </c>
      <c r="N11" s="3">
        <f t="shared" ca="1" si="3"/>
        <v>1</v>
      </c>
      <c r="O11" s="3">
        <f t="shared" ca="1" si="4"/>
        <v>3</v>
      </c>
      <c r="P11" s="3">
        <f t="shared" ca="1" si="5"/>
        <v>7</v>
      </c>
      <c r="Q11" s="3">
        <f t="shared" ca="1" si="6"/>
        <v>5</v>
      </c>
      <c r="R11" s="3">
        <f t="shared" ca="1" si="7"/>
        <v>3.7142857142857144</v>
      </c>
    </row>
    <row r="12" spans="1:18">
      <c r="A12" s="3">
        <v>10</v>
      </c>
      <c r="B12" s="3">
        <f ca="1">VLOOKUP(10,INDIRECT(Historical!B$1),3,FALSE)+VLOOKUP(12,INDIRECT(Historical!B$1),3,FALSE)+VLOOKUP(24,INDIRECT(Historical!B$1),3,FALSE)</f>
        <v>25</v>
      </c>
      <c r="C12" s="3">
        <f ca="1">VLOOKUP(10,INDIRECT(Historical!C$1),3,FALSE)+VLOOKUP(12,INDIRECT(Historical!C$1),3,FALSE)+VLOOKUP(24,INDIRECT(Historical!C$1),3,FALSE)</f>
        <v>25</v>
      </c>
      <c r="D12" s="3">
        <f ca="1">VLOOKUP(10,INDIRECT(Historical!D$1),3,FALSE)+VLOOKUP(12,INDIRECT(Historical!D$1),3,FALSE)+VLOOKUP(24,INDIRECT(Historical!D$1),3,FALSE)</f>
        <v>25</v>
      </c>
      <c r="E12" s="3">
        <f ca="1">VLOOKUP(10,INDIRECT(Historical!E$1),3,FALSE)+VLOOKUP(12,INDIRECT(Historical!E$1),3,FALSE)+VLOOKUP(24,INDIRECT(Historical!E$1),3,FALSE)</f>
        <v>26</v>
      </c>
      <c r="F12" s="3">
        <f ca="1">VLOOKUP(10,INDIRECT(Historical!F$1),3,FALSE)+VLOOKUP(12,INDIRECT(Historical!F$1),3,FALSE)+VLOOKUP(24,INDIRECT(Historical!F$1),3,FALSE)</f>
        <v>25</v>
      </c>
      <c r="G12" s="3">
        <f ca="1">VLOOKUP(10,INDIRECT(Historical!G$1),3,FALSE)+VLOOKUP(12,INDIRECT(Historical!G$1),3,FALSE)+VLOOKUP(24,INDIRECT(Historical!G$1),3,FALSE)</f>
        <v>26</v>
      </c>
      <c r="H12" s="3">
        <f ca="1">VLOOKUP(10,INDIRECT(Historical!H$1),3,FALSE)+VLOOKUP(12,INDIRECT(Historical!H$1),3,FALSE)+VLOOKUP(24,INDIRECT(Historical!H$1),3,FALSE)</f>
        <v>24</v>
      </c>
      <c r="I12" s="3">
        <f ca="1">VLOOKUP(10,INDIRECT(Historical!I$1),3,FALSE)+VLOOKUP(12,INDIRECT(Historical!I$1),3,FALSE)+VLOOKUP(24,INDIRECT(Historical!I$1),3,FALSE)</f>
        <v>26</v>
      </c>
      <c r="J12" s="3">
        <f t="shared" ca="1" si="0"/>
        <v>5</v>
      </c>
      <c r="K12" s="3">
        <f t="shared" ca="1" si="0"/>
        <v>5</v>
      </c>
      <c r="L12" s="3">
        <f t="shared" ca="1" si="1"/>
        <v>3</v>
      </c>
      <c r="M12" s="3">
        <f t="shared" ca="1" si="2"/>
        <v>1</v>
      </c>
      <c r="N12" s="3">
        <f t="shared" ca="1" si="3"/>
        <v>4</v>
      </c>
      <c r="O12" s="3">
        <f t="shared" ca="1" si="4"/>
        <v>1</v>
      </c>
      <c r="P12" s="3">
        <f t="shared" ca="1" si="5"/>
        <v>7</v>
      </c>
      <c r="Q12" s="3">
        <f t="shared" ca="1" si="6"/>
        <v>1</v>
      </c>
      <c r="R12" s="3">
        <f t="shared" ca="1" si="7"/>
        <v>3.1428571428571428</v>
      </c>
    </row>
  </sheetData>
  <autoFilter ref="A2:R12" xr:uid="{FC6FB1CD-B9F8-4B5A-9024-8CE8E7A26C9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550A9-2216-40F9-A1BF-CD769DE5656D}">
  <dimension ref="A1:N35"/>
  <sheetViews>
    <sheetView workbookViewId="0">
      <selection sqref="A1:XFD1048576"/>
    </sheetView>
  </sheetViews>
  <sheetFormatPr defaultRowHeight="15"/>
  <cols>
    <col min="1" max="1" width="3" bestFit="1" customWidth="1"/>
    <col min="2" max="2" width="53.28515625" bestFit="1" customWidth="1"/>
    <col min="3" max="4" width="3" bestFit="1" customWidth="1"/>
    <col min="5" max="5" width="2" bestFit="1" customWidth="1"/>
    <col min="6" max="6" width="6" bestFit="1" customWidth="1"/>
    <col min="7" max="8" width="6.42578125" bestFit="1" customWidth="1"/>
    <col min="9" max="9" width="6.7109375" bestFit="1" customWidth="1"/>
    <col min="10" max="10" width="6.5703125" bestFit="1" customWidth="1"/>
    <col min="11" max="12" width="4" bestFit="1" customWidth="1"/>
    <col min="13" max="13" width="4.85546875" bestFit="1" customWidth="1"/>
    <col min="14" max="14" width="5.28515625" bestFit="1" customWidth="1"/>
  </cols>
  <sheetData>
    <row r="1" spans="1:14">
      <c r="B1" t="s">
        <v>45</v>
      </c>
    </row>
    <row r="2" spans="1:14"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147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</row>
    <row r="3" spans="1:14">
      <c r="A3">
        <v>1</v>
      </c>
      <c r="B3" t="s">
        <v>149</v>
      </c>
      <c r="C3">
        <v>13</v>
      </c>
      <c r="D3">
        <v>3</v>
      </c>
      <c r="E3">
        <v>0</v>
      </c>
      <c r="F3">
        <v>0.81299999999999994</v>
      </c>
      <c r="G3" s="25">
        <v>43253</v>
      </c>
      <c r="H3" s="25">
        <v>43282</v>
      </c>
      <c r="I3" s="25">
        <v>43221</v>
      </c>
      <c r="J3" s="25">
        <v>43375</v>
      </c>
      <c r="K3">
        <v>458</v>
      </c>
      <c r="L3">
        <v>296</v>
      </c>
      <c r="M3">
        <v>162</v>
      </c>
      <c r="N3" t="s">
        <v>91</v>
      </c>
    </row>
    <row r="4" spans="1:14">
      <c r="A4">
        <v>2</v>
      </c>
      <c r="B4" t="s">
        <v>150</v>
      </c>
      <c r="C4">
        <v>13</v>
      </c>
      <c r="D4">
        <v>3</v>
      </c>
      <c r="E4">
        <v>0</v>
      </c>
      <c r="F4">
        <v>0.81299999999999994</v>
      </c>
      <c r="G4" s="25">
        <v>43282</v>
      </c>
      <c r="H4" s="25">
        <v>43253</v>
      </c>
      <c r="I4" s="25">
        <v>43221</v>
      </c>
      <c r="J4" s="25">
        <v>43375</v>
      </c>
      <c r="K4">
        <v>457</v>
      </c>
      <c r="L4">
        <v>295</v>
      </c>
      <c r="M4">
        <v>162</v>
      </c>
      <c r="N4" t="s">
        <v>61</v>
      </c>
    </row>
    <row r="5" spans="1:14">
      <c r="A5">
        <v>3</v>
      </c>
      <c r="B5" t="s">
        <v>151</v>
      </c>
      <c r="C5">
        <v>13</v>
      </c>
      <c r="D5">
        <v>3</v>
      </c>
      <c r="E5">
        <v>0</v>
      </c>
      <c r="F5">
        <v>0.81299999999999994</v>
      </c>
      <c r="G5" s="25">
        <v>43253</v>
      </c>
      <c r="H5" s="25">
        <v>43282</v>
      </c>
      <c r="I5" s="26">
        <v>36678</v>
      </c>
      <c r="J5" s="25">
        <v>43375</v>
      </c>
      <c r="K5">
        <v>406</v>
      </c>
      <c r="L5">
        <v>308</v>
      </c>
      <c r="M5">
        <v>98</v>
      </c>
      <c r="N5" t="s">
        <v>63</v>
      </c>
    </row>
    <row r="6" spans="1:14">
      <c r="A6">
        <v>4</v>
      </c>
      <c r="B6" t="s">
        <v>152</v>
      </c>
      <c r="C6">
        <v>13</v>
      </c>
      <c r="D6">
        <v>3</v>
      </c>
      <c r="E6">
        <v>0</v>
      </c>
      <c r="F6">
        <v>0.81299999999999994</v>
      </c>
      <c r="G6" s="25">
        <v>43282</v>
      </c>
      <c r="H6" s="25">
        <v>43253</v>
      </c>
      <c r="I6" s="25">
        <v>43221</v>
      </c>
      <c r="J6" s="25">
        <v>43375</v>
      </c>
      <c r="K6">
        <v>382</v>
      </c>
      <c r="L6">
        <v>252</v>
      </c>
      <c r="M6">
        <v>130</v>
      </c>
      <c r="N6" t="s">
        <v>91</v>
      </c>
    </row>
    <row r="7" spans="1:14">
      <c r="A7">
        <v>5</v>
      </c>
      <c r="B7" t="s">
        <v>153</v>
      </c>
      <c r="C7">
        <v>11</v>
      </c>
      <c r="D7">
        <v>5</v>
      </c>
      <c r="E7">
        <v>0</v>
      </c>
      <c r="F7">
        <v>0.68799999999999994</v>
      </c>
      <c r="G7" s="25">
        <v>43194</v>
      </c>
      <c r="H7" s="25">
        <v>43282</v>
      </c>
      <c r="I7" s="25">
        <v>43192</v>
      </c>
      <c r="J7" s="25">
        <v>43286</v>
      </c>
      <c r="K7">
        <v>478</v>
      </c>
      <c r="L7">
        <v>329</v>
      </c>
      <c r="M7">
        <v>149</v>
      </c>
      <c r="N7" t="s">
        <v>61</v>
      </c>
    </row>
    <row r="8" spans="1:14">
      <c r="A8">
        <v>6</v>
      </c>
      <c r="B8" t="s">
        <v>154</v>
      </c>
      <c r="C8">
        <v>11</v>
      </c>
      <c r="D8">
        <v>5</v>
      </c>
      <c r="E8">
        <v>0</v>
      </c>
      <c r="F8">
        <v>0.68799999999999994</v>
      </c>
      <c r="G8" s="25">
        <v>43282</v>
      </c>
      <c r="H8" s="25">
        <v>43194</v>
      </c>
      <c r="I8" s="25">
        <v>43192</v>
      </c>
      <c r="J8" s="25">
        <v>43316</v>
      </c>
      <c r="K8">
        <v>448</v>
      </c>
      <c r="L8">
        <v>326</v>
      </c>
      <c r="M8">
        <v>122</v>
      </c>
      <c r="N8" t="s">
        <v>61</v>
      </c>
    </row>
    <row r="9" spans="1:14">
      <c r="A9">
        <v>7</v>
      </c>
      <c r="B9" t="s">
        <v>155</v>
      </c>
      <c r="C9">
        <v>11</v>
      </c>
      <c r="D9">
        <v>5</v>
      </c>
      <c r="E9">
        <v>0</v>
      </c>
      <c r="F9">
        <v>0.68799999999999994</v>
      </c>
      <c r="G9" s="25">
        <v>43253</v>
      </c>
      <c r="H9" s="25">
        <v>43223</v>
      </c>
      <c r="I9" s="25">
        <v>43162</v>
      </c>
      <c r="J9" s="25">
        <v>43286</v>
      </c>
      <c r="K9">
        <v>363</v>
      </c>
      <c r="L9">
        <v>327</v>
      </c>
      <c r="M9">
        <v>36</v>
      </c>
      <c r="N9" t="s">
        <v>61</v>
      </c>
    </row>
    <row r="10" spans="1:14">
      <c r="A10">
        <v>8</v>
      </c>
      <c r="B10" t="s">
        <v>156</v>
      </c>
      <c r="C10">
        <v>10</v>
      </c>
      <c r="D10">
        <v>6</v>
      </c>
      <c r="E10">
        <v>0</v>
      </c>
      <c r="F10">
        <v>0.625</v>
      </c>
      <c r="G10" s="25">
        <v>43253</v>
      </c>
      <c r="H10" s="25">
        <v>43194</v>
      </c>
      <c r="I10" s="25">
        <v>43192</v>
      </c>
      <c r="J10" s="25">
        <v>43346</v>
      </c>
      <c r="K10">
        <v>417</v>
      </c>
      <c r="L10">
        <v>268</v>
      </c>
      <c r="M10">
        <v>149</v>
      </c>
      <c r="N10" t="s">
        <v>77</v>
      </c>
    </row>
    <row r="11" spans="1:14">
      <c r="A11">
        <v>9</v>
      </c>
      <c r="B11" t="s">
        <v>157</v>
      </c>
      <c r="C11">
        <v>10</v>
      </c>
      <c r="D11">
        <v>6</v>
      </c>
      <c r="E11">
        <v>0</v>
      </c>
      <c r="F11">
        <v>0.625</v>
      </c>
      <c r="G11" s="25">
        <v>43253</v>
      </c>
      <c r="H11" s="25">
        <v>43194</v>
      </c>
      <c r="I11" s="25">
        <v>43221</v>
      </c>
      <c r="J11" s="25">
        <v>43316</v>
      </c>
      <c r="K11">
        <v>415</v>
      </c>
      <c r="L11">
        <v>339</v>
      </c>
      <c r="M11">
        <v>76</v>
      </c>
      <c r="N11" t="s">
        <v>66</v>
      </c>
    </row>
    <row r="12" spans="1:14">
      <c r="A12">
        <v>10</v>
      </c>
      <c r="B12" t="s">
        <v>158</v>
      </c>
      <c r="C12">
        <v>10</v>
      </c>
      <c r="D12">
        <v>6</v>
      </c>
      <c r="E12">
        <v>0</v>
      </c>
      <c r="F12">
        <v>0.625</v>
      </c>
      <c r="G12" s="25">
        <v>43223</v>
      </c>
      <c r="H12" s="25">
        <v>43223</v>
      </c>
      <c r="I12" s="25">
        <v>43192</v>
      </c>
      <c r="J12" s="25">
        <v>43346</v>
      </c>
      <c r="K12">
        <v>353</v>
      </c>
      <c r="L12">
        <v>315</v>
      </c>
      <c r="M12">
        <v>38</v>
      </c>
      <c r="N12" t="s">
        <v>69</v>
      </c>
    </row>
    <row r="13" spans="1:14">
      <c r="A13">
        <v>11</v>
      </c>
      <c r="B13" t="s">
        <v>159</v>
      </c>
      <c r="C13">
        <v>9</v>
      </c>
      <c r="D13">
        <v>7</v>
      </c>
      <c r="E13">
        <v>0</v>
      </c>
      <c r="F13">
        <v>0.56299999999999994</v>
      </c>
      <c r="G13" s="25">
        <v>43253</v>
      </c>
      <c r="H13" s="25">
        <v>43164</v>
      </c>
      <c r="I13" s="25">
        <v>43221</v>
      </c>
      <c r="J13" s="25">
        <v>43316</v>
      </c>
      <c r="K13">
        <v>334</v>
      </c>
      <c r="L13">
        <v>356</v>
      </c>
      <c r="M13">
        <v>-22</v>
      </c>
      <c r="N13" t="s">
        <v>69</v>
      </c>
    </row>
    <row r="14" spans="1:14">
      <c r="A14">
        <v>12</v>
      </c>
      <c r="B14" t="s">
        <v>160</v>
      </c>
      <c r="C14">
        <v>9</v>
      </c>
      <c r="D14">
        <v>7</v>
      </c>
      <c r="E14">
        <v>0</v>
      </c>
      <c r="F14">
        <v>0.56299999999999994</v>
      </c>
      <c r="G14" s="25">
        <v>43253</v>
      </c>
      <c r="H14" s="25">
        <v>43164</v>
      </c>
      <c r="I14" s="25">
        <v>43162</v>
      </c>
      <c r="J14" s="25">
        <v>43286</v>
      </c>
      <c r="K14">
        <v>302</v>
      </c>
      <c r="L14">
        <v>359</v>
      </c>
      <c r="M14">
        <v>-57</v>
      </c>
      <c r="N14" t="s">
        <v>69</v>
      </c>
    </row>
    <row r="15" spans="1:14">
      <c r="A15">
        <v>13</v>
      </c>
      <c r="B15" t="s">
        <v>15</v>
      </c>
      <c r="C15">
        <v>9</v>
      </c>
      <c r="D15">
        <v>7</v>
      </c>
      <c r="E15">
        <v>0</v>
      </c>
      <c r="F15">
        <v>0.56299999999999994</v>
      </c>
      <c r="G15" s="25">
        <v>43194</v>
      </c>
      <c r="H15" s="25">
        <v>43223</v>
      </c>
      <c r="I15" s="25">
        <v>43221</v>
      </c>
      <c r="J15" s="25">
        <v>43316</v>
      </c>
      <c r="K15">
        <v>410</v>
      </c>
      <c r="L15">
        <v>376</v>
      </c>
      <c r="M15">
        <v>34</v>
      </c>
      <c r="N15" t="s">
        <v>69</v>
      </c>
    </row>
    <row r="16" spans="1:14">
      <c r="A16">
        <v>14</v>
      </c>
      <c r="B16" t="s">
        <v>7</v>
      </c>
      <c r="C16">
        <v>9</v>
      </c>
      <c r="D16">
        <v>7</v>
      </c>
      <c r="E16">
        <v>0</v>
      </c>
      <c r="F16">
        <v>0.56299999999999994</v>
      </c>
      <c r="G16" s="25">
        <v>43223</v>
      </c>
      <c r="H16" s="25">
        <v>43194</v>
      </c>
      <c r="I16" s="25">
        <v>43162</v>
      </c>
      <c r="J16" s="25">
        <v>43286</v>
      </c>
      <c r="K16">
        <v>395</v>
      </c>
      <c r="L16">
        <v>303</v>
      </c>
      <c r="M16">
        <v>92</v>
      </c>
      <c r="N16" t="s">
        <v>61</v>
      </c>
    </row>
    <row r="17" spans="1:14">
      <c r="A17">
        <v>15</v>
      </c>
      <c r="B17" t="s">
        <v>21</v>
      </c>
      <c r="C17">
        <v>9</v>
      </c>
      <c r="D17">
        <v>7</v>
      </c>
      <c r="E17">
        <v>0</v>
      </c>
      <c r="F17">
        <v>0.56299999999999994</v>
      </c>
      <c r="G17" s="25">
        <v>43223</v>
      </c>
      <c r="H17" s="25">
        <v>43194</v>
      </c>
      <c r="I17" s="25">
        <v>43162</v>
      </c>
      <c r="J17" s="25">
        <v>43257</v>
      </c>
      <c r="K17">
        <v>355</v>
      </c>
      <c r="L17">
        <v>272</v>
      </c>
      <c r="M17">
        <v>83</v>
      </c>
      <c r="N17" t="s">
        <v>63</v>
      </c>
    </row>
    <row r="18" spans="1:14">
      <c r="A18">
        <v>16</v>
      </c>
      <c r="B18" t="s">
        <v>33</v>
      </c>
      <c r="C18">
        <v>9</v>
      </c>
      <c r="D18">
        <v>7</v>
      </c>
      <c r="E18">
        <v>0</v>
      </c>
      <c r="F18">
        <v>0.56299999999999994</v>
      </c>
      <c r="G18" s="25">
        <v>43194</v>
      </c>
      <c r="H18" s="25">
        <v>43223</v>
      </c>
      <c r="I18" s="25">
        <v>43192</v>
      </c>
      <c r="J18" s="25">
        <v>43286</v>
      </c>
      <c r="K18">
        <v>366</v>
      </c>
      <c r="L18">
        <v>332</v>
      </c>
      <c r="M18">
        <v>34</v>
      </c>
      <c r="N18" t="s">
        <v>61</v>
      </c>
    </row>
    <row r="19" spans="1:14">
      <c r="A19">
        <v>17</v>
      </c>
      <c r="B19" t="s">
        <v>13</v>
      </c>
      <c r="C19">
        <v>9</v>
      </c>
      <c r="D19">
        <v>7</v>
      </c>
      <c r="E19">
        <v>0</v>
      </c>
      <c r="F19">
        <v>0.56299999999999994</v>
      </c>
      <c r="G19" s="25">
        <v>43164</v>
      </c>
      <c r="H19" s="25">
        <v>43253</v>
      </c>
      <c r="I19" s="25">
        <v>43221</v>
      </c>
      <c r="J19" s="25">
        <v>43286</v>
      </c>
      <c r="K19">
        <v>354</v>
      </c>
      <c r="L19">
        <v>332</v>
      </c>
      <c r="M19">
        <v>22</v>
      </c>
      <c r="N19" t="s">
        <v>69</v>
      </c>
    </row>
    <row r="20" spans="1:14">
      <c r="A20">
        <v>18</v>
      </c>
      <c r="B20" t="s">
        <v>5</v>
      </c>
      <c r="C20">
        <v>8</v>
      </c>
      <c r="D20">
        <v>8</v>
      </c>
      <c r="E20">
        <v>0</v>
      </c>
      <c r="F20">
        <v>0.5</v>
      </c>
      <c r="G20" s="25">
        <v>43223</v>
      </c>
      <c r="H20" s="25">
        <v>43164</v>
      </c>
      <c r="I20" s="25">
        <v>43162</v>
      </c>
      <c r="J20" s="25">
        <v>43227</v>
      </c>
      <c r="K20">
        <v>295</v>
      </c>
      <c r="L20">
        <v>361</v>
      </c>
      <c r="M20">
        <v>-66</v>
      </c>
      <c r="N20" t="s">
        <v>63</v>
      </c>
    </row>
    <row r="21" spans="1:14">
      <c r="A21">
        <v>19</v>
      </c>
      <c r="B21" t="s">
        <v>11</v>
      </c>
      <c r="C21">
        <v>7</v>
      </c>
      <c r="D21">
        <v>9</v>
      </c>
      <c r="E21">
        <v>0</v>
      </c>
      <c r="F21">
        <v>0.438</v>
      </c>
      <c r="G21" s="25">
        <v>43194</v>
      </c>
      <c r="H21" s="25">
        <v>43164</v>
      </c>
      <c r="I21" s="25">
        <v>43162</v>
      </c>
      <c r="J21" s="25">
        <v>43257</v>
      </c>
      <c r="K21">
        <v>290</v>
      </c>
      <c r="L21">
        <v>349</v>
      </c>
      <c r="M21">
        <v>-59</v>
      </c>
      <c r="N21" t="s">
        <v>63</v>
      </c>
    </row>
    <row r="22" spans="1:14">
      <c r="A22">
        <v>20</v>
      </c>
      <c r="B22" t="s">
        <v>16</v>
      </c>
      <c r="C22">
        <v>7</v>
      </c>
      <c r="D22">
        <v>9</v>
      </c>
      <c r="E22">
        <v>0</v>
      </c>
      <c r="F22">
        <v>0.438</v>
      </c>
      <c r="G22" s="25">
        <v>43194</v>
      </c>
      <c r="H22" s="25">
        <v>43164</v>
      </c>
      <c r="I22" s="25">
        <v>43135</v>
      </c>
      <c r="J22" s="25">
        <v>43227</v>
      </c>
      <c r="K22">
        <v>320</v>
      </c>
      <c r="L22">
        <v>384</v>
      </c>
      <c r="M22">
        <v>-64</v>
      </c>
      <c r="N22" t="s">
        <v>76</v>
      </c>
    </row>
    <row r="23" spans="1:14">
      <c r="A23">
        <v>21</v>
      </c>
      <c r="B23" t="s">
        <v>36</v>
      </c>
      <c r="C23">
        <v>7</v>
      </c>
      <c r="D23">
        <v>9</v>
      </c>
      <c r="E23">
        <v>0</v>
      </c>
      <c r="F23">
        <v>0.438</v>
      </c>
      <c r="G23" s="25">
        <v>43223</v>
      </c>
      <c r="H23" s="25">
        <v>43137</v>
      </c>
      <c r="I23" s="25">
        <v>43105</v>
      </c>
      <c r="J23" s="25">
        <v>43227</v>
      </c>
      <c r="K23">
        <v>342</v>
      </c>
      <c r="L23">
        <v>388</v>
      </c>
      <c r="M23">
        <v>-46</v>
      </c>
      <c r="N23" t="s">
        <v>61</v>
      </c>
    </row>
    <row r="24" spans="1:14">
      <c r="A24">
        <v>22</v>
      </c>
      <c r="B24" t="s">
        <v>29</v>
      </c>
      <c r="C24">
        <v>6</v>
      </c>
      <c r="D24">
        <v>10</v>
      </c>
      <c r="E24">
        <v>0</v>
      </c>
      <c r="F24">
        <v>0.375</v>
      </c>
      <c r="G24" s="25">
        <v>43194</v>
      </c>
      <c r="H24" s="25">
        <v>43137</v>
      </c>
      <c r="I24" s="25">
        <v>43135</v>
      </c>
      <c r="J24" s="25">
        <v>43227</v>
      </c>
      <c r="K24">
        <v>301</v>
      </c>
      <c r="L24">
        <v>373</v>
      </c>
      <c r="M24">
        <v>-72</v>
      </c>
      <c r="N24" t="s">
        <v>82</v>
      </c>
    </row>
    <row r="25" spans="1:14">
      <c r="A25">
        <v>23</v>
      </c>
      <c r="B25" t="s">
        <v>23</v>
      </c>
      <c r="C25">
        <v>6</v>
      </c>
      <c r="D25">
        <v>10</v>
      </c>
      <c r="E25">
        <v>0</v>
      </c>
      <c r="F25">
        <v>0.375</v>
      </c>
      <c r="G25" s="25">
        <v>43194</v>
      </c>
      <c r="H25" s="25">
        <v>43137</v>
      </c>
      <c r="I25" s="25">
        <v>43135</v>
      </c>
      <c r="J25" s="25">
        <v>43227</v>
      </c>
      <c r="K25">
        <v>281</v>
      </c>
      <c r="L25">
        <v>393</v>
      </c>
      <c r="M25">
        <v>-112</v>
      </c>
      <c r="N25" t="s">
        <v>76</v>
      </c>
    </row>
    <row r="26" spans="1:14">
      <c r="A26">
        <v>24</v>
      </c>
      <c r="B26" t="s">
        <v>32</v>
      </c>
      <c r="C26">
        <v>6</v>
      </c>
      <c r="D26">
        <v>10</v>
      </c>
      <c r="E26">
        <v>0</v>
      </c>
      <c r="F26">
        <v>0.375</v>
      </c>
      <c r="G26" s="25">
        <v>43164</v>
      </c>
      <c r="H26" s="25">
        <v>43164</v>
      </c>
      <c r="I26" s="25">
        <v>43105</v>
      </c>
      <c r="J26" s="25">
        <v>43168</v>
      </c>
      <c r="K26">
        <v>331</v>
      </c>
      <c r="L26">
        <v>383</v>
      </c>
      <c r="M26">
        <v>-52</v>
      </c>
      <c r="N26" t="s">
        <v>121</v>
      </c>
    </row>
    <row r="27" spans="1:14">
      <c r="A27">
        <v>25</v>
      </c>
      <c r="B27" t="s">
        <v>14</v>
      </c>
      <c r="C27">
        <v>5</v>
      </c>
      <c r="D27">
        <v>11</v>
      </c>
      <c r="E27">
        <v>0</v>
      </c>
      <c r="F27">
        <v>0.313</v>
      </c>
      <c r="G27" s="25">
        <v>43194</v>
      </c>
      <c r="H27" s="25">
        <v>43107</v>
      </c>
      <c r="I27" s="25">
        <v>43135</v>
      </c>
      <c r="J27" s="25">
        <v>43198</v>
      </c>
      <c r="K27">
        <v>289</v>
      </c>
      <c r="L27">
        <v>382</v>
      </c>
      <c r="M27">
        <v>-93</v>
      </c>
      <c r="N27" t="s">
        <v>77</v>
      </c>
    </row>
    <row r="28" spans="1:14">
      <c r="A28">
        <v>26</v>
      </c>
      <c r="B28" t="s">
        <v>28</v>
      </c>
      <c r="C28">
        <v>5</v>
      </c>
      <c r="D28">
        <v>11</v>
      </c>
      <c r="E28">
        <v>0</v>
      </c>
      <c r="F28">
        <v>0.313</v>
      </c>
      <c r="G28" s="25">
        <v>43194</v>
      </c>
      <c r="H28" s="25">
        <v>43107</v>
      </c>
      <c r="I28" s="25">
        <v>43135</v>
      </c>
      <c r="J28" s="25">
        <v>43227</v>
      </c>
      <c r="K28">
        <v>298</v>
      </c>
      <c r="L28">
        <v>382</v>
      </c>
      <c r="M28">
        <v>-84</v>
      </c>
      <c r="N28" t="s">
        <v>82</v>
      </c>
    </row>
    <row r="29" spans="1:14">
      <c r="A29">
        <v>27</v>
      </c>
      <c r="B29" t="s">
        <v>34</v>
      </c>
      <c r="C29">
        <v>5</v>
      </c>
      <c r="D29">
        <v>11</v>
      </c>
      <c r="E29">
        <v>0</v>
      </c>
      <c r="F29">
        <v>0.313</v>
      </c>
      <c r="G29" s="25">
        <v>43194</v>
      </c>
      <c r="H29" s="25">
        <v>43107</v>
      </c>
      <c r="I29" s="25">
        <v>43105</v>
      </c>
      <c r="J29" s="25">
        <v>43168</v>
      </c>
      <c r="K29">
        <v>335</v>
      </c>
      <c r="L29">
        <v>382</v>
      </c>
      <c r="M29">
        <v>-47</v>
      </c>
      <c r="N29" t="s">
        <v>69</v>
      </c>
    </row>
    <row r="30" spans="1:14">
      <c r="A30">
        <v>28</v>
      </c>
      <c r="B30" t="s">
        <v>10</v>
      </c>
      <c r="C30">
        <v>5</v>
      </c>
      <c r="D30">
        <v>11</v>
      </c>
      <c r="E30">
        <v>0</v>
      </c>
      <c r="F30">
        <v>0.313</v>
      </c>
      <c r="G30" s="25">
        <v>43164</v>
      </c>
      <c r="H30" s="25">
        <v>43137</v>
      </c>
      <c r="I30" t="s">
        <v>83</v>
      </c>
      <c r="J30" s="25">
        <v>43111</v>
      </c>
      <c r="K30">
        <v>264</v>
      </c>
      <c r="L30">
        <v>320</v>
      </c>
      <c r="M30">
        <v>-56</v>
      </c>
      <c r="N30" t="s">
        <v>61</v>
      </c>
    </row>
    <row r="31" spans="1:14">
      <c r="A31">
        <v>29</v>
      </c>
      <c r="B31" t="s">
        <v>18</v>
      </c>
      <c r="C31">
        <v>4</v>
      </c>
      <c r="D31">
        <v>12</v>
      </c>
      <c r="E31">
        <v>0</v>
      </c>
      <c r="F31">
        <v>0.25</v>
      </c>
      <c r="G31" s="25">
        <v>43164</v>
      </c>
      <c r="H31" s="25">
        <v>43107</v>
      </c>
      <c r="I31" s="25">
        <v>43135</v>
      </c>
      <c r="J31" s="25">
        <v>43168</v>
      </c>
      <c r="K31">
        <v>263</v>
      </c>
      <c r="L31">
        <v>404</v>
      </c>
      <c r="M31">
        <v>-141</v>
      </c>
      <c r="N31" t="s">
        <v>69</v>
      </c>
    </row>
    <row r="32" spans="1:14">
      <c r="A32">
        <v>30</v>
      </c>
      <c r="B32" t="s">
        <v>17</v>
      </c>
      <c r="C32">
        <v>4</v>
      </c>
      <c r="D32">
        <v>12</v>
      </c>
      <c r="E32">
        <v>0</v>
      </c>
      <c r="F32">
        <v>0.25</v>
      </c>
      <c r="G32" s="25">
        <v>43164</v>
      </c>
      <c r="H32" s="25">
        <v>43107</v>
      </c>
      <c r="I32" s="25">
        <v>43105</v>
      </c>
      <c r="J32" s="25">
        <v>43168</v>
      </c>
      <c r="K32">
        <v>338</v>
      </c>
      <c r="L32">
        <v>436</v>
      </c>
      <c r="M32">
        <v>-98</v>
      </c>
      <c r="N32" t="s">
        <v>109</v>
      </c>
    </row>
    <row r="33" spans="1:14">
      <c r="A33">
        <v>31</v>
      </c>
      <c r="B33" t="s">
        <v>27</v>
      </c>
      <c r="C33">
        <v>3</v>
      </c>
      <c r="D33">
        <v>13</v>
      </c>
      <c r="E33">
        <v>0</v>
      </c>
      <c r="F33">
        <v>0.188</v>
      </c>
      <c r="G33" s="25">
        <v>43137</v>
      </c>
      <c r="H33" s="25">
        <v>43107</v>
      </c>
      <c r="I33" s="25">
        <v>43105</v>
      </c>
      <c r="J33" s="25">
        <v>43111</v>
      </c>
      <c r="K33">
        <v>246</v>
      </c>
      <c r="L33">
        <v>388</v>
      </c>
      <c r="M33">
        <v>-142</v>
      </c>
      <c r="N33" t="s">
        <v>69</v>
      </c>
    </row>
    <row r="34" spans="1:14">
      <c r="A34">
        <v>32</v>
      </c>
      <c r="B34" t="s">
        <v>12</v>
      </c>
      <c r="C34">
        <v>0</v>
      </c>
      <c r="D34">
        <v>16</v>
      </c>
      <c r="E34">
        <v>0</v>
      </c>
      <c r="F34">
        <v>0</v>
      </c>
      <c r="G34" t="s">
        <v>81</v>
      </c>
      <c r="H34" t="s">
        <v>81</v>
      </c>
      <c r="I34" t="s">
        <v>83</v>
      </c>
      <c r="J34" t="s">
        <v>125</v>
      </c>
      <c r="K34">
        <v>234</v>
      </c>
      <c r="L34">
        <v>410</v>
      </c>
      <c r="M34">
        <v>-176</v>
      </c>
      <c r="N34" t="s">
        <v>148</v>
      </c>
    </row>
    <row r="35" spans="1:14">
      <c r="B35" t="s">
        <v>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5"/>
  <sheetViews>
    <sheetView workbookViewId="0">
      <selection activeCell="B4" sqref="B4"/>
    </sheetView>
  </sheetViews>
  <sheetFormatPr defaultRowHeight="15"/>
  <cols>
    <col min="2" max="2" width="49.7109375" bestFit="1" customWidth="1"/>
    <col min="3" max="4" width="3" bestFit="1" customWidth="1"/>
    <col min="5" max="5" width="2" bestFit="1" customWidth="1"/>
    <col min="6" max="6" width="6" bestFit="1" customWidth="1"/>
    <col min="7" max="10" width="7.85546875" bestFit="1" customWidth="1"/>
    <col min="11" max="12" width="4" bestFit="1" customWidth="1"/>
    <col min="13" max="13" width="4.85546875" bestFit="1" customWidth="1"/>
    <col min="14" max="14" width="5.28515625" bestFit="1" customWidth="1"/>
  </cols>
  <sheetData>
    <row r="1" spans="1:14" ht="15.75" thickBot="1">
      <c r="B1" s="5" t="s">
        <v>45</v>
      </c>
    </row>
    <row r="2" spans="1:14" ht="15.75" thickBot="1">
      <c r="B2" s="17"/>
      <c r="C2" s="18" t="s">
        <v>46</v>
      </c>
      <c r="D2" s="18" t="s">
        <v>47</v>
      </c>
      <c r="E2" s="18" t="s">
        <v>48</v>
      </c>
      <c r="F2" s="19" t="s">
        <v>49</v>
      </c>
      <c r="G2" s="20" t="s">
        <v>50</v>
      </c>
      <c r="H2" s="20" t="s">
        <v>51</v>
      </c>
      <c r="I2" s="20" t="s">
        <v>52</v>
      </c>
      <c r="J2" s="21" t="s">
        <v>53</v>
      </c>
      <c r="K2" s="18" t="s">
        <v>54</v>
      </c>
      <c r="L2" s="18" t="s">
        <v>55</v>
      </c>
      <c r="M2" s="19" t="s">
        <v>56</v>
      </c>
      <c r="N2" s="18" t="s">
        <v>57</v>
      </c>
    </row>
    <row r="3" spans="1:14" ht="15.75" thickBot="1">
      <c r="A3">
        <v>1</v>
      </c>
      <c r="B3" s="6" t="s">
        <v>58</v>
      </c>
      <c r="C3" s="7">
        <v>14</v>
      </c>
      <c r="D3" s="7">
        <v>2</v>
      </c>
      <c r="E3" s="7">
        <v>0</v>
      </c>
      <c r="F3" s="8">
        <v>0.875</v>
      </c>
      <c r="G3" s="9">
        <v>42888</v>
      </c>
      <c r="H3" s="10">
        <v>36739</v>
      </c>
      <c r="I3" s="9">
        <v>42856</v>
      </c>
      <c r="J3" s="11">
        <v>43040</v>
      </c>
      <c r="K3" s="7">
        <v>441</v>
      </c>
      <c r="L3" s="7">
        <v>250</v>
      </c>
      <c r="M3" s="12">
        <v>191</v>
      </c>
      <c r="N3" s="7" t="s">
        <v>59</v>
      </c>
    </row>
    <row r="4" spans="1:14" ht="15.75" thickBot="1">
      <c r="A4">
        <v>2</v>
      </c>
      <c r="B4" s="6" t="s">
        <v>60</v>
      </c>
      <c r="C4" s="7">
        <v>13</v>
      </c>
      <c r="D4" s="7">
        <v>3</v>
      </c>
      <c r="E4" s="7">
        <v>0</v>
      </c>
      <c r="F4" s="8">
        <v>0.81299999999999994</v>
      </c>
      <c r="G4" s="9">
        <v>42917</v>
      </c>
      <c r="H4" s="9">
        <v>42888</v>
      </c>
      <c r="I4" s="9">
        <v>42797</v>
      </c>
      <c r="J4" s="11">
        <v>42981</v>
      </c>
      <c r="K4" s="7">
        <v>421</v>
      </c>
      <c r="L4" s="7">
        <v>306</v>
      </c>
      <c r="M4" s="12">
        <v>115</v>
      </c>
      <c r="N4" s="7" t="s">
        <v>61</v>
      </c>
    </row>
    <row r="5" spans="1:14" ht="15.75" thickBot="1">
      <c r="A5">
        <v>3</v>
      </c>
      <c r="B5" s="6" t="s">
        <v>62</v>
      </c>
      <c r="C5" s="7">
        <v>12</v>
      </c>
      <c r="D5" s="7">
        <v>4</v>
      </c>
      <c r="E5" s="7">
        <v>0</v>
      </c>
      <c r="F5" s="8">
        <v>0.75</v>
      </c>
      <c r="G5" s="9">
        <v>42888</v>
      </c>
      <c r="H5" s="9">
        <v>42888</v>
      </c>
      <c r="I5" s="10">
        <v>36678</v>
      </c>
      <c r="J5" s="11">
        <v>42981</v>
      </c>
      <c r="K5" s="7">
        <v>389</v>
      </c>
      <c r="L5" s="7">
        <v>311</v>
      </c>
      <c r="M5" s="12">
        <v>78</v>
      </c>
      <c r="N5" s="7" t="s">
        <v>63</v>
      </c>
    </row>
    <row r="6" spans="1:14" ht="15.75" thickBot="1">
      <c r="A6">
        <v>4</v>
      </c>
      <c r="B6" s="6" t="s">
        <v>64</v>
      </c>
      <c r="C6" s="7">
        <v>12</v>
      </c>
      <c r="D6" s="7">
        <v>4</v>
      </c>
      <c r="E6" s="7">
        <v>0</v>
      </c>
      <c r="F6" s="8">
        <v>0.75</v>
      </c>
      <c r="G6" s="9">
        <v>42888</v>
      </c>
      <c r="H6" s="9">
        <v>42888</v>
      </c>
      <c r="I6" s="9">
        <v>42797</v>
      </c>
      <c r="J6" s="11">
        <v>42981</v>
      </c>
      <c r="K6" s="7">
        <v>416</v>
      </c>
      <c r="L6" s="7">
        <v>385</v>
      </c>
      <c r="M6" s="12">
        <v>31</v>
      </c>
      <c r="N6" s="7" t="s">
        <v>61</v>
      </c>
    </row>
    <row r="7" spans="1:14" ht="15.75" thickBot="1">
      <c r="A7">
        <v>5</v>
      </c>
      <c r="B7" s="6" t="s">
        <v>65</v>
      </c>
      <c r="C7" s="7">
        <v>11</v>
      </c>
      <c r="D7" s="7">
        <v>5</v>
      </c>
      <c r="E7" s="7">
        <v>0</v>
      </c>
      <c r="F7" s="8">
        <v>0.68799999999999994</v>
      </c>
      <c r="G7" s="9">
        <v>42858</v>
      </c>
      <c r="H7" s="9">
        <v>42888</v>
      </c>
      <c r="I7" s="9">
        <v>42856</v>
      </c>
      <c r="J7" s="11">
        <v>42981</v>
      </c>
      <c r="K7" s="7">
        <v>540</v>
      </c>
      <c r="L7" s="7">
        <v>406</v>
      </c>
      <c r="M7" s="12">
        <v>134</v>
      </c>
      <c r="N7" s="7" t="s">
        <v>66</v>
      </c>
    </row>
    <row r="8" spans="1:14" ht="15.75" thickBot="1">
      <c r="A8">
        <v>6</v>
      </c>
      <c r="B8" s="6" t="s">
        <v>67</v>
      </c>
      <c r="C8" s="7">
        <v>11</v>
      </c>
      <c r="D8" s="7">
        <v>5</v>
      </c>
      <c r="E8" s="7">
        <v>0</v>
      </c>
      <c r="F8" s="8">
        <v>0.68799999999999994</v>
      </c>
      <c r="G8" s="9">
        <v>42888</v>
      </c>
      <c r="H8" s="9">
        <v>42858</v>
      </c>
      <c r="I8" s="9">
        <v>42856</v>
      </c>
      <c r="J8" s="11">
        <v>42981</v>
      </c>
      <c r="K8" s="7">
        <v>399</v>
      </c>
      <c r="L8" s="7">
        <v>327</v>
      </c>
      <c r="M8" s="12">
        <v>72</v>
      </c>
      <c r="N8" s="7" t="s">
        <v>59</v>
      </c>
    </row>
    <row r="9" spans="1:14" ht="15.75" thickBot="1">
      <c r="A9">
        <v>7</v>
      </c>
      <c r="B9" s="6" t="s">
        <v>68</v>
      </c>
      <c r="C9" s="7">
        <v>11</v>
      </c>
      <c r="D9" s="7">
        <v>5</v>
      </c>
      <c r="E9" s="7">
        <v>0</v>
      </c>
      <c r="F9" s="8">
        <v>0.68799999999999994</v>
      </c>
      <c r="G9" s="9">
        <v>42917</v>
      </c>
      <c r="H9" s="9">
        <v>42829</v>
      </c>
      <c r="I9" s="9">
        <v>42827</v>
      </c>
      <c r="J9" s="11">
        <v>42951</v>
      </c>
      <c r="K9" s="7">
        <v>310</v>
      </c>
      <c r="L9" s="7">
        <v>284</v>
      </c>
      <c r="M9" s="12">
        <v>26</v>
      </c>
      <c r="N9" s="7" t="s">
        <v>69</v>
      </c>
    </row>
    <row r="10" spans="1:14" ht="15.75" thickBot="1">
      <c r="A10">
        <v>8</v>
      </c>
      <c r="B10" s="6" t="s">
        <v>70</v>
      </c>
      <c r="C10" s="7">
        <v>10</v>
      </c>
      <c r="D10" s="7">
        <v>5</v>
      </c>
      <c r="E10" s="7">
        <v>1</v>
      </c>
      <c r="F10" s="8">
        <v>0.65600000000000003</v>
      </c>
      <c r="G10" s="9">
        <v>42917</v>
      </c>
      <c r="H10" s="13">
        <v>36954</v>
      </c>
      <c r="I10" s="13">
        <v>36952</v>
      </c>
      <c r="J10" s="14">
        <v>37047</v>
      </c>
      <c r="K10" s="7">
        <v>354</v>
      </c>
      <c r="L10" s="7">
        <v>292</v>
      </c>
      <c r="M10" s="12">
        <v>62</v>
      </c>
      <c r="N10" s="7" t="s">
        <v>69</v>
      </c>
    </row>
    <row r="11" spans="1:14" ht="15.75" thickBot="1">
      <c r="A11">
        <v>9</v>
      </c>
      <c r="B11" s="6" t="s">
        <v>71</v>
      </c>
      <c r="C11" s="7">
        <v>10</v>
      </c>
      <c r="D11" s="7">
        <v>6</v>
      </c>
      <c r="E11" s="7">
        <v>0</v>
      </c>
      <c r="F11" s="8">
        <v>0.625</v>
      </c>
      <c r="G11" s="9">
        <v>42888</v>
      </c>
      <c r="H11" s="9">
        <v>42829</v>
      </c>
      <c r="I11" s="9">
        <v>42856</v>
      </c>
      <c r="J11" s="11">
        <v>42951</v>
      </c>
      <c r="K11" s="7">
        <v>432</v>
      </c>
      <c r="L11" s="7">
        <v>388</v>
      </c>
      <c r="M11" s="12">
        <v>44</v>
      </c>
      <c r="N11" s="7" t="s">
        <v>72</v>
      </c>
    </row>
    <row r="12" spans="1:14" ht="15.75" thickBot="1">
      <c r="A12">
        <v>10</v>
      </c>
      <c r="B12" s="6" t="s">
        <v>73</v>
      </c>
      <c r="C12" s="7">
        <v>10</v>
      </c>
      <c r="D12" s="7">
        <v>6</v>
      </c>
      <c r="E12" s="7">
        <v>0</v>
      </c>
      <c r="F12" s="8">
        <v>0.625</v>
      </c>
      <c r="G12" s="9">
        <v>42888</v>
      </c>
      <c r="H12" s="9">
        <v>42829</v>
      </c>
      <c r="I12" s="9">
        <v>42827</v>
      </c>
      <c r="J12" s="11">
        <v>42921</v>
      </c>
      <c r="K12" s="7">
        <v>363</v>
      </c>
      <c r="L12" s="7">
        <v>380</v>
      </c>
      <c r="M12" s="15">
        <v>-17</v>
      </c>
      <c r="N12" s="7" t="s">
        <v>61</v>
      </c>
    </row>
    <row r="13" spans="1:14" ht="15.75" thickBot="1">
      <c r="A13">
        <v>11</v>
      </c>
      <c r="B13" s="6" t="s">
        <v>74</v>
      </c>
      <c r="C13" s="7">
        <v>9</v>
      </c>
      <c r="D13" s="7">
        <v>7</v>
      </c>
      <c r="E13" s="7">
        <v>0</v>
      </c>
      <c r="F13" s="8">
        <v>0.56299999999999994</v>
      </c>
      <c r="G13" s="9">
        <v>42917</v>
      </c>
      <c r="H13" s="9">
        <v>42772</v>
      </c>
      <c r="I13" s="9">
        <v>42856</v>
      </c>
      <c r="J13" s="11">
        <v>42921</v>
      </c>
      <c r="K13" s="7">
        <v>279</v>
      </c>
      <c r="L13" s="7">
        <v>328</v>
      </c>
      <c r="M13" s="15">
        <v>-49</v>
      </c>
      <c r="N13" s="7" t="s">
        <v>61</v>
      </c>
    </row>
    <row r="14" spans="1:14" ht="15.75" thickBot="1">
      <c r="A14">
        <v>12</v>
      </c>
      <c r="B14" s="6" t="s">
        <v>75</v>
      </c>
      <c r="C14" s="7">
        <v>9</v>
      </c>
      <c r="D14" s="7">
        <v>7</v>
      </c>
      <c r="E14" s="7">
        <v>0</v>
      </c>
      <c r="F14" s="8">
        <v>0.56299999999999994</v>
      </c>
      <c r="G14" s="9">
        <v>42888</v>
      </c>
      <c r="H14" s="9">
        <v>42799</v>
      </c>
      <c r="I14" s="9">
        <v>42797</v>
      </c>
      <c r="J14" s="11">
        <v>42921</v>
      </c>
      <c r="K14" s="7">
        <v>346</v>
      </c>
      <c r="L14" s="7">
        <v>358</v>
      </c>
      <c r="M14" s="15">
        <v>-12</v>
      </c>
      <c r="N14" s="7" t="s">
        <v>76</v>
      </c>
    </row>
    <row r="15" spans="1:14" ht="15.75" thickBot="1">
      <c r="A15">
        <v>13</v>
      </c>
      <c r="B15" s="16" t="s">
        <v>35</v>
      </c>
      <c r="C15" s="7">
        <v>9</v>
      </c>
      <c r="D15" s="7">
        <v>7</v>
      </c>
      <c r="E15" s="7">
        <v>0</v>
      </c>
      <c r="F15" s="8">
        <v>0.56299999999999994</v>
      </c>
      <c r="G15" s="9">
        <v>42858</v>
      </c>
      <c r="H15" s="9">
        <v>42829</v>
      </c>
      <c r="I15" s="9">
        <v>42770</v>
      </c>
      <c r="J15" s="11">
        <v>42892</v>
      </c>
      <c r="K15" s="7">
        <v>381</v>
      </c>
      <c r="L15" s="7">
        <v>378</v>
      </c>
      <c r="M15" s="12">
        <v>3</v>
      </c>
      <c r="N15" s="7" t="s">
        <v>69</v>
      </c>
    </row>
    <row r="16" spans="1:14" ht="15.75" thickBot="1">
      <c r="A16">
        <v>14</v>
      </c>
      <c r="B16" s="16" t="s">
        <v>34</v>
      </c>
      <c r="C16" s="7">
        <v>9</v>
      </c>
      <c r="D16" s="7">
        <v>7</v>
      </c>
      <c r="E16" s="7">
        <v>0</v>
      </c>
      <c r="F16" s="8">
        <v>0.56299999999999994</v>
      </c>
      <c r="G16" s="9">
        <v>42829</v>
      </c>
      <c r="H16" s="9">
        <v>42858</v>
      </c>
      <c r="I16" s="9">
        <v>42827</v>
      </c>
      <c r="J16" s="11">
        <v>42921</v>
      </c>
      <c r="K16" s="7">
        <v>354</v>
      </c>
      <c r="L16" s="7">
        <v>369</v>
      </c>
      <c r="M16" s="15">
        <v>-15</v>
      </c>
      <c r="N16" s="7" t="s">
        <v>69</v>
      </c>
    </row>
    <row r="17" spans="1:14" ht="15.75" thickBot="1">
      <c r="A17">
        <v>15</v>
      </c>
      <c r="B17" s="16" t="s">
        <v>14</v>
      </c>
      <c r="C17" s="7">
        <v>9</v>
      </c>
      <c r="D17" s="7">
        <v>7</v>
      </c>
      <c r="E17" s="7">
        <v>0</v>
      </c>
      <c r="F17" s="8">
        <v>0.56299999999999994</v>
      </c>
      <c r="G17" s="9">
        <v>42858</v>
      </c>
      <c r="H17" s="9">
        <v>42829</v>
      </c>
      <c r="I17" s="9">
        <v>42770</v>
      </c>
      <c r="J17" s="11">
        <v>42892</v>
      </c>
      <c r="K17" s="7">
        <v>333</v>
      </c>
      <c r="L17" s="7">
        <v>297</v>
      </c>
      <c r="M17" s="12">
        <v>36</v>
      </c>
      <c r="N17" s="7" t="s">
        <v>69</v>
      </c>
    </row>
    <row r="18" spans="1:14" ht="15.75" thickBot="1">
      <c r="A18">
        <v>16</v>
      </c>
      <c r="B18" s="16" t="s">
        <v>36</v>
      </c>
      <c r="C18" s="7">
        <v>8</v>
      </c>
      <c r="D18" s="7">
        <v>7</v>
      </c>
      <c r="E18" s="7">
        <v>1</v>
      </c>
      <c r="F18" s="8">
        <v>0.53100000000000003</v>
      </c>
      <c r="G18" s="9">
        <v>42829</v>
      </c>
      <c r="H18" s="13">
        <v>36984</v>
      </c>
      <c r="I18" s="9">
        <v>42797</v>
      </c>
      <c r="J18" s="11">
        <v>42892</v>
      </c>
      <c r="K18" s="7">
        <v>396</v>
      </c>
      <c r="L18" s="7">
        <v>383</v>
      </c>
      <c r="M18" s="12">
        <v>13</v>
      </c>
      <c r="N18" s="7" t="s">
        <v>61</v>
      </c>
    </row>
    <row r="19" spans="1:14" ht="15.75" thickBot="1">
      <c r="A19">
        <v>17</v>
      </c>
      <c r="B19" s="16" t="s">
        <v>7</v>
      </c>
      <c r="C19" s="7">
        <v>8</v>
      </c>
      <c r="D19" s="7">
        <v>8</v>
      </c>
      <c r="E19" s="7">
        <v>0</v>
      </c>
      <c r="F19" s="8">
        <v>0.5</v>
      </c>
      <c r="G19" s="9">
        <v>42888</v>
      </c>
      <c r="H19" s="9">
        <v>42772</v>
      </c>
      <c r="I19" s="9">
        <v>42827</v>
      </c>
      <c r="J19" s="11">
        <v>42921</v>
      </c>
      <c r="K19" s="7">
        <v>343</v>
      </c>
      <c r="L19" s="7">
        <v>321</v>
      </c>
      <c r="M19" s="12">
        <v>22</v>
      </c>
      <c r="N19" s="7" t="s">
        <v>77</v>
      </c>
    </row>
    <row r="20" spans="1:14" ht="15.75" thickBot="1">
      <c r="A20">
        <v>18</v>
      </c>
      <c r="B20" s="16" t="s">
        <v>24</v>
      </c>
      <c r="C20" s="7">
        <v>8</v>
      </c>
      <c r="D20" s="7">
        <v>8</v>
      </c>
      <c r="E20" s="7">
        <v>0</v>
      </c>
      <c r="F20" s="8">
        <v>0.5</v>
      </c>
      <c r="G20" s="9">
        <v>42858</v>
      </c>
      <c r="H20" s="9">
        <v>42799</v>
      </c>
      <c r="I20" s="9">
        <v>42770</v>
      </c>
      <c r="J20" s="11">
        <v>42862</v>
      </c>
      <c r="K20" s="7">
        <v>327</v>
      </c>
      <c r="L20" s="7">
        <v>307</v>
      </c>
      <c r="M20" s="12">
        <v>20</v>
      </c>
      <c r="N20" s="7" t="s">
        <v>69</v>
      </c>
    </row>
    <row r="21" spans="1:14" ht="15.75" thickBot="1">
      <c r="A21">
        <v>19</v>
      </c>
      <c r="B21" s="16" t="s">
        <v>18</v>
      </c>
      <c r="C21" s="7">
        <v>8</v>
      </c>
      <c r="D21" s="7">
        <v>8</v>
      </c>
      <c r="E21" s="7">
        <v>0</v>
      </c>
      <c r="F21" s="8">
        <v>0.5</v>
      </c>
      <c r="G21" s="9">
        <v>42829</v>
      </c>
      <c r="H21" s="9">
        <v>42829</v>
      </c>
      <c r="I21" s="9">
        <v>42797</v>
      </c>
      <c r="J21" s="11">
        <v>42862</v>
      </c>
      <c r="K21" s="7">
        <v>411</v>
      </c>
      <c r="L21" s="7">
        <v>392</v>
      </c>
      <c r="M21" s="12">
        <v>19</v>
      </c>
      <c r="N21" s="7" t="s">
        <v>69</v>
      </c>
    </row>
    <row r="22" spans="1:14" ht="15.75" thickBot="1">
      <c r="A22">
        <v>20</v>
      </c>
      <c r="B22" s="16" t="s">
        <v>5</v>
      </c>
      <c r="C22" s="7">
        <v>7</v>
      </c>
      <c r="D22" s="7">
        <v>8</v>
      </c>
      <c r="E22" s="7">
        <v>1</v>
      </c>
      <c r="F22" s="8">
        <v>0.46899999999999997</v>
      </c>
      <c r="G22" s="13">
        <v>36984</v>
      </c>
      <c r="H22" s="9">
        <v>42799</v>
      </c>
      <c r="I22" s="13">
        <v>36982</v>
      </c>
      <c r="J22" s="14">
        <v>37047</v>
      </c>
      <c r="K22" s="7">
        <v>418</v>
      </c>
      <c r="L22" s="7">
        <v>362</v>
      </c>
      <c r="M22" s="12">
        <v>56</v>
      </c>
      <c r="N22" s="7" t="s">
        <v>63</v>
      </c>
    </row>
    <row r="23" spans="1:14" ht="15.75" thickBot="1">
      <c r="A23">
        <v>21</v>
      </c>
      <c r="B23" s="16" t="s">
        <v>8</v>
      </c>
      <c r="C23" s="7">
        <v>7</v>
      </c>
      <c r="D23" s="7">
        <v>9</v>
      </c>
      <c r="E23" s="7">
        <v>0</v>
      </c>
      <c r="F23" s="8">
        <v>0.438</v>
      </c>
      <c r="G23" s="9">
        <v>42829</v>
      </c>
      <c r="H23" s="9">
        <v>42799</v>
      </c>
      <c r="I23" s="9">
        <v>42740</v>
      </c>
      <c r="J23" s="11">
        <v>42833</v>
      </c>
      <c r="K23" s="7">
        <v>399</v>
      </c>
      <c r="L23" s="7">
        <v>378</v>
      </c>
      <c r="M23" s="12">
        <v>21</v>
      </c>
      <c r="N23" s="7" t="s">
        <v>77</v>
      </c>
    </row>
    <row r="24" spans="1:14" ht="15.75" thickBot="1">
      <c r="A24">
        <v>22</v>
      </c>
      <c r="B24" s="16" t="s">
        <v>26</v>
      </c>
      <c r="C24" s="7">
        <v>7</v>
      </c>
      <c r="D24" s="7">
        <v>9</v>
      </c>
      <c r="E24" s="7">
        <v>0</v>
      </c>
      <c r="F24" s="8">
        <v>0.438</v>
      </c>
      <c r="G24" s="9">
        <v>42829</v>
      </c>
      <c r="H24" s="9">
        <v>42799</v>
      </c>
      <c r="I24" s="9">
        <v>42770</v>
      </c>
      <c r="J24" s="11">
        <v>42892</v>
      </c>
      <c r="K24" s="7">
        <v>469</v>
      </c>
      <c r="L24" s="7">
        <v>454</v>
      </c>
      <c r="M24" s="12">
        <v>15</v>
      </c>
      <c r="N24" s="7" t="s">
        <v>61</v>
      </c>
    </row>
    <row r="25" spans="1:14" ht="15.75" thickBot="1">
      <c r="A25">
        <v>23</v>
      </c>
      <c r="B25" s="16" t="s">
        <v>30</v>
      </c>
      <c r="C25" s="7">
        <v>7</v>
      </c>
      <c r="D25" s="7">
        <v>9</v>
      </c>
      <c r="E25" s="7">
        <v>0</v>
      </c>
      <c r="F25" s="8">
        <v>0.438</v>
      </c>
      <c r="G25" s="9">
        <v>42888</v>
      </c>
      <c r="H25" s="9">
        <v>42742</v>
      </c>
      <c r="I25" s="9">
        <v>42770</v>
      </c>
      <c r="J25" s="11">
        <v>42862</v>
      </c>
      <c r="K25" s="7">
        <v>367</v>
      </c>
      <c r="L25" s="7">
        <v>331</v>
      </c>
      <c r="M25" s="12">
        <v>36</v>
      </c>
      <c r="N25" s="7" t="s">
        <v>63</v>
      </c>
    </row>
    <row r="26" spans="1:14" ht="15.75" thickBot="1">
      <c r="A26">
        <v>24</v>
      </c>
      <c r="B26" s="16" t="s">
        <v>11</v>
      </c>
      <c r="C26" s="7">
        <v>6</v>
      </c>
      <c r="D26" s="7">
        <v>9</v>
      </c>
      <c r="E26" s="7">
        <v>1</v>
      </c>
      <c r="F26" s="8">
        <v>0.40600000000000003</v>
      </c>
      <c r="G26" s="13">
        <v>36984</v>
      </c>
      <c r="H26" s="9">
        <v>42772</v>
      </c>
      <c r="I26" s="9">
        <v>42797</v>
      </c>
      <c r="J26" s="11">
        <v>42862</v>
      </c>
      <c r="K26" s="7">
        <v>325</v>
      </c>
      <c r="L26" s="7">
        <v>315</v>
      </c>
      <c r="M26" s="12">
        <v>10</v>
      </c>
      <c r="N26" s="7" t="s">
        <v>69</v>
      </c>
    </row>
    <row r="27" spans="1:14" ht="15.75" thickBot="1">
      <c r="A27">
        <v>25</v>
      </c>
      <c r="B27" s="16" t="s">
        <v>9</v>
      </c>
      <c r="C27" s="7">
        <v>6</v>
      </c>
      <c r="D27" s="7">
        <v>10</v>
      </c>
      <c r="E27" s="7">
        <v>0</v>
      </c>
      <c r="F27" s="8">
        <v>0.375</v>
      </c>
      <c r="G27" s="9">
        <v>42829</v>
      </c>
      <c r="H27" s="9">
        <v>42772</v>
      </c>
      <c r="I27" s="9">
        <v>42740</v>
      </c>
      <c r="J27" s="11">
        <v>42862</v>
      </c>
      <c r="K27" s="7">
        <v>369</v>
      </c>
      <c r="L27" s="7">
        <v>402</v>
      </c>
      <c r="M27" s="15">
        <v>-33</v>
      </c>
      <c r="N27" s="7" t="s">
        <v>77</v>
      </c>
    </row>
    <row r="28" spans="1:14" ht="15.75" thickBot="1">
      <c r="A28">
        <v>26</v>
      </c>
      <c r="B28" s="16" t="s">
        <v>28</v>
      </c>
      <c r="C28" s="7">
        <v>5</v>
      </c>
      <c r="D28" s="7">
        <v>11</v>
      </c>
      <c r="E28" s="7">
        <v>0</v>
      </c>
      <c r="F28" s="8">
        <v>0.313</v>
      </c>
      <c r="G28" s="9">
        <v>42772</v>
      </c>
      <c r="H28" s="9">
        <v>42799</v>
      </c>
      <c r="I28" s="9">
        <v>42770</v>
      </c>
      <c r="J28" s="11">
        <v>42833</v>
      </c>
      <c r="K28" s="7">
        <v>275</v>
      </c>
      <c r="L28" s="7">
        <v>409</v>
      </c>
      <c r="M28" s="15">
        <v>-134</v>
      </c>
      <c r="N28" s="7" t="s">
        <v>69</v>
      </c>
    </row>
    <row r="29" spans="1:14" ht="15.75" thickBot="1">
      <c r="A29">
        <v>27</v>
      </c>
      <c r="B29" s="6" t="s">
        <v>78</v>
      </c>
      <c r="C29" s="7">
        <v>5</v>
      </c>
      <c r="D29" s="7">
        <v>11</v>
      </c>
      <c r="E29" s="7">
        <v>0</v>
      </c>
      <c r="F29" s="8">
        <v>0.313</v>
      </c>
      <c r="G29" s="9">
        <v>42799</v>
      </c>
      <c r="H29" s="9">
        <v>42772</v>
      </c>
      <c r="I29" s="9">
        <v>42740</v>
      </c>
      <c r="J29" s="11">
        <v>42833</v>
      </c>
      <c r="K29" s="7">
        <v>410</v>
      </c>
      <c r="L29" s="7">
        <v>423</v>
      </c>
      <c r="M29" s="15">
        <v>-13</v>
      </c>
      <c r="N29" s="7" t="s">
        <v>79</v>
      </c>
    </row>
    <row r="30" spans="1:14" ht="15.75" thickBot="1">
      <c r="A30">
        <v>28</v>
      </c>
      <c r="B30" s="16" t="s">
        <v>22</v>
      </c>
      <c r="C30" s="7">
        <v>4</v>
      </c>
      <c r="D30" s="7">
        <v>12</v>
      </c>
      <c r="E30" s="7">
        <v>0</v>
      </c>
      <c r="F30" s="8">
        <v>0.25</v>
      </c>
      <c r="G30" s="9">
        <v>42742</v>
      </c>
      <c r="H30" s="9">
        <v>42799</v>
      </c>
      <c r="I30" s="9">
        <v>42770</v>
      </c>
      <c r="J30" s="11">
        <v>42803</v>
      </c>
      <c r="K30" s="7">
        <v>224</v>
      </c>
      <c r="L30" s="7">
        <v>394</v>
      </c>
      <c r="M30" s="15">
        <v>-170</v>
      </c>
      <c r="N30" s="7" t="s">
        <v>80</v>
      </c>
    </row>
    <row r="31" spans="1:14" ht="15.75" thickBot="1">
      <c r="A31">
        <v>29</v>
      </c>
      <c r="B31" s="16" t="s">
        <v>10</v>
      </c>
      <c r="C31" s="7">
        <v>3</v>
      </c>
      <c r="D31" s="7">
        <v>13</v>
      </c>
      <c r="E31" s="7">
        <v>0</v>
      </c>
      <c r="F31" s="8">
        <v>0.188</v>
      </c>
      <c r="G31" s="9">
        <v>42799</v>
      </c>
      <c r="H31" s="7" t="s">
        <v>81</v>
      </c>
      <c r="I31" s="9">
        <v>42770</v>
      </c>
      <c r="J31" s="11">
        <v>42803</v>
      </c>
      <c r="K31" s="7">
        <v>279</v>
      </c>
      <c r="L31" s="7">
        <v>399</v>
      </c>
      <c r="M31" s="15">
        <v>-120</v>
      </c>
      <c r="N31" s="7" t="s">
        <v>82</v>
      </c>
    </row>
    <row r="32" spans="1:14" ht="15.75" thickBot="1">
      <c r="A32">
        <v>30</v>
      </c>
      <c r="B32" s="16" t="s">
        <v>19</v>
      </c>
      <c r="C32" s="7">
        <v>3</v>
      </c>
      <c r="D32" s="7">
        <v>13</v>
      </c>
      <c r="E32" s="7">
        <v>0</v>
      </c>
      <c r="F32" s="8">
        <v>0.188</v>
      </c>
      <c r="G32" s="9">
        <v>42772</v>
      </c>
      <c r="H32" s="9">
        <v>42742</v>
      </c>
      <c r="I32" s="9">
        <v>42770</v>
      </c>
      <c r="J32" s="11">
        <v>42776</v>
      </c>
      <c r="K32" s="7">
        <v>318</v>
      </c>
      <c r="L32" s="7">
        <v>400</v>
      </c>
      <c r="M32" s="15">
        <v>-82</v>
      </c>
      <c r="N32" s="7" t="s">
        <v>61</v>
      </c>
    </row>
    <row r="33" spans="1:14" ht="15.75" thickBot="1">
      <c r="A33">
        <v>31</v>
      </c>
      <c r="B33" s="16" t="s">
        <v>32</v>
      </c>
      <c r="C33" s="7">
        <v>2</v>
      </c>
      <c r="D33" s="7">
        <v>14</v>
      </c>
      <c r="E33" s="7">
        <v>0</v>
      </c>
      <c r="F33" s="8">
        <v>0.125</v>
      </c>
      <c r="G33" s="9">
        <v>42742</v>
      </c>
      <c r="H33" s="9">
        <v>42742</v>
      </c>
      <c r="I33" s="9">
        <v>42770</v>
      </c>
      <c r="J33" s="11">
        <v>42776</v>
      </c>
      <c r="K33" s="7">
        <v>309</v>
      </c>
      <c r="L33" s="7">
        <v>480</v>
      </c>
      <c r="M33" s="15">
        <v>-171</v>
      </c>
      <c r="N33" s="7" t="s">
        <v>61</v>
      </c>
    </row>
    <row r="34" spans="1:14">
      <c r="A34">
        <v>32</v>
      </c>
      <c r="B34" s="16" t="s">
        <v>12</v>
      </c>
      <c r="C34" s="7">
        <v>1</v>
      </c>
      <c r="D34" s="7">
        <v>15</v>
      </c>
      <c r="E34" s="7">
        <v>0</v>
      </c>
      <c r="F34" s="8">
        <v>6.3E-2</v>
      </c>
      <c r="G34" s="9">
        <v>42742</v>
      </c>
      <c r="H34" s="7" t="s">
        <v>81</v>
      </c>
      <c r="I34" s="7" t="s">
        <v>83</v>
      </c>
      <c r="J34" s="11">
        <v>42746</v>
      </c>
      <c r="K34" s="7">
        <v>264</v>
      </c>
      <c r="L34" s="7">
        <v>452</v>
      </c>
      <c r="M34" s="15">
        <v>-188</v>
      </c>
      <c r="N34" s="7" t="s">
        <v>61</v>
      </c>
    </row>
    <row r="35" spans="1:14">
      <c r="B35" s="22" t="s">
        <v>84</v>
      </c>
    </row>
  </sheetData>
  <hyperlinks>
    <hyperlink ref="C2" r:id="rId1" display="http://www.espn.com/nfl/standings/_/season/2016/sort/wins/group/league" xr:uid="{00000000-0004-0000-0400-000000000000}"/>
    <hyperlink ref="D2" r:id="rId2" display="http://www.espn.com/nfl/standings/_/season/2016/sort/losses/group/league" xr:uid="{00000000-0004-0000-0400-000001000000}"/>
    <hyperlink ref="E2" r:id="rId3" display="http://www.espn.com/nfl/standings/_/season/2016/sort/ties/group/league" xr:uid="{00000000-0004-0000-0400-000002000000}"/>
    <hyperlink ref="F2" r:id="rId4" display="http://www.espn.com/nfl/standings/_/season/2016/dir/asc/group/league" xr:uid="{00000000-0004-0000-0400-000003000000}"/>
    <hyperlink ref="K2" r:id="rId5" display="http://www.espn.com/nfl/standings/_/season/2016/sort/pointsfor/group/league" xr:uid="{00000000-0004-0000-0400-000004000000}"/>
    <hyperlink ref="L2" r:id="rId6" display="http://www.espn.com/nfl/standings/_/season/2016/sort/pointsagainst/group/league" xr:uid="{00000000-0004-0000-0400-000005000000}"/>
    <hyperlink ref="M2" r:id="rId7" display="http://www.espn.com/nfl/standings/_/season/2016/sort/differential/group/league" xr:uid="{00000000-0004-0000-0400-000006000000}"/>
    <hyperlink ref="N2" r:id="rId8" display="http://www.espn.com/nfl/standings/_/season/2016/sort/streak/group/league" xr:uid="{00000000-0004-0000-0400-000007000000}"/>
  </hyperlinks>
  <pageMargins left="0.7" right="0.7" top="0.75" bottom="0.75" header="0.3" footer="0.3"/>
  <pageSetup orientation="portrait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workbookViewId="0">
      <selection activeCell="A3" sqref="A3:A34"/>
    </sheetView>
  </sheetViews>
  <sheetFormatPr defaultRowHeight="15"/>
  <sheetData>
    <row r="1" spans="1:14" ht="75.75" thickBot="1">
      <c r="B1" s="5" t="s">
        <v>45</v>
      </c>
    </row>
    <row r="2" spans="1:14" ht="15.75" thickBot="1">
      <c r="B2" s="17"/>
      <c r="C2" s="18" t="s">
        <v>46</v>
      </c>
      <c r="D2" s="18" t="s">
        <v>47</v>
      </c>
      <c r="E2" s="18" t="s">
        <v>48</v>
      </c>
      <c r="F2" s="19" t="s">
        <v>49</v>
      </c>
      <c r="G2" s="20" t="s">
        <v>50</v>
      </c>
      <c r="H2" s="20" t="s">
        <v>51</v>
      </c>
      <c r="I2" s="20" t="s">
        <v>52</v>
      </c>
      <c r="J2" s="21" t="s">
        <v>53</v>
      </c>
      <c r="K2" s="18" t="s">
        <v>54</v>
      </c>
      <c r="L2" s="18" t="s">
        <v>55</v>
      </c>
      <c r="M2" s="19" t="s">
        <v>56</v>
      </c>
      <c r="N2" s="18" t="s">
        <v>57</v>
      </c>
    </row>
    <row r="3" spans="1:14" ht="15.75" thickBot="1">
      <c r="A3">
        <v>1</v>
      </c>
      <c r="B3" s="6" t="s">
        <v>85</v>
      </c>
      <c r="C3" s="7">
        <v>15</v>
      </c>
      <c r="D3" s="7">
        <v>1</v>
      </c>
      <c r="E3" s="7">
        <v>0</v>
      </c>
      <c r="F3" s="8">
        <v>0.93799999999999994</v>
      </c>
      <c r="G3" s="10">
        <v>36739</v>
      </c>
      <c r="H3" s="9">
        <v>42917</v>
      </c>
      <c r="I3" s="9">
        <v>42856</v>
      </c>
      <c r="J3" s="11">
        <v>43040</v>
      </c>
      <c r="K3" s="7">
        <v>500</v>
      </c>
      <c r="L3" s="7">
        <v>308</v>
      </c>
      <c r="M3" s="12">
        <v>192</v>
      </c>
      <c r="N3" s="7" t="s">
        <v>69</v>
      </c>
    </row>
    <row r="4" spans="1:14" ht="15.75" thickBot="1">
      <c r="A4">
        <v>2</v>
      </c>
      <c r="B4" s="6" t="s">
        <v>86</v>
      </c>
      <c r="C4" s="7">
        <v>13</v>
      </c>
      <c r="D4" s="7">
        <v>3</v>
      </c>
      <c r="E4" s="7">
        <v>0</v>
      </c>
      <c r="F4" s="8">
        <v>0.81299999999999994</v>
      </c>
      <c r="G4" s="9">
        <v>42888</v>
      </c>
      <c r="H4" s="9">
        <v>42917</v>
      </c>
      <c r="I4" s="9">
        <v>42827</v>
      </c>
      <c r="J4" s="11">
        <v>43010</v>
      </c>
      <c r="K4" s="7">
        <v>489</v>
      </c>
      <c r="L4" s="7">
        <v>313</v>
      </c>
      <c r="M4" s="12">
        <v>176</v>
      </c>
      <c r="N4" s="7" t="s">
        <v>61</v>
      </c>
    </row>
    <row r="5" spans="1:14" ht="15.75" thickBot="1">
      <c r="A5">
        <v>3</v>
      </c>
      <c r="B5" s="6" t="s">
        <v>87</v>
      </c>
      <c r="C5" s="7">
        <v>12</v>
      </c>
      <c r="D5" s="7">
        <v>4</v>
      </c>
      <c r="E5" s="7">
        <v>0</v>
      </c>
      <c r="F5" s="8">
        <v>0.75</v>
      </c>
      <c r="G5" s="9">
        <v>42888</v>
      </c>
      <c r="H5" s="9">
        <v>42888</v>
      </c>
      <c r="I5" s="9">
        <v>42827</v>
      </c>
      <c r="J5" s="11">
        <v>42951</v>
      </c>
      <c r="K5" s="7">
        <v>355</v>
      </c>
      <c r="L5" s="7">
        <v>296</v>
      </c>
      <c r="M5" s="12">
        <v>59</v>
      </c>
      <c r="N5" s="7" t="s">
        <v>63</v>
      </c>
    </row>
    <row r="6" spans="1:14" ht="15.75" thickBot="1">
      <c r="A6">
        <v>4</v>
      </c>
      <c r="B6" s="6" t="s">
        <v>88</v>
      </c>
      <c r="C6" s="7">
        <v>12</v>
      </c>
      <c r="D6" s="7">
        <v>4</v>
      </c>
      <c r="E6" s="7">
        <v>0</v>
      </c>
      <c r="F6" s="8">
        <v>0.75</v>
      </c>
      <c r="G6" s="9">
        <v>42917</v>
      </c>
      <c r="H6" s="9">
        <v>42858</v>
      </c>
      <c r="I6" s="9">
        <v>42827</v>
      </c>
      <c r="J6" s="11">
        <v>42981</v>
      </c>
      <c r="K6" s="7">
        <v>465</v>
      </c>
      <c r="L6" s="7">
        <v>315</v>
      </c>
      <c r="M6" s="12">
        <v>150</v>
      </c>
      <c r="N6" s="7" t="s">
        <v>77</v>
      </c>
    </row>
    <row r="7" spans="1:14" ht="15.75" thickBot="1">
      <c r="A7">
        <v>5</v>
      </c>
      <c r="B7" s="6" t="s">
        <v>89</v>
      </c>
      <c r="C7" s="7">
        <v>12</v>
      </c>
      <c r="D7" s="7">
        <v>4</v>
      </c>
      <c r="E7" s="7">
        <v>0</v>
      </c>
      <c r="F7" s="8">
        <v>0.75</v>
      </c>
      <c r="G7" s="9">
        <v>42888</v>
      </c>
      <c r="H7" s="9">
        <v>42888</v>
      </c>
      <c r="I7" s="9">
        <v>42856</v>
      </c>
      <c r="J7" s="11">
        <v>42981</v>
      </c>
      <c r="K7" s="7">
        <v>419</v>
      </c>
      <c r="L7" s="7">
        <v>279</v>
      </c>
      <c r="M7" s="12">
        <v>140</v>
      </c>
      <c r="N7" s="7" t="s">
        <v>69</v>
      </c>
    </row>
    <row r="8" spans="1:14" ht="15.75" thickBot="1">
      <c r="A8">
        <v>6</v>
      </c>
      <c r="B8" s="6" t="s">
        <v>90</v>
      </c>
      <c r="C8" s="7">
        <v>11</v>
      </c>
      <c r="D8" s="7">
        <v>5</v>
      </c>
      <c r="E8" s="7">
        <v>0</v>
      </c>
      <c r="F8" s="8">
        <v>0.68799999999999994</v>
      </c>
      <c r="G8" s="9">
        <v>42888</v>
      </c>
      <c r="H8" s="9">
        <v>42858</v>
      </c>
      <c r="I8" s="9">
        <v>42856</v>
      </c>
      <c r="J8" s="11">
        <v>42951</v>
      </c>
      <c r="K8" s="7">
        <v>365</v>
      </c>
      <c r="L8" s="7">
        <v>302</v>
      </c>
      <c r="M8" s="12">
        <v>63</v>
      </c>
      <c r="N8" s="7" t="s">
        <v>91</v>
      </c>
    </row>
    <row r="9" spans="1:14" ht="15.75" thickBot="1">
      <c r="A9">
        <v>7</v>
      </c>
      <c r="B9" s="6" t="s">
        <v>92</v>
      </c>
      <c r="C9" s="7">
        <v>11</v>
      </c>
      <c r="D9" s="7">
        <v>5</v>
      </c>
      <c r="E9" s="7">
        <v>0</v>
      </c>
      <c r="F9" s="8">
        <v>0.68799999999999994</v>
      </c>
      <c r="G9" s="9">
        <v>42888</v>
      </c>
      <c r="H9" s="9">
        <v>42858</v>
      </c>
      <c r="I9" s="9">
        <v>42856</v>
      </c>
      <c r="J9" s="11">
        <v>43010</v>
      </c>
      <c r="K9" s="7">
        <v>405</v>
      </c>
      <c r="L9" s="7">
        <v>287</v>
      </c>
      <c r="M9" s="12">
        <v>118</v>
      </c>
      <c r="N9" s="7" t="s">
        <v>93</v>
      </c>
    </row>
    <row r="10" spans="1:14" ht="15.75" thickBot="1">
      <c r="A10">
        <v>8</v>
      </c>
      <c r="B10" s="6" t="s">
        <v>94</v>
      </c>
      <c r="C10" s="7">
        <v>10</v>
      </c>
      <c r="D10" s="7">
        <v>6</v>
      </c>
      <c r="E10" s="7">
        <v>0</v>
      </c>
      <c r="F10" s="8">
        <v>0.625</v>
      </c>
      <c r="G10" s="9">
        <v>42858</v>
      </c>
      <c r="H10" s="9">
        <v>42858</v>
      </c>
      <c r="I10" s="9">
        <v>42797</v>
      </c>
      <c r="J10" s="11">
        <v>42921</v>
      </c>
      <c r="K10" s="7">
        <v>368</v>
      </c>
      <c r="L10" s="7">
        <v>323</v>
      </c>
      <c r="M10" s="12">
        <v>45</v>
      </c>
      <c r="N10" s="7" t="s">
        <v>77</v>
      </c>
    </row>
    <row r="11" spans="1:14" ht="15.75" thickBot="1">
      <c r="A11">
        <v>9</v>
      </c>
      <c r="B11" s="6" t="s">
        <v>95</v>
      </c>
      <c r="C11" s="7">
        <v>10</v>
      </c>
      <c r="D11" s="7">
        <v>6</v>
      </c>
      <c r="E11" s="7">
        <v>0</v>
      </c>
      <c r="F11" s="8">
        <v>0.625</v>
      </c>
      <c r="G11" s="9">
        <v>42858</v>
      </c>
      <c r="H11" s="9">
        <v>42858</v>
      </c>
      <c r="I11" s="9">
        <v>42797</v>
      </c>
      <c r="J11" s="11">
        <v>42921</v>
      </c>
      <c r="K11" s="7">
        <v>423</v>
      </c>
      <c r="L11" s="7">
        <v>277</v>
      </c>
      <c r="M11" s="12">
        <v>146</v>
      </c>
      <c r="N11" s="7" t="s">
        <v>69</v>
      </c>
    </row>
    <row r="12" spans="1:14" ht="15.75" thickBot="1">
      <c r="A12">
        <v>10</v>
      </c>
      <c r="B12" s="6" t="s">
        <v>96</v>
      </c>
      <c r="C12" s="7">
        <v>10</v>
      </c>
      <c r="D12" s="7">
        <v>6</v>
      </c>
      <c r="E12" s="7">
        <v>0</v>
      </c>
      <c r="F12" s="8">
        <v>0.625</v>
      </c>
      <c r="G12" s="9">
        <v>42888</v>
      </c>
      <c r="H12" s="9">
        <v>42829</v>
      </c>
      <c r="I12" s="9">
        <v>42797</v>
      </c>
      <c r="J12" s="11">
        <v>42921</v>
      </c>
      <c r="K12" s="7">
        <v>423</v>
      </c>
      <c r="L12" s="7">
        <v>319</v>
      </c>
      <c r="M12" s="12">
        <v>104</v>
      </c>
      <c r="N12" s="7" t="s">
        <v>69</v>
      </c>
    </row>
    <row r="13" spans="1:14" ht="15.75" thickBot="1">
      <c r="A13">
        <v>11</v>
      </c>
      <c r="B13" s="16" t="s">
        <v>28</v>
      </c>
      <c r="C13" s="7">
        <v>10</v>
      </c>
      <c r="D13" s="7">
        <v>6</v>
      </c>
      <c r="E13" s="7">
        <v>0</v>
      </c>
      <c r="F13" s="8">
        <v>0.625</v>
      </c>
      <c r="G13" s="9">
        <v>42888</v>
      </c>
      <c r="H13" s="9">
        <v>42829</v>
      </c>
      <c r="I13" s="9">
        <v>42797</v>
      </c>
      <c r="J13" s="11">
        <v>42921</v>
      </c>
      <c r="K13" s="7">
        <v>387</v>
      </c>
      <c r="L13" s="7">
        <v>314</v>
      </c>
      <c r="M13" s="12">
        <v>73</v>
      </c>
      <c r="N13" s="7" t="s">
        <v>61</v>
      </c>
    </row>
    <row r="14" spans="1:14" ht="15.75" thickBot="1">
      <c r="A14">
        <v>12</v>
      </c>
      <c r="B14" s="6" t="s">
        <v>97</v>
      </c>
      <c r="C14" s="7">
        <v>9</v>
      </c>
      <c r="D14" s="7">
        <v>7</v>
      </c>
      <c r="E14" s="7">
        <v>0</v>
      </c>
      <c r="F14" s="8">
        <v>0.56299999999999994</v>
      </c>
      <c r="G14" s="9">
        <v>42888</v>
      </c>
      <c r="H14" s="9">
        <v>42799</v>
      </c>
      <c r="I14" s="9">
        <v>42827</v>
      </c>
      <c r="J14" s="11">
        <v>42951</v>
      </c>
      <c r="K14" s="7">
        <v>388</v>
      </c>
      <c r="L14" s="7">
        <v>379</v>
      </c>
      <c r="M14" s="12">
        <v>9</v>
      </c>
      <c r="N14" s="7" t="s">
        <v>66</v>
      </c>
    </row>
    <row r="15" spans="1:14" ht="15.75" thickBot="1">
      <c r="A15">
        <v>13</v>
      </c>
      <c r="B15" s="6" t="s">
        <v>74</v>
      </c>
      <c r="C15" s="7">
        <v>9</v>
      </c>
      <c r="D15" s="7">
        <v>7</v>
      </c>
      <c r="E15" s="7">
        <v>0</v>
      </c>
      <c r="F15" s="8">
        <v>0.56299999999999994</v>
      </c>
      <c r="G15" s="9">
        <v>42858</v>
      </c>
      <c r="H15" s="9">
        <v>42829</v>
      </c>
      <c r="I15" s="9">
        <v>42856</v>
      </c>
      <c r="J15" s="11">
        <v>42921</v>
      </c>
      <c r="K15" s="7">
        <v>339</v>
      </c>
      <c r="L15" s="7">
        <v>313</v>
      </c>
      <c r="M15" s="12">
        <v>26</v>
      </c>
      <c r="N15" s="7" t="s">
        <v>91</v>
      </c>
    </row>
    <row r="16" spans="1:14" ht="15.75" thickBot="1">
      <c r="A16">
        <v>14</v>
      </c>
      <c r="B16" s="16" t="s">
        <v>6</v>
      </c>
      <c r="C16" s="7">
        <v>8</v>
      </c>
      <c r="D16" s="7">
        <v>8</v>
      </c>
      <c r="E16" s="7">
        <v>0</v>
      </c>
      <c r="F16" s="8">
        <v>0.5</v>
      </c>
      <c r="G16" s="9">
        <v>42829</v>
      </c>
      <c r="H16" s="9">
        <v>42829</v>
      </c>
      <c r="I16" s="9">
        <v>42740</v>
      </c>
      <c r="J16" s="11">
        <v>42862</v>
      </c>
      <c r="K16" s="7">
        <v>339</v>
      </c>
      <c r="L16" s="7">
        <v>345</v>
      </c>
      <c r="M16" s="15">
        <v>-6</v>
      </c>
      <c r="N16" s="7" t="s">
        <v>61</v>
      </c>
    </row>
    <row r="17" spans="1:14" ht="15.75" thickBot="1">
      <c r="A17">
        <v>15</v>
      </c>
      <c r="B17" s="16" t="s">
        <v>8</v>
      </c>
      <c r="C17" s="7">
        <v>8</v>
      </c>
      <c r="D17" s="7">
        <v>8</v>
      </c>
      <c r="E17" s="7">
        <v>0</v>
      </c>
      <c r="F17" s="8">
        <v>0.5</v>
      </c>
      <c r="G17" s="9">
        <v>42858</v>
      </c>
      <c r="H17" s="9">
        <v>42799</v>
      </c>
      <c r="I17" s="9">
        <v>42827</v>
      </c>
      <c r="J17" s="11">
        <v>42921</v>
      </c>
      <c r="K17" s="7">
        <v>379</v>
      </c>
      <c r="L17" s="7">
        <v>359</v>
      </c>
      <c r="M17" s="12">
        <v>20</v>
      </c>
      <c r="N17" s="7" t="s">
        <v>63</v>
      </c>
    </row>
    <row r="18" spans="1:14" ht="15.75" thickBot="1">
      <c r="A18">
        <v>16</v>
      </c>
      <c r="B18" s="16" t="s">
        <v>18</v>
      </c>
      <c r="C18" s="7">
        <v>8</v>
      </c>
      <c r="D18" s="7">
        <v>8</v>
      </c>
      <c r="E18" s="7">
        <v>0</v>
      </c>
      <c r="F18" s="8">
        <v>0.5</v>
      </c>
      <c r="G18" s="9">
        <v>42829</v>
      </c>
      <c r="H18" s="9">
        <v>42829</v>
      </c>
      <c r="I18" s="9">
        <v>42827</v>
      </c>
      <c r="J18" s="11">
        <v>42892</v>
      </c>
      <c r="K18" s="7">
        <v>333</v>
      </c>
      <c r="L18" s="7">
        <v>408</v>
      </c>
      <c r="M18" s="15">
        <v>-75</v>
      </c>
      <c r="N18" s="7" t="s">
        <v>63</v>
      </c>
    </row>
    <row r="19" spans="1:14" ht="15.75" thickBot="1">
      <c r="A19">
        <v>17</v>
      </c>
      <c r="B19" s="6" t="s">
        <v>98</v>
      </c>
      <c r="C19" s="7">
        <v>7</v>
      </c>
      <c r="D19" s="7">
        <v>9</v>
      </c>
      <c r="E19" s="7">
        <v>0</v>
      </c>
      <c r="F19" s="8">
        <v>0.438</v>
      </c>
      <c r="G19" s="9">
        <v>42858</v>
      </c>
      <c r="H19" s="9">
        <v>42772</v>
      </c>
      <c r="I19" s="9">
        <v>42827</v>
      </c>
      <c r="J19" s="11">
        <v>42892</v>
      </c>
      <c r="K19" s="7">
        <v>280</v>
      </c>
      <c r="L19" s="7">
        <v>330</v>
      </c>
      <c r="M19" s="15">
        <v>-50</v>
      </c>
      <c r="N19" s="7" t="s">
        <v>61</v>
      </c>
    </row>
    <row r="20" spans="1:14" ht="15.75" thickBot="1">
      <c r="A20">
        <v>18</v>
      </c>
      <c r="B20" s="16" t="s">
        <v>15</v>
      </c>
      <c r="C20" s="7">
        <v>7</v>
      </c>
      <c r="D20" s="7">
        <v>9</v>
      </c>
      <c r="E20" s="7">
        <v>0</v>
      </c>
      <c r="F20" s="8">
        <v>0.438</v>
      </c>
      <c r="G20" s="9">
        <v>42829</v>
      </c>
      <c r="H20" s="9">
        <v>42799</v>
      </c>
      <c r="I20" s="9">
        <v>42797</v>
      </c>
      <c r="J20" s="11">
        <v>42892</v>
      </c>
      <c r="K20" s="7">
        <v>358</v>
      </c>
      <c r="L20" s="7">
        <v>400</v>
      </c>
      <c r="M20" s="15">
        <v>-42</v>
      </c>
      <c r="N20" s="7" t="s">
        <v>91</v>
      </c>
    </row>
    <row r="21" spans="1:14" ht="15.75" thickBot="1">
      <c r="A21">
        <v>19</v>
      </c>
      <c r="B21" s="16" t="s">
        <v>29</v>
      </c>
      <c r="C21" s="7">
        <v>7</v>
      </c>
      <c r="D21" s="7">
        <v>9</v>
      </c>
      <c r="E21" s="7">
        <v>0</v>
      </c>
      <c r="F21" s="8">
        <v>0.438</v>
      </c>
      <c r="G21" s="9">
        <v>42799</v>
      </c>
      <c r="H21" s="9">
        <v>42829</v>
      </c>
      <c r="I21" s="9">
        <v>42797</v>
      </c>
      <c r="J21" s="11">
        <v>42921</v>
      </c>
      <c r="K21" s="7">
        <v>359</v>
      </c>
      <c r="L21" s="7">
        <v>399</v>
      </c>
      <c r="M21" s="15">
        <v>-40</v>
      </c>
      <c r="N21" s="7" t="s">
        <v>61</v>
      </c>
    </row>
    <row r="22" spans="1:14" ht="15.75" thickBot="1">
      <c r="A22">
        <v>20</v>
      </c>
      <c r="B22" s="16" t="s">
        <v>30</v>
      </c>
      <c r="C22" s="7">
        <v>7</v>
      </c>
      <c r="D22" s="7">
        <v>9</v>
      </c>
      <c r="E22" s="7">
        <v>0</v>
      </c>
      <c r="F22" s="8">
        <v>0.438</v>
      </c>
      <c r="G22" s="9">
        <v>42799</v>
      </c>
      <c r="H22" s="9">
        <v>42829</v>
      </c>
      <c r="I22" s="9">
        <v>42797</v>
      </c>
      <c r="J22" s="11">
        <v>42833</v>
      </c>
      <c r="K22" s="7">
        <v>377</v>
      </c>
      <c r="L22" s="7">
        <v>430</v>
      </c>
      <c r="M22" s="15">
        <v>-53</v>
      </c>
      <c r="N22" s="7" t="s">
        <v>69</v>
      </c>
    </row>
    <row r="23" spans="1:14" ht="15.75" thickBot="1">
      <c r="A23">
        <v>21</v>
      </c>
      <c r="B23" s="16" t="s">
        <v>26</v>
      </c>
      <c r="C23" s="7">
        <v>7</v>
      </c>
      <c r="D23" s="7">
        <v>9</v>
      </c>
      <c r="E23" s="7">
        <v>0</v>
      </c>
      <c r="F23" s="8">
        <v>0.438</v>
      </c>
      <c r="G23" s="9">
        <v>42829</v>
      </c>
      <c r="H23" s="9">
        <v>42799</v>
      </c>
      <c r="I23" s="9">
        <v>42797</v>
      </c>
      <c r="J23" s="11">
        <v>42862</v>
      </c>
      <c r="K23" s="7">
        <v>408</v>
      </c>
      <c r="L23" s="7">
        <v>476</v>
      </c>
      <c r="M23" s="15">
        <v>-68</v>
      </c>
      <c r="N23" s="7" t="s">
        <v>63</v>
      </c>
    </row>
    <row r="24" spans="1:14" ht="15.75" thickBot="1">
      <c r="A24">
        <v>22</v>
      </c>
      <c r="B24" s="16" t="s">
        <v>23</v>
      </c>
      <c r="C24" s="7">
        <v>6</v>
      </c>
      <c r="D24" s="7">
        <v>10</v>
      </c>
      <c r="E24" s="7">
        <v>0</v>
      </c>
      <c r="F24" s="8">
        <v>0.375</v>
      </c>
      <c r="G24" s="9">
        <v>42799</v>
      </c>
      <c r="H24" s="9">
        <v>42799</v>
      </c>
      <c r="I24" s="9">
        <v>42740</v>
      </c>
      <c r="J24" s="11">
        <v>42833</v>
      </c>
      <c r="K24" s="7">
        <v>310</v>
      </c>
      <c r="L24" s="7">
        <v>389</v>
      </c>
      <c r="M24" s="15">
        <v>-79</v>
      </c>
      <c r="N24" s="7" t="s">
        <v>69</v>
      </c>
    </row>
    <row r="25" spans="1:14" ht="15.75" thickBot="1">
      <c r="A25">
        <v>23</v>
      </c>
      <c r="B25" s="16" t="s">
        <v>27</v>
      </c>
      <c r="C25" s="7">
        <v>6</v>
      </c>
      <c r="D25" s="7">
        <v>10</v>
      </c>
      <c r="E25" s="7">
        <v>0</v>
      </c>
      <c r="F25" s="8">
        <v>0.375</v>
      </c>
      <c r="G25" s="9">
        <v>42799</v>
      </c>
      <c r="H25" s="9">
        <v>42799</v>
      </c>
      <c r="I25" s="9">
        <v>42770</v>
      </c>
      <c r="J25" s="11">
        <v>42833</v>
      </c>
      <c r="K25" s="7">
        <v>420</v>
      </c>
      <c r="L25" s="7">
        <v>442</v>
      </c>
      <c r="M25" s="15">
        <v>-22</v>
      </c>
      <c r="N25" s="7" t="s">
        <v>76</v>
      </c>
    </row>
    <row r="26" spans="1:14" ht="15.75" thickBot="1">
      <c r="A26">
        <v>24</v>
      </c>
      <c r="B26" s="16" t="s">
        <v>10</v>
      </c>
      <c r="C26" s="7">
        <v>6</v>
      </c>
      <c r="D26" s="7">
        <v>10</v>
      </c>
      <c r="E26" s="7">
        <v>0</v>
      </c>
      <c r="F26" s="8">
        <v>0.375</v>
      </c>
      <c r="G26" s="9">
        <v>42742</v>
      </c>
      <c r="H26" s="9">
        <v>42858</v>
      </c>
      <c r="I26" s="9">
        <v>42740</v>
      </c>
      <c r="J26" s="11">
        <v>42803</v>
      </c>
      <c r="K26" s="7">
        <v>335</v>
      </c>
      <c r="L26" s="7">
        <v>397</v>
      </c>
      <c r="M26" s="15">
        <v>-62</v>
      </c>
      <c r="N26" s="7" t="s">
        <v>61</v>
      </c>
    </row>
    <row r="27" spans="1:14" ht="15.75" thickBot="1">
      <c r="A27">
        <v>25</v>
      </c>
      <c r="B27" s="16" t="s">
        <v>34</v>
      </c>
      <c r="C27" s="7">
        <v>6</v>
      </c>
      <c r="D27" s="7">
        <v>10</v>
      </c>
      <c r="E27" s="7">
        <v>0</v>
      </c>
      <c r="F27" s="8">
        <v>0.375</v>
      </c>
      <c r="G27" s="9">
        <v>42799</v>
      </c>
      <c r="H27" s="9">
        <v>42799</v>
      </c>
      <c r="I27" s="9">
        <v>42797</v>
      </c>
      <c r="J27" s="11">
        <v>42862</v>
      </c>
      <c r="K27" s="7">
        <v>342</v>
      </c>
      <c r="L27" s="7">
        <v>417</v>
      </c>
      <c r="M27" s="15">
        <v>-75</v>
      </c>
      <c r="N27" s="7" t="s">
        <v>82</v>
      </c>
    </row>
    <row r="28" spans="1:14" ht="15.75" thickBot="1">
      <c r="A28">
        <v>26</v>
      </c>
      <c r="B28" s="16" t="s">
        <v>19</v>
      </c>
      <c r="C28" s="7">
        <v>5</v>
      </c>
      <c r="D28" s="7">
        <v>11</v>
      </c>
      <c r="E28" s="7">
        <v>0</v>
      </c>
      <c r="F28" s="8">
        <v>0.313</v>
      </c>
      <c r="G28" s="9">
        <v>42829</v>
      </c>
      <c r="H28" s="9">
        <v>42742</v>
      </c>
      <c r="I28" s="9">
        <v>42770</v>
      </c>
      <c r="J28" s="11">
        <v>42862</v>
      </c>
      <c r="K28" s="7">
        <v>376</v>
      </c>
      <c r="L28" s="7">
        <v>448</v>
      </c>
      <c r="M28" s="15">
        <v>-72</v>
      </c>
      <c r="N28" s="7" t="s">
        <v>76</v>
      </c>
    </row>
    <row r="29" spans="1:14" ht="15.75" thickBot="1">
      <c r="A29">
        <v>27</v>
      </c>
      <c r="B29" s="16" t="s">
        <v>7</v>
      </c>
      <c r="C29" s="7">
        <v>5</v>
      </c>
      <c r="D29" s="7">
        <v>11</v>
      </c>
      <c r="E29" s="7">
        <v>0</v>
      </c>
      <c r="F29" s="8">
        <v>0.313</v>
      </c>
      <c r="G29" s="9">
        <v>42799</v>
      </c>
      <c r="H29" s="9">
        <v>42772</v>
      </c>
      <c r="I29" s="9">
        <v>42797</v>
      </c>
      <c r="J29" s="11">
        <v>42833</v>
      </c>
      <c r="K29" s="7">
        <v>328</v>
      </c>
      <c r="L29" s="7">
        <v>401</v>
      </c>
      <c r="M29" s="15">
        <v>-73</v>
      </c>
      <c r="N29" s="7" t="s">
        <v>61</v>
      </c>
    </row>
    <row r="30" spans="1:14" ht="15.75" thickBot="1">
      <c r="A30">
        <v>28</v>
      </c>
      <c r="B30" s="16" t="s">
        <v>32</v>
      </c>
      <c r="C30" s="7">
        <v>5</v>
      </c>
      <c r="D30" s="7">
        <v>11</v>
      </c>
      <c r="E30" s="7">
        <v>0</v>
      </c>
      <c r="F30" s="8">
        <v>0.313</v>
      </c>
      <c r="G30" s="9">
        <v>42829</v>
      </c>
      <c r="H30" s="9">
        <v>42742</v>
      </c>
      <c r="I30" s="9">
        <v>42740</v>
      </c>
      <c r="J30" s="11">
        <v>42833</v>
      </c>
      <c r="K30" s="7">
        <v>238</v>
      </c>
      <c r="L30" s="7">
        <v>387</v>
      </c>
      <c r="M30" s="15">
        <v>-149</v>
      </c>
      <c r="N30" s="7" t="s">
        <v>69</v>
      </c>
    </row>
    <row r="31" spans="1:14" ht="15.75" thickBot="1">
      <c r="A31">
        <v>29</v>
      </c>
      <c r="B31" s="6" t="s">
        <v>78</v>
      </c>
      <c r="C31" s="7">
        <v>4</v>
      </c>
      <c r="D31" s="7">
        <v>12</v>
      </c>
      <c r="E31" s="7">
        <v>0</v>
      </c>
      <c r="F31" s="8">
        <v>0.25</v>
      </c>
      <c r="G31" s="9">
        <v>42799</v>
      </c>
      <c r="H31" s="9">
        <v>42742</v>
      </c>
      <c r="I31" s="7" t="s">
        <v>83</v>
      </c>
      <c r="J31" s="11">
        <v>42803</v>
      </c>
      <c r="K31" s="7">
        <v>320</v>
      </c>
      <c r="L31" s="7">
        <v>398</v>
      </c>
      <c r="M31" s="15">
        <v>-78</v>
      </c>
      <c r="N31" s="7" t="s">
        <v>77</v>
      </c>
    </row>
    <row r="32" spans="1:14" ht="15.75" thickBot="1">
      <c r="A32">
        <v>30</v>
      </c>
      <c r="B32" s="16" t="s">
        <v>13</v>
      </c>
      <c r="C32" s="7">
        <v>4</v>
      </c>
      <c r="D32" s="7">
        <v>12</v>
      </c>
      <c r="E32" s="7">
        <v>0</v>
      </c>
      <c r="F32" s="8">
        <v>0.25</v>
      </c>
      <c r="G32" s="9">
        <v>42742</v>
      </c>
      <c r="H32" s="9">
        <v>42799</v>
      </c>
      <c r="I32" s="9">
        <v>42797</v>
      </c>
      <c r="J32" s="11">
        <v>42803</v>
      </c>
      <c r="K32" s="7">
        <v>275</v>
      </c>
      <c r="L32" s="7">
        <v>374</v>
      </c>
      <c r="M32" s="15">
        <v>-99</v>
      </c>
      <c r="N32" s="7" t="s">
        <v>82</v>
      </c>
    </row>
    <row r="33" spans="1:14" ht="15.75" thickBot="1">
      <c r="A33">
        <v>31</v>
      </c>
      <c r="B33" s="16" t="s">
        <v>12</v>
      </c>
      <c r="C33" s="7">
        <v>3</v>
      </c>
      <c r="D33" s="7">
        <v>13</v>
      </c>
      <c r="E33" s="7">
        <v>0</v>
      </c>
      <c r="F33" s="8">
        <v>0.188</v>
      </c>
      <c r="G33" s="9">
        <v>42772</v>
      </c>
      <c r="H33" s="9">
        <v>42742</v>
      </c>
      <c r="I33" s="9">
        <v>42740</v>
      </c>
      <c r="J33" s="11">
        <v>42776</v>
      </c>
      <c r="K33" s="7">
        <v>278</v>
      </c>
      <c r="L33" s="7">
        <v>432</v>
      </c>
      <c r="M33" s="15">
        <v>-154</v>
      </c>
      <c r="N33" s="7" t="s">
        <v>76</v>
      </c>
    </row>
    <row r="34" spans="1:14">
      <c r="A34">
        <v>32</v>
      </c>
      <c r="B34" s="16" t="s">
        <v>35</v>
      </c>
      <c r="C34" s="7">
        <v>3</v>
      </c>
      <c r="D34" s="7">
        <v>13</v>
      </c>
      <c r="E34" s="7">
        <v>0</v>
      </c>
      <c r="F34" s="8">
        <v>0.188</v>
      </c>
      <c r="G34" s="9">
        <v>42742</v>
      </c>
      <c r="H34" s="9">
        <v>42772</v>
      </c>
      <c r="I34" s="9">
        <v>42740</v>
      </c>
      <c r="J34" s="11">
        <v>42746</v>
      </c>
      <c r="K34" s="7">
        <v>299</v>
      </c>
      <c r="L34" s="7">
        <v>423</v>
      </c>
      <c r="M34" s="15">
        <v>-124</v>
      </c>
      <c r="N34" s="7" t="s">
        <v>82</v>
      </c>
    </row>
    <row r="35" spans="1:14">
      <c r="B35" s="22" t="s">
        <v>84</v>
      </c>
    </row>
  </sheetData>
  <hyperlinks>
    <hyperlink ref="C2" r:id="rId1" display="http://www.espn.com/nfl/standings/_/season/2015/sort/wins/group/league" xr:uid="{00000000-0004-0000-0500-000000000000}"/>
    <hyperlink ref="D2" r:id="rId2" display="http://www.espn.com/nfl/standings/_/season/2015/sort/losses/group/league" xr:uid="{00000000-0004-0000-0500-000001000000}"/>
    <hyperlink ref="E2" r:id="rId3" display="http://www.espn.com/nfl/standings/_/season/2015/sort/ties/group/league" xr:uid="{00000000-0004-0000-0500-000002000000}"/>
    <hyperlink ref="F2" r:id="rId4" display="http://www.espn.com/nfl/standings/_/season/2015/dir/asc/group/league" xr:uid="{00000000-0004-0000-0500-000003000000}"/>
    <hyperlink ref="K2" r:id="rId5" display="http://www.espn.com/nfl/standings/_/season/2015/sort/pointsfor/group/league" xr:uid="{00000000-0004-0000-0500-000004000000}"/>
    <hyperlink ref="L2" r:id="rId6" display="http://www.espn.com/nfl/standings/_/season/2015/sort/pointsagainst/group/league" xr:uid="{00000000-0004-0000-0500-000005000000}"/>
    <hyperlink ref="M2" r:id="rId7" display="http://www.espn.com/nfl/standings/_/season/2015/sort/differential/group/league" xr:uid="{00000000-0004-0000-0500-000006000000}"/>
    <hyperlink ref="N2" r:id="rId8" display="http://www.espn.com/nfl/standings/_/season/2015/sort/streak/group/league" xr:uid="{00000000-0004-0000-0500-000007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5"/>
  <sheetViews>
    <sheetView workbookViewId="0">
      <selection activeCell="A3" sqref="A3:A34"/>
    </sheetView>
  </sheetViews>
  <sheetFormatPr defaultRowHeight="15"/>
  <sheetData>
    <row r="1" spans="1:14" ht="75.75" thickBot="1">
      <c r="B1" s="5" t="s">
        <v>45</v>
      </c>
    </row>
    <row r="2" spans="1:14" ht="15.75" thickBot="1">
      <c r="B2" s="17"/>
      <c r="C2" s="18" t="s">
        <v>46</v>
      </c>
      <c r="D2" s="18" t="s">
        <v>47</v>
      </c>
      <c r="E2" s="18" t="s">
        <v>48</v>
      </c>
      <c r="F2" s="19" t="s">
        <v>49</v>
      </c>
      <c r="G2" s="20" t="s">
        <v>50</v>
      </c>
      <c r="H2" s="20" t="s">
        <v>51</v>
      </c>
      <c r="I2" s="20" t="s">
        <v>52</v>
      </c>
      <c r="J2" s="21" t="s">
        <v>53</v>
      </c>
      <c r="K2" s="18" t="s">
        <v>54</v>
      </c>
      <c r="L2" s="18" t="s">
        <v>55</v>
      </c>
      <c r="M2" s="19" t="s">
        <v>56</v>
      </c>
      <c r="N2" s="18" t="s">
        <v>57</v>
      </c>
    </row>
    <row r="3" spans="1:14" ht="15.75" thickBot="1">
      <c r="A3">
        <v>1</v>
      </c>
      <c r="B3" s="6" t="s">
        <v>99</v>
      </c>
      <c r="C3" s="7">
        <v>12</v>
      </c>
      <c r="D3" s="7">
        <v>4</v>
      </c>
      <c r="E3" s="7">
        <v>0</v>
      </c>
      <c r="F3" s="8">
        <v>0.75</v>
      </c>
      <c r="G3" s="9">
        <v>42917</v>
      </c>
      <c r="H3" s="9">
        <v>42858</v>
      </c>
      <c r="I3" s="9">
        <v>42856</v>
      </c>
      <c r="J3" s="11">
        <v>43010</v>
      </c>
      <c r="K3" s="7">
        <v>394</v>
      </c>
      <c r="L3" s="7">
        <v>254</v>
      </c>
      <c r="M3" s="12">
        <v>140</v>
      </c>
      <c r="N3" s="7" t="s">
        <v>72</v>
      </c>
    </row>
    <row r="4" spans="1:14" ht="15.75" thickBot="1">
      <c r="A4">
        <v>2</v>
      </c>
      <c r="B4" s="6" t="s">
        <v>58</v>
      </c>
      <c r="C4" s="7">
        <v>12</v>
      </c>
      <c r="D4" s="7">
        <v>4</v>
      </c>
      <c r="E4" s="7">
        <v>0</v>
      </c>
      <c r="F4" s="8">
        <v>0.75</v>
      </c>
      <c r="G4" s="9">
        <v>42917</v>
      </c>
      <c r="H4" s="9">
        <v>42858</v>
      </c>
      <c r="I4" s="9">
        <v>42827</v>
      </c>
      <c r="J4" s="11">
        <v>42981</v>
      </c>
      <c r="K4" s="7">
        <v>468</v>
      </c>
      <c r="L4" s="7">
        <v>313</v>
      </c>
      <c r="M4" s="12">
        <v>155</v>
      </c>
      <c r="N4" s="7" t="s">
        <v>61</v>
      </c>
    </row>
    <row r="5" spans="1:14" ht="15.75" thickBot="1">
      <c r="A5">
        <v>3</v>
      </c>
      <c r="B5" s="6" t="s">
        <v>100</v>
      </c>
      <c r="C5" s="7">
        <v>12</v>
      </c>
      <c r="D5" s="7">
        <v>4</v>
      </c>
      <c r="E5" s="7">
        <v>0</v>
      </c>
      <c r="F5" s="8">
        <v>0.75</v>
      </c>
      <c r="G5" s="10">
        <v>36739</v>
      </c>
      <c r="H5" s="9">
        <v>42829</v>
      </c>
      <c r="I5" s="9">
        <v>42856</v>
      </c>
      <c r="J5" s="11">
        <v>42981</v>
      </c>
      <c r="K5" s="7">
        <v>486</v>
      </c>
      <c r="L5" s="7">
        <v>348</v>
      </c>
      <c r="M5" s="12">
        <v>138</v>
      </c>
      <c r="N5" s="7" t="s">
        <v>63</v>
      </c>
    </row>
    <row r="6" spans="1:14" ht="15.75" thickBot="1">
      <c r="A6">
        <v>4</v>
      </c>
      <c r="B6" s="6" t="s">
        <v>101</v>
      </c>
      <c r="C6" s="7">
        <v>12</v>
      </c>
      <c r="D6" s="7">
        <v>4</v>
      </c>
      <c r="E6" s="7">
        <v>0</v>
      </c>
      <c r="F6" s="8">
        <v>0.75</v>
      </c>
      <c r="G6" s="10">
        <v>36739</v>
      </c>
      <c r="H6" s="9">
        <v>42829</v>
      </c>
      <c r="I6" s="10">
        <v>36678</v>
      </c>
      <c r="J6" s="11">
        <v>43010</v>
      </c>
      <c r="K6" s="7">
        <v>482</v>
      </c>
      <c r="L6" s="7">
        <v>354</v>
      </c>
      <c r="M6" s="12">
        <v>128</v>
      </c>
      <c r="N6" s="7" t="s">
        <v>69</v>
      </c>
    </row>
    <row r="7" spans="1:14" ht="15.75" thickBot="1">
      <c r="A7">
        <v>5</v>
      </c>
      <c r="B7" s="6" t="s">
        <v>102</v>
      </c>
      <c r="C7" s="7">
        <v>12</v>
      </c>
      <c r="D7" s="7">
        <v>4</v>
      </c>
      <c r="E7" s="7">
        <v>0</v>
      </c>
      <c r="F7" s="8">
        <v>0.75</v>
      </c>
      <c r="G7" s="9">
        <v>42829</v>
      </c>
      <c r="H7" s="10">
        <v>36739</v>
      </c>
      <c r="I7" s="9">
        <v>42827</v>
      </c>
      <c r="J7" s="11">
        <v>42951</v>
      </c>
      <c r="K7" s="7">
        <v>467</v>
      </c>
      <c r="L7" s="7">
        <v>352</v>
      </c>
      <c r="M7" s="12">
        <v>115</v>
      </c>
      <c r="N7" s="7" t="s">
        <v>66</v>
      </c>
    </row>
    <row r="8" spans="1:14" ht="15.75" thickBot="1">
      <c r="A8">
        <v>6</v>
      </c>
      <c r="B8" s="6" t="s">
        <v>67</v>
      </c>
      <c r="C8" s="7">
        <v>11</v>
      </c>
      <c r="D8" s="7">
        <v>5</v>
      </c>
      <c r="E8" s="7">
        <v>0</v>
      </c>
      <c r="F8" s="8">
        <v>0.68799999999999994</v>
      </c>
      <c r="G8" s="9">
        <v>42888</v>
      </c>
      <c r="H8" s="9">
        <v>42858</v>
      </c>
      <c r="I8" s="9">
        <v>42827</v>
      </c>
      <c r="J8" s="11">
        <v>42981</v>
      </c>
      <c r="K8" s="7">
        <v>436</v>
      </c>
      <c r="L8" s="7">
        <v>368</v>
      </c>
      <c r="M8" s="12">
        <v>68</v>
      </c>
      <c r="N8" s="7" t="s">
        <v>66</v>
      </c>
    </row>
    <row r="9" spans="1:14" ht="15.75" thickBot="1">
      <c r="A9">
        <v>7</v>
      </c>
      <c r="B9" s="6" t="s">
        <v>103</v>
      </c>
      <c r="C9" s="7">
        <v>11</v>
      </c>
      <c r="D9" s="7">
        <v>5</v>
      </c>
      <c r="E9" s="7">
        <v>0</v>
      </c>
      <c r="F9" s="8">
        <v>0.68799999999999994</v>
      </c>
      <c r="G9" s="9">
        <v>42888</v>
      </c>
      <c r="H9" s="9">
        <v>42858</v>
      </c>
      <c r="I9" s="10">
        <v>36678</v>
      </c>
      <c r="J9" s="11">
        <v>42981</v>
      </c>
      <c r="K9" s="7">
        <v>458</v>
      </c>
      <c r="L9" s="7">
        <v>369</v>
      </c>
      <c r="M9" s="12">
        <v>89</v>
      </c>
      <c r="N9" s="7" t="s">
        <v>69</v>
      </c>
    </row>
    <row r="10" spans="1:14" ht="15.75" thickBot="1">
      <c r="A10">
        <v>8</v>
      </c>
      <c r="B10" s="6" t="s">
        <v>104</v>
      </c>
      <c r="C10" s="7">
        <v>11</v>
      </c>
      <c r="D10" s="7">
        <v>5</v>
      </c>
      <c r="E10" s="7">
        <v>0</v>
      </c>
      <c r="F10" s="8">
        <v>0.68799999999999994</v>
      </c>
      <c r="G10" s="9">
        <v>42917</v>
      </c>
      <c r="H10" s="9">
        <v>42829</v>
      </c>
      <c r="I10" s="9">
        <v>42797</v>
      </c>
      <c r="J10" s="11">
        <v>42951</v>
      </c>
      <c r="K10" s="7">
        <v>310</v>
      </c>
      <c r="L10" s="7">
        <v>299</v>
      </c>
      <c r="M10" s="12">
        <v>11</v>
      </c>
      <c r="N10" s="7" t="s">
        <v>77</v>
      </c>
    </row>
    <row r="11" spans="1:14" ht="15.75" thickBot="1">
      <c r="A11">
        <v>9</v>
      </c>
      <c r="B11" s="6" t="s">
        <v>75</v>
      </c>
      <c r="C11" s="7">
        <v>11</v>
      </c>
      <c r="D11" s="7">
        <v>5</v>
      </c>
      <c r="E11" s="7">
        <v>0</v>
      </c>
      <c r="F11" s="8">
        <v>0.68799999999999994</v>
      </c>
      <c r="G11" s="9">
        <v>42917</v>
      </c>
      <c r="H11" s="9">
        <v>42829</v>
      </c>
      <c r="I11" s="9">
        <v>42856</v>
      </c>
      <c r="J11" s="11">
        <v>42981</v>
      </c>
      <c r="K11" s="7">
        <v>321</v>
      </c>
      <c r="L11" s="7">
        <v>282</v>
      </c>
      <c r="M11" s="12">
        <v>39</v>
      </c>
      <c r="N11" s="7" t="s">
        <v>61</v>
      </c>
    </row>
    <row r="12" spans="1:14" ht="15.75" thickBot="1">
      <c r="A12">
        <v>10</v>
      </c>
      <c r="B12" s="6" t="s">
        <v>105</v>
      </c>
      <c r="C12" s="7">
        <v>10</v>
      </c>
      <c r="D12" s="7">
        <v>5</v>
      </c>
      <c r="E12" s="7">
        <v>1</v>
      </c>
      <c r="F12" s="8">
        <v>0.65600000000000003</v>
      </c>
      <c r="G12" s="13">
        <v>37013</v>
      </c>
      <c r="H12" s="9">
        <v>42858</v>
      </c>
      <c r="I12" s="9">
        <v>42797</v>
      </c>
      <c r="J12" s="11">
        <v>42921</v>
      </c>
      <c r="K12" s="7">
        <v>365</v>
      </c>
      <c r="L12" s="7">
        <v>344</v>
      </c>
      <c r="M12" s="12">
        <v>21</v>
      </c>
      <c r="N12" s="7" t="s">
        <v>61</v>
      </c>
    </row>
    <row r="13" spans="1:14" ht="15.75" thickBot="1">
      <c r="A13">
        <v>11</v>
      </c>
      <c r="B13" s="6" t="s">
        <v>106</v>
      </c>
      <c r="C13" s="7">
        <v>10</v>
      </c>
      <c r="D13" s="7">
        <v>6</v>
      </c>
      <c r="E13" s="7">
        <v>0</v>
      </c>
      <c r="F13" s="8">
        <v>0.625</v>
      </c>
      <c r="G13" s="9">
        <v>42888</v>
      </c>
      <c r="H13" s="9">
        <v>42829</v>
      </c>
      <c r="I13" s="9">
        <v>42797</v>
      </c>
      <c r="J13" s="11">
        <v>42892</v>
      </c>
      <c r="K13" s="7">
        <v>409</v>
      </c>
      <c r="L13" s="7">
        <v>302</v>
      </c>
      <c r="M13" s="12">
        <v>107</v>
      </c>
      <c r="N13" s="7" t="s">
        <v>69</v>
      </c>
    </row>
    <row r="14" spans="1:14" ht="15.75" thickBot="1">
      <c r="A14">
        <v>12</v>
      </c>
      <c r="B14" s="16" t="s">
        <v>30</v>
      </c>
      <c r="C14" s="7">
        <v>10</v>
      </c>
      <c r="D14" s="7">
        <v>6</v>
      </c>
      <c r="E14" s="7">
        <v>0</v>
      </c>
      <c r="F14" s="8">
        <v>0.625</v>
      </c>
      <c r="G14" s="9">
        <v>42888</v>
      </c>
      <c r="H14" s="9">
        <v>42829</v>
      </c>
      <c r="I14" s="9">
        <v>42827</v>
      </c>
      <c r="J14" s="11">
        <v>42892</v>
      </c>
      <c r="K14" s="7">
        <v>474</v>
      </c>
      <c r="L14" s="7">
        <v>400</v>
      </c>
      <c r="M14" s="12">
        <v>74</v>
      </c>
      <c r="N14" s="7" t="s">
        <v>69</v>
      </c>
    </row>
    <row r="15" spans="1:14" ht="15.75" thickBot="1">
      <c r="A15">
        <v>13</v>
      </c>
      <c r="B15" s="16" t="s">
        <v>20</v>
      </c>
      <c r="C15" s="7">
        <v>9</v>
      </c>
      <c r="D15" s="7">
        <v>7</v>
      </c>
      <c r="E15" s="7">
        <v>0</v>
      </c>
      <c r="F15" s="8">
        <v>0.56299999999999994</v>
      </c>
      <c r="G15" s="9">
        <v>42888</v>
      </c>
      <c r="H15" s="9">
        <v>42799</v>
      </c>
      <c r="I15" s="9">
        <v>42797</v>
      </c>
      <c r="J15" s="11">
        <v>42921</v>
      </c>
      <c r="K15" s="7">
        <v>353</v>
      </c>
      <c r="L15" s="7">
        <v>281</v>
      </c>
      <c r="M15" s="12">
        <v>72</v>
      </c>
      <c r="N15" s="7" t="s">
        <v>69</v>
      </c>
    </row>
    <row r="16" spans="1:14" ht="15.75" thickBot="1">
      <c r="A16">
        <v>14</v>
      </c>
      <c r="B16" s="16" t="s">
        <v>17</v>
      </c>
      <c r="C16" s="7">
        <v>9</v>
      </c>
      <c r="D16" s="7">
        <v>7</v>
      </c>
      <c r="E16" s="7">
        <v>0</v>
      </c>
      <c r="F16" s="8">
        <v>0.56299999999999994</v>
      </c>
      <c r="G16" s="9">
        <v>42858</v>
      </c>
      <c r="H16" s="9">
        <v>42829</v>
      </c>
      <c r="I16" s="9">
        <v>42827</v>
      </c>
      <c r="J16" s="11">
        <v>42951</v>
      </c>
      <c r="K16" s="7">
        <v>372</v>
      </c>
      <c r="L16" s="7">
        <v>307</v>
      </c>
      <c r="M16" s="12">
        <v>65</v>
      </c>
      <c r="N16" s="7" t="s">
        <v>63</v>
      </c>
    </row>
    <row r="17" spans="1:14" ht="15.75" thickBot="1">
      <c r="A17">
        <v>15</v>
      </c>
      <c r="B17" s="6" t="s">
        <v>78</v>
      </c>
      <c r="C17" s="7">
        <v>9</v>
      </c>
      <c r="D17" s="7">
        <v>7</v>
      </c>
      <c r="E17" s="7">
        <v>0</v>
      </c>
      <c r="F17" s="8">
        <v>0.56299999999999994</v>
      </c>
      <c r="G17" s="9">
        <v>42858</v>
      </c>
      <c r="H17" s="9">
        <v>42829</v>
      </c>
      <c r="I17" s="9">
        <v>42770</v>
      </c>
      <c r="J17" s="11">
        <v>42892</v>
      </c>
      <c r="K17" s="7">
        <v>348</v>
      </c>
      <c r="L17" s="7">
        <v>348</v>
      </c>
      <c r="M17" s="8">
        <v>0</v>
      </c>
      <c r="N17" s="7" t="s">
        <v>61</v>
      </c>
    </row>
    <row r="18" spans="1:14" ht="15.75" thickBot="1">
      <c r="A18">
        <v>16</v>
      </c>
      <c r="B18" s="16" t="s">
        <v>8</v>
      </c>
      <c r="C18" s="7">
        <v>9</v>
      </c>
      <c r="D18" s="7">
        <v>7</v>
      </c>
      <c r="E18" s="7">
        <v>0</v>
      </c>
      <c r="F18" s="8">
        <v>0.56299999999999994</v>
      </c>
      <c r="G18" s="9">
        <v>42858</v>
      </c>
      <c r="H18" s="9">
        <v>42829</v>
      </c>
      <c r="I18" s="9">
        <v>42827</v>
      </c>
      <c r="J18" s="11">
        <v>42862</v>
      </c>
      <c r="K18" s="7">
        <v>343</v>
      </c>
      <c r="L18" s="7">
        <v>289</v>
      </c>
      <c r="M18" s="12">
        <v>54</v>
      </c>
      <c r="N18" s="7" t="s">
        <v>69</v>
      </c>
    </row>
    <row r="19" spans="1:14" ht="15.75" thickBot="1">
      <c r="A19">
        <v>17</v>
      </c>
      <c r="B19" s="16" t="s">
        <v>32</v>
      </c>
      <c r="C19" s="7">
        <v>8</v>
      </c>
      <c r="D19" s="7">
        <v>8</v>
      </c>
      <c r="E19" s="7">
        <v>0</v>
      </c>
      <c r="F19" s="8">
        <v>0.5</v>
      </c>
      <c r="G19" s="9">
        <v>42829</v>
      </c>
      <c r="H19" s="9">
        <v>42829</v>
      </c>
      <c r="I19" s="9">
        <v>42770</v>
      </c>
      <c r="J19" s="11">
        <v>42921</v>
      </c>
      <c r="K19" s="7">
        <v>306</v>
      </c>
      <c r="L19" s="7">
        <v>340</v>
      </c>
      <c r="M19" s="15">
        <v>-34</v>
      </c>
      <c r="N19" s="7" t="s">
        <v>69</v>
      </c>
    </row>
    <row r="20" spans="1:14" ht="15.75" thickBot="1">
      <c r="A20">
        <v>18</v>
      </c>
      <c r="B20" s="16" t="s">
        <v>23</v>
      </c>
      <c r="C20" s="7">
        <v>8</v>
      </c>
      <c r="D20" s="7">
        <v>8</v>
      </c>
      <c r="E20" s="7">
        <v>0</v>
      </c>
      <c r="F20" s="8">
        <v>0.5</v>
      </c>
      <c r="G20" s="9">
        <v>42829</v>
      </c>
      <c r="H20" s="9">
        <v>42829</v>
      </c>
      <c r="I20" s="9">
        <v>42797</v>
      </c>
      <c r="J20" s="11">
        <v>42892</v>
      </c>
      <c r="K20" s="7">
        <v>388</v>
      </c>
      <c r="L20" s="7">
        <v>373</v>
      </c>
      <c r="M20" s="12">
        <v>15</v>
      </c>
      <c r="N20" s="7" t="s">
        <v>61</v>
      </c>
    </row>
    <row r="21" spans="1:14" ht="15.75" thickBot="1">
      <c r="A21">
        <v>19</v>
      </c>
      <c r="B21" s="6" t="s">
        <v>107</v>
      </c>
      <c r="C21" s="7">
        <v>7</v>
      </c>
      <c r="D21" s="7">
        <v>8</v>
      </c>
      <c r="E21" s="7">
        <v>1</v>
      </c>
      <c r="F21" s="8">
        <v>0.46899999999999997</v>
      </c>
      <c r="G21" s="9">
        <v>42829</v>
      </c>
      <c r="H21" s="13">
        <v>36954</v>
      </c>
      <c r="I21" s="9">
        <v>42827</v>
      </c>
      <c r="J21" s="11">
        <v>42892</v>
      </c>
      <c r="K21" s="7">
        <v>339</v>
      </c>
      <c r="L21" s="7">
        <v>374</v>
      </c>
      <c r="M21" s="15">
        <v>-35</v>
      </c>
      <c r="N21" s="7" t="s">
        <v>66</v>
      </c>
    </row>
    <row r="22" spans="1:14" ht="15.75" thickBot="1">
      <c r="A22">
        <v>20</v>
      </c>
      <c r="B22" s="16" t="s">
        <v>26</v>
      </c>
      <c r="C22" s="7">
        <v>7</v>
      </c>
      <c r="D22" s="7">
        <v>9</v>
      </c>
      <c r="E22" s="7">
        <v>0</v>
      </c>
      <c r="F22" s="8">
        <v>0.438</v>
      </c>
      <c r="G22" s="9">
        <v>42799</v>
      </c>
      <c r="H22" s="9">
        <v>42829</v>
      </c>
      <c r="I22" s="9">
        <v>42797</v>
      </c>
      <c r="J22" s="11">
        <v>42892</v>
      </c>
      <c r="K22" s="7">
        <v>401</v>
      </c>
      <c r="L22" s="7">
        <v>424</v>
      </c>
      <c r="M22" s="15">
        <v>-23</v>
      </c>
      <c r="N22" s="7" t="s">
        <v>69</v>
      </c>
    </row>
    <row r="23" spans="1:14" ht="15.75" thickBot="1">
      <c r="A23">
        <v>21</v>
      </c>
      <c r="B23" s="16" t="s">
        <v>24</v>
      </c>
      <c r="C23" s="7">
        <v>7</v>
      </c>
      <c r="D23" s="7">
        <v>9</v>
      </c>
      <c r="E23" s="7">
        <v>0</v>
      </c>
      <c r="F23" s="8">
        <v>0.438</v>
      </c>
      <c r="G23" s="9">
        <v>42858</v>
      </c>
      <c r="H23" s="9">
        <v>42772</v>
      </c>
      <c r="I23" s="9">
        <v>42740</v>
      </c>
      <c r="J23" s="11">
        <v>42892</v>
      </c>
      <c r="K23" s="7">
        <v>325</v>
      </c>
      <c r="L23" s="7">
        <v>343</v>
      </c>
      <c r="M23" s="15">
        <v>-18</v>
      </c>
      <c r="N23" s="7" t="s">
        <v>69</v>
      </c>
    </row>
    <row r="24" spans="1:14" ht="15.75" thickBot="1">
      <c r="A24">
        <v>22</v>
      </c>
      <c r="B24" s="16" t="s">
        <v>12</v>
      </c>
      <c r="C24" s="7">
        <v>7</v>
      </c>
      <c r="D24" s="7">
        <v>9</v>
      </c>
      <c r="E24" s="7">
        <v>0</v>
      </c>
      <c r="F24" s="8">
        <v>0.438</v>
      </c>
      <c r="G24" s="9">
        <v>42829</v>
      </c>
      <c r="H24" s="9">
        <v>42799</v>
      </c>
      <c r="I24" s="9">
        <v>42770</v>
      </c>
      <c r="J24" s="11">
        <v>42833</v>
      </c>
      <c r="K24" s="7">
        <v>299</v>
      </c>
      <c r="L24" s="7">
        <v>337</v>
      </c>
      <c r="M24" s="15">
        <v>-38</v>
      </c>
      <c r="N24" s="7" t="s">
        <v>79</v>
      </c>
    </row>
    <row r="25" spans="1:14" ht="15.75" thickBot="1">
      <c r="A25">
        <v>23</v>
      </c>
      <c r="B25" s="16" t="s">
        <v>27</v>
      </c>
      <c r="C25" s="7">
        <v>6</v>
      </c>
      <c r="D25" s="7">
        <v>10</v>
      </c>
      <c r="E25" s="7">
        <v>0</v>
      </c>
      <c r="F25" s="8">
        <v>0.375</v>
      </c>
      <c r="G25" s="9">
        <v>42799</v>
      </c>
      <c r="H25" s="9">
        <v>42799</v>
      </c>
      <c r="I25" s="9">
        <v>42770</v>
      </c>
      <c r="J25" s="11">
        <v>42833</v>
      </c>
      <c r="K25" s="7">
        <v>380</v>
      </c>
      <c r="L25" s="7">
        <v>400</v>
      </c>
      <c r="M25" s="15">
        <v>-20</v>
      </c>
      <c r="N25" s="7" t="s">
        <v>61</v>
      </c>
    </row>
    <row r="26" spans="1:14" ht="15.75" thickBot="1">
      <c r="A26">
        <v>24</v>
      </c>
      <c r="B26" s="16" t="s">
        <v>6</v>
      </c>
      <c r="C26" s="7">
        <v>6</v>
      </c>
      <c r="D26" s="7">
        <v>10</v>
      </c>
      <c r="E26" s="7">
        <v>0</v>
      </c>
      <c r="F26" s="8">
        <v>0.375</v>
      </c>
      <c r="G26" s="9">
        <v>42799</v>
      </c>
      <c r="H26" s="9">
        <v>42799</v>
      </c>
      <c r="I26" s="9">
        <v>42856</v>
      </c>
      <c r="J26" s="11">
        <v>42892</v>
      </c>
      <c r="K26" s="7">
        <v>381</v>
      </c>
      <c r="L26" s="7">
        <v>417</v>
      </c>
      <c r="M26" s="15">
        <v>-36</v>
      </c>
      <c r="N26" s="7" t="s">
        <v>61</v>
      </c>
    </row>
    <row r="27" spans="1:14" ht="15.75" thickBot="1">
      <c r="A27">
        <v>25</v>
      </c>
      <c r="B27" s="6" t="s">
        <v>98</v>
      </c>
      <c r="C27" s="7">
        <v>6</v>
      </c>
      <c r="D27" s="7">
        <v>10</v>
      </c>
      <c r="E27" s="7">
        <v>0</v>
      </c>
      <c r="F27" s="8">
        <v>0.375</v>
      </c>
      <c r="G27" s="9">
        <v>42799</v>
      </c>
      <c r="H27" s="9">
        <v>42799</v>
      </c>
      <c r="I27" s="9">
        <v>42770</v>
      </c>
      <c r="J27" s="11">
        <v>42833</v>
      </c>
      <c r="K27" s="7">
        <v>324</v>
      </c>
      <c r="L27" s="7">
        <v>354</v>
      </c>
      <c r="M27" s="15">
        <v>-30</v>
      </c>
      <c r="N27" s="7" t="s">
        <v>76</v>
      </c>
    </row>
    <row r="28" spans="1:14" ht="15.75" thickBot="1">
      <c r="A28">
        <v>26</v>
      </c>
      <c r="B28" s="16" t="s">
        <v>10</v>
      </c>
      <c r="C28" s="7">
        <v>5</v>
      </c>
      <c r="D28" s="7">
        <v>11</v>
      </c>
      <c r="E28" s="7">
        <v>0</v>
      </c>
      <c r="F28" s="8">
        <v>0.313</v>
      </c>
      <c r="G28" s="9">
        <v>42772</v>
      </c>
      <c r="H28" s="9">
        <v>42799</v>
      </c>
      <c r="I28" s="9">
        <v>42740</v>
      </c>
      <c r="J28" s="11">
        <v>42833</v>
      </c>
      <c r="K28" s="7">
        <v>319</v>
      </c>
      <c r="L28" s="7">
        <v>442</v>
      </c>
      <c r="M28" s="15">
        <v>-123</v>
      </c>
      <c r="N28" s="7" t="s">
        <v>79</v>
      </c>
    </row>
    <row r="29" spans="1:14" ht="15.75" thickBot="1">
      <c r="A29">
        <v>27</v>
      </c>
      <c r="B29" s="16" t="s">
        <v>28</v>
      </c>
      <c r="C29" s="7">
        <v>4</v>
      </c>
      <c r="D29" s="7">
        <v>12</v>
      </c>
      <c r="E29" s="7">
        <v>0</v>
      </c>
      <c r="F29" s="8">
        <v>0.25</v>
      </c>
      <c r="G29" s="9">
        <v>42772</v>
      </c>
      <c r="H29" s="9">
        <v>42772</v>
      </c>
      <c r="I29" s="9">
        <v>42740</v>
      </c>
      <c r="J29" s="11">
        <v>42833</v>
      </c>
      <c r="K29" s="7">
        <v>283</v>
      </c>
      <c r="L29" s="7">
        <v>401</v>
      </c>
      <c r="M29" s="15">
        <v>-118</v>
      </c>
      <c r="N29" s="7" t="s">
        <v>69</v>
      </c>
    </row>
    <row r="30" spans="1:14" ht="15.75" thickBot="1">
      <c r="A30">
        <v>28</v>
      </c>
      <c r="B30" s="16" t="s">
        <v>36</v>
      </c>
      <c r="C30" s="7">
        <v>4</v>
      </c>
      <c r="D30" s="7">
        <v>12</v>
      </c>
      <c r="E30" s="7">
        <v>0</v>
      </c>
      <c r="F30" s="8">
        <v>0.25</v>
      </c>
      <c r="G30" s="9">
        <v>42799</v>
      </c>
      <c r="H30" s="9">
        <v>42742</v>
      </c>
      <c r="I30" s="9">
        <v>42770</v>
      </c>
      <c r="J30" s="11">
        <v>42776</v>
      </c>
      <c r="K30" s="7">
        <v>301</v>
      </c>
      <c r="L30" s="7">
        <v>438</v>
      </c>
      <c r="M30" s="15">
        <v>-137</v>
      </c>
      <c r="N30" s="7" t="s">
        <v>61</v>
      </c>
    </row>
    <row r="31" spans="1:14" ht="15.75" thickBot="1">
      <c r="A31">
        <v>29</v>
      </c>
      <c r="B31" s="16" t="s">
        <v>19</v>
      </c>
      <c r="C31" s="7">
        <v>3</v>
      </c>
      <c r="D31" s="7">
        <v>13</v>
      </c>
      <c r="E31" s="7">
        <v>0</v>
      </c>
      <c r="F31" s="8">
        <v>0.188</v>
      </c>
      <c r="G31" s="9">
        <v>42799</v>
      </c>
      <c r="H31" s="7" t="s">
        <v>81</v>
      </c>
      <c r="I31" s="9">
        <v>42740</v>
      </c>
      <c r="J31" s="11">
        <v>42776</v>
      </c>
      <c r="K31" s="7">
        <v>249</v>
      </c>
      <c r="L31" s="7">
        <v>412</v>
      </c>
      <c r="M31" s="15">
        <v>-163</v>
      </c>
      <c r="N31" s="7" t="s">
        <v>61</v>
      </c>
    </row>
    <row r="32" spans="1:14" ht="15.75" thickBot="1">
      <c r="A32">
        <v>30</v>
      </c>
      <c r="B32" s="16" t="s">
        <v>29</v>
      </c>
      <c r="C32" s="7">
        <v>3</v>
      </c>
      <c r="D32" s="7">
        <v>13</v>
      </c>
      <c r="E32" s="7">
        <v>0</v>
      </c>
      <c r="F32" s="8">
        <v>0.188</v>
      </c>
      <c r="G32" s="9">
        <v>42799</v>
      </c>
      <c r="H32" s="7" t="s">
        <v>81</v>
      </c>
      <c r="I32" s="9">
        <v>42740</v>
      </c>
      <c r="J32" s="11">
        <v>42776</v>
      </c>
      <c r="K32" s="7">
        <v>253</v>
      </c>
      <c r="L32" s="7">
        <v>452</v>
      </c>
      <c r="M32" s="15">
        <v>-199</v>
      </c>
      <c r="N32" s="7" t="s">
        <v>61</v>
      </c>
    </row>
    <row r="33" spans="1:14" ht="15.75" thickBot="1">
      <c r="A33">
        <v>31</v>
      </c>
      <c r="B33" s="16" t="s">
        <v>35</v>
      </c>
      <c r="C33" s="7">
        <v>2</v>
      </c>
      <c r="D33" s="7">
        <v>14</v>
      </c>
      <c r="E33" s="7">
        <v>0</v>
      </c>
      <c r="F33" s="8">
        <v>0.125</v>
      </c>
      <c r="G33" s="9">
        <v>42742</v>
      </c>
      <c r="H33" s="9">
        <v>42742</v>
      </c>
      <c r="I33" s="9">
        <v>42740</v>
      </c>
      <c r="J33" s="11">
        <v>42776</v>
      </c>
      <c r="K33" s="7">
        <v>254</v>
      </c>
      <c r="L33" s="7">
        <v>438</v>
      </c>
      <c r="M33" s="15">
        <v>-184</v>
      </c>
      <c r="N33" s="7" t="s">
        <v>108</v>
      </c>
    </row>
    <row r="34" spans="1:14">
      <c r="A34">
        <v>32</v>
      </c>
      <c r="B34" s="16" t="s">
        <v>34</v>
      </c>
      <c r="C34" s="7">
        <v>2</v>
      </c>
      <c r="D34" s="7">
        <v>14</v>
      </c>
      <c r="E34" s="7">
        <v>0</v>
      </c>
      <c r="F34" s="8">
        <v>0.125</v>
      </c>
      <c r="G34" s="7" t="s">
        <v>81</v>
      </c>
      <c r="H34" s="9">
        <v>42772</v>
      </c>
      <c r="I34" s="7" t="s">
        <v>83</v>
      </c>
      <c r="J34" s="11">
        <v>42746</v>
      </c>
      <c r="K34" s="7">
        <v>277</v>
      </c>
      <c r="L34" s="7">
        <v>410</v>
      </c>
      <c r="M34" s="15">
        <v>-133</v>
      </c>
      <c r="N34" s="7" t="s">
        <v>109</v>
      </c>
    </row>
    <row r="35" spans="1:14">
      <c r="B35" s="22" t="s">
        <v>84</v>
      </c>
    </row>
  </sheetData>
  <hyperlinks>
    <hyperlink ref="C2" r:id="rId1" display="http://www.espn.com/nfl/standings/_/season/2014/sort/wins/group/league" xr:uid="{00000000-0004-0000-0600-000000000000}"/>
    <hyperlink ref="D2" r:id="rId2" display="http://www.espn.com/nfl/standings/_/season/2014/sort/losses/group/league" xr:uid="{00000000-0004-0000-0600-000001000000}"/>
    <hyperlink ref="E2" r:id="rId3" display="http://www.espn.com/nfl/standings/_/season/2014/sort/ties/group/league" xr:uid="{00000000-0004-0000-0600-000002000000}"/>
    <hyperlink ref="F2" r:id="rId4" display="http://www.espn.com/nfl/standings/_/season/2014/dir/asc/group/league" xr:uid="{00000000-0004-0000-0600-000003000000}"/>
    <hyperlink ref="K2" r:id="rId5" display="http://www.espn.com/nfl/standings/_/season/2014/sort/pointsfor/group/league" xr:uid="{00000000-0004-0000-0600-000004000000}"/>
    <hyperlink ref="L2" r:id="rId6" display="http://www.espn.com/nfl/standings/_/season/2014/sort/pointsagainst/group/league" xr:uid="{00000000-0004-0000-0600-000005000000}"/>
    <hyperlink ref="M2" r:id="rId7" display="http://www.espn.com/nfl/standings/_/season/2014/sort/differential/group/league" xr:uid="{00000000-0004-0000-0600-000006000000}"/>
    <hyperlink ref="N2" r:id="rId8" display="http://www.espn.com/nfl/standings/_/season/2014/sort/streak/group/league" xr:uid="{00000000-0004-0000-0600-000007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5"/>
  <sheetViews>
    <sheetView workbookViewId="0">
      <selection activeCell="A3" sqref="A3:A34"/>
    </sheetView>
  </sheetViews>
  <sheetFormatPr defaultRowHeight="15"/>
  <sheetData>
    <row r="1" spans="1:14" ht="75.75" thickBot="1">
      <c r="B1" s="5" t="s">
        <v>45</v>
      </c>
    </row>
    <row r="2" spans="1:14" ht="15.75" thickBot="1">
      <c r="B2" s="17"/>
      <c r="C2" s="18" t="s">
        <v>46</v>
      </c>
      <c r="D2" s="18" t="s">
        <v>47</v>
      </c>
      <c r="E2" s="18" t="s">
        <v>48</v>
      </c>
      <c r="F2" s="19" t="s">
        <v>49</v>
      </c>
      <c r="G2" s="20" t="s">
        <v>50</v>
      </c>
      <c r="H2" s="20" t="s">
        <v>51</v>
      </c>
      <c r="I2" s="20" t="s">
        <v>52</v>
      </c>
      <c r="J2" s="21" t="s">
        <v>53</v>
      </c>
      <c r="K2" s="18" t="s">
        <v>54</v>
      </c>
      <c r="L2" s="18" t="s">
        <v>55</v>
      </c>
      <c r="M2" s="19" t="s">
        <v>56</v>
      </c>
      <c r="N2" s="18" t="s">
        <v>57</v>
      </c>
    </row>
    <row r="3" spans="1:14" ht="15.75" thickBot="1">
      <c r="A3">
        <v>1</v>
      </c>
      <c r="B3" s="6" t="s">
        <v>110</v>
      </c>
      <c r="C3" s="7">
        <v>13</v>
      </c>
      <c r="D3" s="7">
        <v>3</v>
      </c>
      <c r="E3" s="7">
        <v>0</v>
      </c>
      <c r="F3" s="8">
        <v>0.81299999999999994</v>
      </c>
      <c r="G3" s="9">
        <v>42917</v>
      </c>
      <c r="H3" s="9">
        <v>42888</v>
      </c>
      <c r="I3" s="9">
        <v>42827</v>
      </c>
      <c r="J3" s="11">
        <v>43010</v>
      </c>
      <c r="K3" s="7">
        <v>417</v>
      </c>
      <c r="L3" s="7">
        <v>231</v>
      </c>
      <c r="M3" s="12">
        <v>186</v>
      </c>
      <c r="N3" s="7" t="s">
        <v>69</v>
      </c>
    </row>
    <row r="4" spans="1:14" ht="15.75" thickBot="1">
      <c r="A4">
        <v>2</v>
      </c>
      <c r="B4" s="6" t="s">
        <v>101</v>
      </c>
      <c r="C4" s="7">
        <v>13</v>
      </c>
      <c r="D4" s="7">
        <v>3</v>
      </c>
      <c r="E4" s="7">
        <v>0</v>
      </c>
      <c r="F4" s="8">
        <v>0.81299999999999994</v>
      </c>
      <c r="G4" s="9">
        <v>42917</v>
      </c>
      <c r="H4" s="9">
        <v>42888</v>
      </c>
      <c r="I4" s="9">
        <v>42856</v>
      </c>
      <c r="J4" s="11">
        <v>42981</v>
      </c>
      <c r="K4" s="7">
        <v>606</v>
      </c>
      <c r="L4" s="7">
        <v>399</v>
      </c>
      <c r="M4" s="12">
        <v>207</v>
      </c>
      <c r="N4" s="7" t="s">
        <v>63</v>
      </c>
    </row>
    <row r="5" spans="1:14" ht="15.75" thickBot="1">
      <c r="A5">
        <v>3</v>
      </c>
      <c r="B5" s="6" t="s">
        <v>111</v>
      </c>
      <c r="C5" s="7">
        <v>12</v>
      </c>
      <c r="D5" s="7">
        <v>4</v>
      </c>
      <c r="E5" s="7">
        <v>0</v>
      </c>
      <c r="F5" s="8">
        <v>0.75</v>
      </c>
      <c r="G5" s="9">
        <v>42888</v>
      </c>
      <c r="H5" s="9">
        <v>42888</v>
      </c>
      <c r="I5" s="9">
        <v>42856</v>
      </c>
      <c r="J5" s="11">
        <v>42981</v>
      </c>
      <c r="K5" s="7">
        <v>406</v>
      </c>
      <c r="L5" s="7">
        <v>272</v>
      </c>
      <c r="M5" s="12">
        <v>134</v>
      </c>
      <c r="N5" s="7" t="s">
        <v>72</v>
      </c>
    </row>
    <row r="6" spans="1:14" ht="15.75" thickBot="1">
      <c r="A6">
        <v>4</v>
      </c>
      <c r="B6" s="6" t="s">
        <v>112</v>
      </c>
      <c r="C6" s="7">
        <v>12</v>
      </c>
      <c r="D6" s="7">
        <v>4</v>
      </c>
      <c r="E6" s="7">
        <v>0</v>
      </c>
      <c r="F6" s="8">
        <v>0.75</v>
      </c>
      <c r="G6" s="10">
        <v>36739</v>
      </c>
      <c r="H6" s="9">
        <v>42829</v>
      </c>
      <c r="I6" s="9">
        <v>42827</v>
      </c>
      <c r="J6" s="11">
        <v>42981</v>
      </c>
      <c r="K6" s="7">
        <v>444</v>
      </c>
      <c r="L6" s="7">
        <v>338</v>
      </c>
      <c r="M6" s="12">
        <v>106</v>
      </c>
      <c r="N6" s="7" t="s">
        <v>63</v>
      </c>
    </row>
    <row r="7" spans="1:14" ht="15.75" thickBot="1">
      <c r="A7">
        <v>5</v>
      </c>
      <c r="B7" s="6" t="s">
        <v>107</v>
      </c>
      <c r="C7" s="7">
        <v>12</v>
      </c>
      <c r="D7" s="7">
        <v>4</v>
      </c>
      <c r="E7" s="7">
        <v>0</v>
      </c>
      <c r="F7" s="8">
        <v>0.75</v>
      </c>
      <c r="G7" s="9">
        <v>42917</v>
      </c>
      <c r="H7" s="9">
        <v>42858</v>
      </c>
      <c r="I7" s="9">
        <v>42856</v>
      </c>
      <c r="J7" s="11">
        <v>42981</v>
      </c>
      <c r="K7" s="7">
        <v>366</v>
      </c>
      <c r="L7" s="7">
        <v>241</v>
      </c>
      <c r="M7" s="12">
        <v>125</v>
      </c>
      <c r="N7" s="7" t="s">
        <v>91</v>
      </c>
    </row>
    <row r="8" spans="1:14" ht="15.75" thickBot="1">
      <c r="A8">
        <v>6</v>
      </c>
      <c r="B8" s="6" t="s">
        <v>103</v>
      </c>
      <c r="C8" s="7">
        <v>11</v>
      </c>
      <c r="D8" s="7">
        <v>5</v>
      </c>
      <c r="E8" s="7">
        <v>0</v>
      </c>
      <c r="F8" s="8">
        <v>0.68799999999999994</v>
      </c>
      <c r="G8" s="9">
        <v>42888</v>
      </c>
      <c r="H8" s="9">
        <v>42858</v>
      </c>
      <c r="I8" s="10">
        <v>36678</v>
      </c>
      <c r="J8" s="11">
        <v>42981</v>
      </c>
      <c r="K8" s="7">
        <v>391</v>
      </c>
      <c r="L8" s="7">
        <v>336</v>
      </c>
      <c r="M8" s="12">
        <v>55</v>
      </c>
      <c r="N8" s="7" t="s">
        <v>91</v>
      </c>
    </row>
    <row r="9" spans="1:14" ht="15.75" thickBot="1">
      <c r="A9">
        <v>7</v>
      </c>
      <c r="B9" s="6" t="s">
        <v>89</v>
      </c>
      <c r="C9" s="7">
        <v>11</v>
      </c>
      <c r="D9" s="7">
        <v>5</v>
      </c>
      <c r="E9" s="7">
        <v>0</v>
      </c>
      <c r="F9" s="8">
        <v>0.68799999999999994</v>
      </c>
      <c r="G9" s="10">
        <v>36739</v>
      </c>
      <c r="H9" s="9">
        <v>42799</v>
      </c>
      <c r="I9" s="9">
        <v>42797</v>
      </c>
      <c r="J9" s="11">
        <v>42951</v>
      </c>
      <c r="K9" s="7">
        <v>430</v>
      </c>
      <c r="L9" s="7">
        <v>305</v>
      </c>
      <c r="M9" s="12">
        <v>125</v>
      </c>
      <c r="N9" s="7" t="s">
        <v>63</v>
      </c>
    </row>
    <row r="10" spans="1:14" ht="15.75" thickBot="1">
      <c r="A10">
        <v>8</v>
      </c>
      <c r="B10" s="6" t="s">
        <v>92</v>
      </c>
      <c r="C10" s="7">
        <v>11</v>
      </c>
      <c r="D10" s="7">
        <v>5</v>
      </c>
      <c r="E10" s="7">
        <v>0</v>
      </c>
      <c r="F10" s="8">
        <v>0.68799999999999994</v>
      </c>
      <c r="G10" s="9">
        <v>42858</v>
      </c>
      <c r="H10" s="9">
        <v>42888</v>
      </c>
      <c r="I10" s="9">
        <v>42770</v>
      </c>
      <c r="J10" s="11">
        <v>42921</v>
      </c>
      <c r="K10" s="7">
        <v>430</v>
      </c>
      <c r="L10" s="7">
        <v>305</v>
      </c>
      <c r="M10" s="12">
        <v>125</v>
      </c>
      <c r="N10" s="7" t="s">
        <v>77</v>
      </c>
    </row>
    <row r="11" spans="1:14" ht="15.75" thickBot="1">
      <c r="A11">
        <v>9</v>
      </c>
      <c r="B11" s="6" t="s">
        <v>113</v>
      </c>
      <c r="C11" s="7">
        <v>11</v>
      </c>
      <c r="D11" s="7">
        <v>5</v>
      </c>
      <c r="E11" s="7">
        <v>0</v>
      </c>
      <c r="F11" s="8">
        <v>0.68799999999999994</v>
      </c>
      <c r="G11" s="10">
        <v>36739</v>
      </c>
      <c r="H11" s="9">
        <v>42799</v>
      </c>
      <c r="I11" s="9">
        <v>42856</v>
      </c>
      <c r="J11" s="11">
        <v>42981</v>
      </c>
      <c r="K11" s="7">
        <v>414</v>
      </c>
      <c r="L11" s="7">
        <v>304</v>
      </c>
      <c r="M11" s="12">
        <v>110</v>
      </c>
      <c r="N11" s="7" t="s">
        <v>69</v>
      </c>
    </row>
    <row r="12" spans="1:14" ht="15.75" thickBot="1">
      <c r="A12">
        <v>10</v>
      </c>
      <c r="B12" s="6" t="s">
        <v>114</v>
      </c>
      <c r="C12" s="7">
        <v>10</v>
      </c>
      <c r="D12" s="7">
        <v>6</v>
      </c>
      <c r="E12" s="7">
        <v>0</v>
      </c>
      <c r="F12" s="8">
        <v>0.625</v>
      </c>
      <c r="G12" s="9">
        <v>42829</v>
      </c>
      <c r="H12" s="9">
        <v>42888</v>
      </c>
      <c r="I12" s="9">
        <v>42827</v>
      </c>
      <c r="J12" s="11">
        <v>42981</v>
      </c>
      <c r="K12" s="7">
        <v>442</v>
      </c>
      <c r="L12" s="7">
        <v>382</v>
      </c>
      <c r="M12" s="12">
        <v>60</v>
      </c>
      <c r="N12" s="7" t="s">
        <v>63</v>
      </c>
    </row>
    <row r="13" spans="1:14" ht="15.75" thickBot="1">
      <c r="A13">
        <v>11</v>
      </c>
      <c r="B13" s="16" t="s">
        <v>5</v>
      </c>
      <c r="C13" s="7">
        <v>10</v>
      </c>
      <c r="D13" s="7">
        <v>6</v>
      </c>
      <c r="E13" s="7">
        <v>0</v>
      </c>
      <c r="F13" s="8">
        <v>0.625</v>
      </c>
      <c r="G13" s="9">
        <v>42888</v>
      </c>
      <c r="H13" s="9">
        <v>42829</v>
      </c>
      <c r="I13" s="9">
        <v>42770</v>
      </c>
      <c r="J13" s="11">
        <v>42892</v>
      </c>
      <c r="K13" s="7">
        <v>379</v>
      </c>
      <c r="L13" s="7">
        <v>324</v>
      </c>
      <c r="M13" s="12">
        <v>55</v>
      </c>
      <c r="N13" s="7" t="s">
        <v>61</v>
      </c>
    </row>
    <row r="14" spans="1:14" ht="15.75" thickBot="1">
      <c r="A14">
        <v>12</v>
      </c>
      <c r="B14" s="6" t="s">
        <v>115</v>
      </c>
      <c r="C14" s="7">
        <v>9</v>
      </c>
      <c r="D14" s="7">
        <v>7</v>
      </c>
      <c r="E14" s="7">
        <v>0</v>
      </c>
      <c r="F14" s="8">
        <v>0.56299999999999994</v>
      </c>
      <c r="G14" s="9">
        <v>42858</v>
      </c>
      <c r="H14" s="9">
        <v>42829</v>
      </c>
      <c r="I14" s="9">
        <v>42827</v>
      </c>
      <c r="J14" s="11">
        <v>42892</v>
      </c>
      <c r="K14" s="7">
        <v>396</v>
      </c>
      <c r="L14" s="7">
        <v>348</v>
      </c>
      <c r="M14" s="12">
        <v>48</v>
      </c>
      <c r="N14" s="7" t="s">
        <v>66</v>
      </c>
    </row>
    <row r="15" spans="1:14" ht="15.75" thickBot="1">
      <c r="A15">
        <v>13</v>
      </c>
      <c r="B15" s="6" t="s">
        <v>71</v>
      </c>
      <c r="C15" s="7">
        <v>8</v>
      </c>
      <c r="D15" s="7">
        <v>7</v>
      </c>
      <c r="E15" s="7">
        <v>1</v>
      </c>
      <c r="F15" s="8">
        <v>0.53100000000000003</v>
      </c>
      <c r="G15" s="13">
        <v>36984</v>
      </c>
      <c r="H15" s="9">
        <v>42829</v>
      </c>
      <c r="I15" s="13">
        <v>36952</v>
      </c>
      <c r="J15" s="14">
        <v>37047</v>
      </c>
      <c r="K15" s="7">
        <v>417</v>
      </c>
      <c r="L15" s="7">
        <v>428</v>
      </c>
      <c r="M15" s="15">
        <v>-11</v>
      </c>
      <c r="N15" s="7" t="s">
        <v>69</v>
      </c>
    </row>
    <row r="16" spans="1:14" ht="15.75" thickBot="1">
      <c r="A16">
        <v>14</v>
      </c>
      <c r="B16" s="16" t="s">
        <v>31</v>
      </c>
      <c r="C16" s="7">
        <v>8</v>
      </c>
      <c r="D16" s="7">
        <v>8</v>
      </c>
      <c r="E16" s="7">
        <v>0</v>
      </c>
      <c r="F16" s="8">
        <v>0.5</v>
      </c>
      <c r="G16" s="9">
        <v>42858</v>
      </c>
      <c r="H16" s="9">
        <v>42799</v>
      </c>
      <c r="I16" s="9">
        <v>42827</v>
      </c>
      <c r="J16" s="11">
        <v>42892</v>
      </c>
      <c r="K16" s="7">
        <v>379</v>
      </c>
      <c r="L16" s="7">
        <v>370</v>
      </c>
      <c r="M16" s="12">
        <v>9</v>
      </c>
      <c r="N16" s="7" t="s">
        <v>91</v>
      </c>
    </row>
    <row r="17" spans="1:14" ht="15.75" thickBot="1">
      <c r="A17">
        <v>15</v>
      </c>
      <c r="B17" s="16" t="s">
        <v>7</v>
      </c>
      <c r="C17" s="7">
        <v>8</v>
      </c>
      <c r="D17" s="7">
        <v>8</v>
      </c>
      <c r="E17" s="7">
        <v>0</v>
      </c>
      <c r="F17" s="8">
        <v>0.5</v>
      </c>
      <c r="G17" s="9">
        <v>42888</v>
      </c>
      <c r="H17" s="9">
        <v>42772</v>
      </c>
      <c r="I17" s="9">
        <v>42797</v>
      </c>
      <c r="J17" s="11">
        <v>42892</v>
      </c>
      <c r="K17" s="7">
        <v>320</v>
      </c>
      <c r="L17" s="7">
        <v>352</v>
      </c>
      <c r="M17" s="15">
        <v>-32</v>
      </c>
      <c r="N17" s="7" t="s">
        <v>77</v>
      </c>
    </row>
    <row r="18" spans="1:14" ht="15.75" thickBot="1">
      <c r="A18">
        <v>16</v>
      </c>
      <c r="B18" s="16" t="s">
        <v>10</v>
      </c>
      <c r="C18" s="7">
        <v>8</v>
      </c>
      <c r="D18" s="7">
        <v>8</v>
      </c>
      <c r="E18" s="7">
        <v>0</v>
      </c>
      <c r="F18" s="8">
        <v>0.5</v>
      </c>
      <c r="G18" s="9">
        <v>42858</v>
      </c>
      <c r="H18" s="9">
        <v>42799</v>
      </c>
      <c r="I18" s="9">
        <v>42770</v>
      </c>
      <c r="J18" s="11">
        <v>42833</v>
      </c>
      <c r="K18" s="7">
        <v>445</v>
      </c>
      <c r="L18" s="7">
        <v>478</v>
      </c>
      <c r="M18" s="15">
        <v>-33</v>
      </c>
      <c r="N18" s="7" t="s">
        <v>77</v>
      </c>
    </row>
    <row r="19" spans="1:14" ht="15.75" thickBot="1">
      <c r="A19">
        <v>17</v>
      </c>
      <c r="B19" s="16" t="s">
        <v>13</v>
      </c>
      <c r="C19" s="7">
        <v>8</v>
      </c>
      <c r="D19" s="7">
        <v>8</v>
      </c>
      <c r="E19" s="7">
        <v>0</v>
      </c>
      <c r="F19" s="8">
        <v>0.5</v>
      </c>
      <c r="G19" s="9">
        <v>42858</v>
      </c>
      <c r="H19" s="9">
        <v>42799</v>
      </c>
      <c r="I19" s="9">
        <v>42856</v>
      </c>
      <c r="J19" s="11">
        <v>42921</v>
      </c>
      <c r="K19" s="7">
        <v>439</v>
      </c>
      <c r="L19" s="7">
        <v>432</v>
      </c>
      <c r="M19" s="12">
        <v>7</v>
      </c>
      <c r="N19" s="7" t="s">
        <v>61</v>
      </c>
    </row>
    <row r="20" spans="1:14" ht="15.75" thickBot="1">
      <c r="A20">
        <v>18</v>
      </c>
      <c r="B20" s="16" t="s">
        <v>28</v>
      </c>
      <c r="C20" s="7">
        <v>8</v>
      </c>
      <c r="D20" s="7">
        <v>8</v>
      </c>
      <c r="E20" s="7">
        <v>0</v>
      </c>
      <c r="F20" s="8">
        <v>0.5</v>
      </c>
      <c r="G20" s="9">
        <v>42888</v>
      </c>
      <c r="H20" s="9">
        <v>42772</v>
      </c>
      <c r="I20" s="9">
        <v>42797</v>
      </c>
      <c r="J20" s="11">
        <v>42862</v>
      </c>
      <c r="K20" s="7">
        <v>290</v>
      </c>
      <c r="L20" s="7">
        <v>387</v>
      </c>
      <c r="M20" s="15">
        <v>-97</v>
      </c>
      <c r="N20" s="7" t="s">
        <v>63</v>
      </c>
    </row>
    <row r="21" spans="1:14" ht="15.75" thickBot="1">
      <c r="A21">
        <v>19</v>
      </c>
      <c r="B21" s="16" t="s">
        <v>23</v>
      </c>
      <c r="C21" s="7">
        <v>8</v>
      </c>
      <c r="D21" s="7">
        <v>8</v>
      </c>
      <c r="E21" s="7">
        <v>0</v>
      </c>
      <c r="F21" s="8">
        <v>0.5</v>
      </c>
      <c r="G21" s="9">
        <v>42829</v>
      </c>
      <c r="H21" s="9">
        <v>42829</v>
      </c>
      <c r="I21" s="9">
        <v>42770</v>
      </c>
      <c r="J21" s="11">
        <v>42921</v>
      </c>
      <c r="K21" s="7">
        <v>317</v>
      </c>
      <c r="L21" s="7">
        <v>335</v>
      </c>
      <c r="M21" s="15">
        <v>-18</v>
      </c>
      <c r="N21" s="7" t="s">
        <v>77</v>
      </c>
    </row>
    <row r="22" spans="1:14" ht="15.75" thickBot="1">
      <c r="A22">
        <v>20</v>
      </c>
      <c r="B22" s="16" t="s">
        <v>27</v>
      </c>
      <c r="C22" s="7">
        <v>7</v>
      </c>
      <c r="D22" s="7">
        <v>9</v>
      </c>
      <c r="E22" s="7">
        <v>0</v>
      </c>
      <c r="F22" s="8">
        <v>0.438</v>
      </c>
      <c r="G22" s="9">
        <v>42829</v>
      </c>
      <c r="H22" s="9">
        <v>42799</v>
      </c>
      <c r="I22" s="9">
        <v>42797</v>
      </c>
      <c r="J22" s="11">
        <v>42892</v>
      </c>
      <c r="K22" s="7">
        <v>294</v>
      </c>
      <c r="L22" s="7">
        <v>383</v>
      </c>
      <c r="M22" s="15">
        <v>-89</v>
      </c>
      <c r="N22" s="7" t="s">
        <v>63</v>
      </c>
    </row>
    <row r="23" spans="1:14" ht="15.75" thickBot="1">
      <c r="A23">
        <v>21</v>
      </c>
      <c r="B23" s="16" t="s">
        <v>35</v>
      </c>
      <c r="C23" s="7">
        <v>7</v>
      </c>
      <c r="D23" s="7">
        <v>9</v>
      </c>
      <c r="E23" s="7">
        <v>0</v>
      </c>
      <c r="F23" s="8">
        <v>0.438</v>
      </c>
      <c r="G23" s="9">
        <v>42799</v>
      </c>
      <c r="H23" s="9">
        <v>42829</v>
      </c>
      <c r="I23" s="9">
        <v>42770</v>
      </c>
      <c r="J23" s="11">
        <v>42892</v>
      </c>
      <c r="K23" s="7">
        <v>362</v>
      </c>
      <c r="L23" s="7">
        <v>381</v>
      </c>
      <c r="M23" s="15">
        <v>-19</v>
      </c>
      <c r="N23" s="7" t="s">
        <v>63</v>
      </c>
    </row>
    <row r="24" spans="1:14" ht="15.75" thickBot="1">
      <c r="A24">
        <v>22</v>
      </c>
      <c r="B24" s="16" t="s">
        <v>15</v>
      </c>
      <c r="C24" s="7">
        <v>7</v>
      </c>
      <c r="D24" s="7">
        <v>9</v>
      </c>
      <c r="E24" s="7">
        <v>0</v>
      </c>
      <c r="F24" s="8">
        <v>0.438</v>
      </c>
      <c r="G24" s="9">
        <v>42829</v>
      </c>
      <c r="H24" s="9">
        <v>42799</v>
      </c>
      <c r="I24" s="9">
        <v>42827</v>
      </c>
      <c r="J24" s="11">
        <v>42892</v>
      </c>
      <c r="K24" s="7">
        <v>395</v>
      </c>
      <c r="L24" s="7">
        <v>376</v>
      </c>
      <c r="M24" s="12">
        <v>19</v>
      </c>
      <c r="N24" s="7" t="s">
        <v>82</v>
      </c>
    </row>
    <row r="25" spans="1:14" ht="15.75" thickBot="1">
      <c r="A25">
        <v>23</v>
      </c>
      <c r="B25" s="6" t="s">
        <v>98</v>
      </c>
      <c r="C25" s="7">
        <v>7</v>
      </c>
      <c r="D25" s="7">
        <v>9</v>
      </c>
      <c r="E25" s="7">
        <v>0</v>
      </c>
      <c r="F25" s="8">
        <v>0.438</v>
      </c>
      <c r="G25" s="9">
        <v>42858</v>
      </c>
      <c r="H25" s="9">
        <v>42772</v>
      </c>
      <c r="I25" s="9">
        <v>42740</v>
      </c>
      <c r="J25" s="11">
        <v>42833</v>
      </c>
      <c r="K25" s="7">
        <v>348</v>
      </c>
      <c r="L25" s="7">
        <v>364</v>
      </c>
      <c r="M25" s="15">
        <v>-16</v>
      </c>
      <c r="N25" s="7" t="s">
        <v>61</v>
      </c>
    </row>
    <row r="26" spans="1:14" ht="15.75" thickBot="1">
      <c r="A26">
        <v>24</v>
      </c>
      <c r="B26" s="16" t="s">
        <v>8</v>
      </c>
      <c r="C26" s="7">
        <v>6</v>
      </c>
      <c r="D26" s="7">
        <v>10</v>
      </c>
      <c r="E26" s="7">
        <v>0</v>
      </c>
      <c r="F26" s="8">
        <v>0.375</v>
      </c>
      <c r="G26" s="9">
        <v>42829</v>
      </c>
      <c r="H26" s="9">
        <v>42772</v>
      </c>
      <c r="I26" s="9">
        <v>42797</v>
      </c>
      <c r="J26" s="11">
        <v>42862</v>
      </c>
      <c r="K26" s="7">
        <v>339</v>
      </c>
      <c r="L26" s="7">
        <v>388</v>
      </c>
      <c r="M26" s="15">
        <v>-49</v>
      </c>
      <c r="N26" s="7" t="s">
        <v>61</v>
      </c>
    </row>
    <row r="27" spans="1:14" ht="15.75" thickBot="1">
      <c r="A27">
        <v>25</v>
      </c>
      <c r="B27" s="16" t="s">
        <v>24</v>
      </c>
      <c r="C27" s="7">
        <v>5</v>
      </c>
      <c r="D27" s="7">
        <v>10</v>
      </c>
      <c r="E27" s="7">
        <v>1</v>
      </c>
      <c r="F27" s="8">
        <v>0.34399999999999997</v>
      </c>
      <c r="G27" s="9">
        <v>42858</v>
      </c>
      <c r="H27" s="7" t="s">
        <v>116</v>
      </c>
      <c r="I27" s="13">
        <v>36925</v>
      </c>
      <c r="J27" s="14">
        <v>36988</v>
      </c>
      <c r="K27" s="7">
        <v>391</v>
      </c>
      <c r="L27" s="7">
        <v>480</v>
      </c>
      <c r="M27" s="15">
        <v>-89</v>
      </c>
      <c r="N27" s="7" t="s">
        <v>69</v>
      </c>
    </row>
    <row r="28" spans="1:14" ht="15.75" thickBot="1">
      <c r="A28">
        <v>26</v>
      </c>
      <c r="B28" s="16" t="s">
        <v>29</v>
      </c>
      <c r="C28" s="7">
        <v>4</v>
      </c>
      <c r="D28" s="7">
        <v>12</v>
      </c>
      <c r="E28" s="7">
        <v>0</v>
      </c>
      <c r="F28" s="8">
        <v>0.25</v>
      </c>
      <c r="G28" s="9">
        <v>42799</v>
      </c>
      <c r="H28" s="9">
        <v>42742</v>
      </c>
      <c r="I28" s="9">
        <v>42740</v>
      </c>
      <c r="J28" s="11">
        <v>42833</v>
      </c>
      <c r="K28" s="7">
        <v>322</v>
      </c>
      <c r="L28" s="7">
        <v>453</v>
      </c>
      <c r="M28" s="15">
        <v>-131</v>
      </c>
      <c r="N28" s="7" t="s">
        <v>109</v>
      </c>
    </row>
    <row r="29" spans="1:14" ht="15.75" thickBot="1">
      <c r="A29">
        <v>27</v>
      </c>
      <c r="B29" s="16" t="s">
        <v>12</v>
      </c>
      <c r="C29" s="7">
        <v>4</v>
      </c>
      <c r="D29" s="7">
        <v>12</v>
      </c>
      <c r="E29" s="7">
        <v>0</v>
      </c>
      <c r="F29" s="8">
        <v>0.25</v>
      </c>
      <c r="G29" s="9">
        <v>42799</v>
      </c>
      <c r="H29" s="9">
        <v>42742</v>
      </c>
      <c r="I29" s="9">
        <v>42770</v>
      </c>
      <c r="J29" s="11">
        <v>42803</v>
      </c>
      <c r="K29" s="7">
        <v>308</v>
      </c>
      <c r="L29" s="7">
        <v>406</v>
      </c>
      <c r="M29" s="15">
        <v>-98</v>
      </c>
      <c r="N29" s="7" t="s">
        <v>80</v>
      </c>
    </row>
    <row r="30" spans="1:14" ht="15.75" thickBot="1">
      <c r="A30">
        <v>28</v>
      </c>
      <c r="B30" s="16" t="s">
        <v>19</v>
      </c>
      <c r="C30" s="7">
        <v>4</v>
      </c>
      <c r="D30" s="7">
        <v>12</v>
      </c>
      <c r="E30" s="7">
        <v>0</v>
      </c>
      <c r="F30" s="8">
        <v>0.25</v>
      </c>
      <c r="G30" s="9">
        <v>42742</v>
      </c>
      <c r="H30" s="9">
        <v>42799</v>
      </c>
      <c r="I30" s="9">
        <v>42797</v>
      </c>
      <c r="J30" s="11">
        <v>42833</v>
      </c>
      <c r="K30" s="7">
        <v>247</v>
      </c>
      <c r="L30" s="7">
        <v>449</v>
      </c>
      <c r="M30" s="15">
        <v>-202</v>
      </c>
      <c r="N30" s="7" t="s">
        <v>76</v>
      </c>
    </row>
    <row r="31" spans="1:14" ht="15.75" thickBot="1">
      <c r="A31">
        <v>29</v>
      </c>
      <c r="B31" s="16" t="s">
        <v>6</v>
      </c>
      <c r="C31" s="7">
        <v>4</v>
      </c>
      <c r="D31" s="7">
        <v>12</v>
      </c>
      <c r="E31" s="7">
        <v>0</v>
      </c>
      <c r="F31" s="8">
        <v>0.25</v>
      </c>
      <c r="G31" s="9">
        <v>42799</v>
      </c>
      <c r="H31" s="9">
        <v>42742</v>
      </c>
      <c r="I31" s="9">
        <v>42740</v>
      </c>
      <c r="J31" s="11">
        <v>42803</v>
      </c>
      <c r="K31" s="7">
        <v>353</v>
      </c>
      <c r="L31" s="7">
        <v>443</v>
      </c>
      <c r="M31" s="15">
        <v>-90</v>
      </c>
      <c r="N31" s="7" t="s">
        <v>77</v>
      </c>
    </row>
    <row r="32" spans="1:14" ht="15.75" thickBot="1">
      <c r="A32">
        <v>30</v>
      </c>
      <c r="B32" s="16" t="s">
        <v>34</v>
      </c>
      <c r="C32" s="7">
        <v>4</v>
      </c>
      <c r="D32" s="7">
        <v>12</v>
      </c>
      <c r="E32" s="7">
        <v>0</v>
      </c>
      <c r="F32" s="8">
        <v>0.25</v>
      </c>
      <c r="G32" s="9">
        <v>42799</v>
      </c>
      <c r="H32" s="9">
        <v>42742</v>
      </c>
      <c r="I32" s="9">
        <v>42740</v>
      </c>
      <c r="J32" s="11">
        <v>42776</v>
      </c>
      <c r="K32" s="7">
        <v>288</v>
      </c>
      <c r="L32" s="7">
        <v>389</v>
      </c>
      <c r="M32" s="15">
        <v>-101</v>
      </c>
      <c r="N32" s="7" t="s">
        <v>76</v>
      </c>
    </row>
    <row r="33" spans="1:14" ht="15.75" thickBot="1">
      <c r="A33">
        <v>31</v>
      </c>
      <c r="B33" s="16" t="s">
        <v>36</v>
      </c>
      <c r="C33" s="7">
        <v>3</v>
      </c>
      <c r="D33" s="7">
        <v>13</v>
      </c>
      <c r="E33" s="7">
        <v>0</v>
      </c>
      <c r="F33" s="8">
        <v>0.188</v>
      </c>
      <c r="G33" s="9">
        <v>42772</v>
      </c>
      <c r="H33" s="9">
        <v>42742</v>
      </c>
      <c r="I33" s="7" t="s">
        <v>83</v>
      </c>
      <c r="J33" s="11">
        <v>42746</v>
      </c>
      <c r="K33" s="7">
        <v>334</v>
      </c>
      <c r="L33" s="7">
        <v>478</v>
      </c>
      <c r="M33" s="15">
        <v>-144</v>
      </c>
      <c r="N33" s="7" t="s">
        <v>117</v>
      </c>
    </row>
    <row r="34" spans="1:14">
      <c r="A34">
        <v>32</v>
      </c>
      <c r="B34" s="16" t="s">
        <v>17</v>
      </c>
      <c r="C34" s="7">
        <v>2</v>
      </c>
      <c r="D34" s="7">
        <v>14</v>
      </c>
      <c r="E34" s="7">
        <v>0</v>
      </c>
      <c r="F34" s="8">
        <v>0.125</v>
      </c>
      <c r="G34" s="9">
        <v>42742</v>
      </c>
      <c r="H34" s="9">
        <v>42742</v>
      </c>
      <c r="I34" s="9">
        <v>42740</v>
      </c>
      <c r="J34" s="11">
        <v>42776</v>
      </c>
      <c r="K34" s="7">
        <v>276</v>
      </c>
      <c r="L34" s="7">
        <v>428</v>
      </c>
      <c r="M34" s="15">
        <v>-152</v>
      </c>
      <c r="N34" s="7" t="s">
        <v>118</v>
      </c>
    </row>
    <row r="35" spans="1:14">
      <c r="B35" s="22" t="s">
        <v>84</v>
      </c>
    </row>
  </sheetData>
  <hyperlinks>
    <hyperlink ref="C2" r:id="rId1" display="http://www.espn.com/nfl/standings/_/season/2013/sort/wins/group/league" xr:uid="{00000000-0004-0000-0700-000000000000}"/>
    <hyperlink ref="D2" r:id="rId2" display="http://www.espn.com/nfl/standings/_/season/2013/sort/losses/group/league" xr:uid="{00000000-0004-0000-0700-000001000000}"/>
    <hyperlink ref="E2" r:id="rId3" display="http://www.espn.com/nfl/standings/_/season/2013/sort/ties/group/league" xr:uid="{00000000-0004-0000-0700-000002000000}"/>
    <hyperlink ref="F2" r:id="rId4" display="http://www.espn.com/nfl/standings/_/season/2013/dir/asc/group/league" xr:uid="{00000000-0004-0000-0700-000003000000}"/>
    <hyperlink ref="K2" r:id="rId5" display="http://www.espn.com/nfl/standings/_/season/2013/sort/pointsfor/group/league" xr:uid="{00000000-0004-0000-0700-000004000000}"/>
    <hyperlink ref="L2" r:id="rId6" display="http://www.espn.com/nfl/standings/_/season/2013/sort/pointsagainst/group/league" xr:uid="{00000000-0004-0000-0700-000005000000}"/>
    <hyperlink ref="M2" r:id="rId7" display="http://www.espn.com/nfl/standings/_/season/2013/sort/differential/group/league" xr:uid="{00000000-0004-0000-0700-000006000000}"/>
    <hyperlink ref="N2" r:id="rId8" display="http://www.espn.com/nfl/standings/_/season/2013/sort/streak/group/league" xr:uid="{00000000-0004-0000-07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Draft</vt:lpstr>
      <vt:lpstr>DraftOrder</vt:lpstr>
      <vt:lpstr>Historical</vt:lpstr>
      <vt:lpstr>2017</vt:lpstr>
      <vt:lpstr>2016</vt:lpstr>
      <vt:lpstr>2015</vt:lpstr>
      <vt:lpstr>2014</vt:lpstr>
      <vt:lpstr>2013</vt:lpstr>
      <vt:lpstr>2012</vt:lpstr>
      <vt:lpstr>2011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Fischer</dc:creator>
  <cp:lastModifiedBy>Thomas Fischer</cp:lastModifiedBy>
  <dcterms:created xsi:type="dcterms:W3CDTF">2017-09-05T12:21:37Z</dcterms:created>
  <dcterms:modified xsi:type="dcterms:W3CDTF">2019-09-03T22:23:39Z</dcterms:modified>
</cp:coreProperties>
</file>