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Fischer\Documents\Gambling\"/>
    </mc:Choice>
  </mc:AlternateContent>
  <xr:revisionPtr revIDLastSave="0" documentId="13_ncr:1_{2A97AC03-1B94-422B-A4DB-422AF821CCB8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2" r:id="rId1"/>
    <sheet name="Draft" sheetId="1" r:id="rId2"/>
    <sheet name="DraftOrder" sheetId="11" r:id="rId3"/>
  </sheets>
  <definedNames>
    <definedName name="_xlnm._FilterDatabase" localSheetId="1" hidden="1">Draft!$E$40:$Q$72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3" i="1" l="1"/>
  <c r="Q47" i="1"/>
  <c r="Q43" i="1"/>
  <c r="Q64" i="1"/>
  <c r="Q62" i="1"/>
  <c r="Q66" i="1"/>
  <c r="Q44" i="1"/>
  <c r="Q55" i="1"/>
  <c r="Q60" i="1"/>
  <c r="Q67" i="1"/>
  <c r="Q46" i="1"/>
  <c r="Q69" i="1"/>
  <c r="Q53" i="1"/>
  <c r="Q70" i="1"/>
  <c r="Q41" i="1"/>
  <c r="Q71" i="1"/>
  <c r="Q51" i="1"/>
  <c r="Q48" i="1"/>
  <c r="Q54" i="1"/>
  <c r="Q61" i="1"/>
  <c r="Q52" i="1"/>
  <c r="Q56" i="1"/>
  <c r="Q65" i="1"/>
  <c r="Q72" i="1"/>
  <c r="Q68" i="1"/>
  <c r="Q57" i="1"/>
  <c r="Q45" i="1"/>
  <c r="Q49" i="1"/>
  <c r="Q42" i="1"/>
  <c r="Q50" i="1"/>
  <c r="Q58" i="1"/>
  <c r="Q59" i="1"/>
  <c r="P63" i="1"/>
  <c r="P47" i="1"/>
  <c r="P43" i="1"/>
  <c r="P64" i="1"/>
  <c r="P62" i="1"/>
  <c r="P66" i="1"/>
  <c r="P44" i="1"/>
  <c r="P55" i="1"/>
  <c r="P60" i="1"/>
  <c r="P67" i="1"/>
  <c r="P46" i="1"/>
  <c r="P69" i="1"/>
  <c r="P53" i="1"/>
  <c r="P70" i="1"/>
  <c r="P41" i="1"/>
  <c r="P71" i="1"/>
  <c r="P51" i="1"/>
  <c r="P48" i="1"/>
  <c r="P54" i="1"/>
  <c r="P61" i="1"/>
  <c r="P52" i="1"/>
  <c r="P56" i="1"/>
  <c r="P65" i="1"/>
  <c r="P72" i="1"/>
  <c r="P68" i="1"/>
  <c r="P57" i="1"/>
  <c r="P45" i="1"/>
  <c r="P8" i="1" s="1"/>
  <c r="P49" i="1"/>
  <c r="P42" i="1"/>
  <c r="P50" i="1"/>
  <c r="P58" i="1"/>
  <c r="P5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G3" i="1"/>
  <c r="H3" i="1"/>
  <c r="I3" i="1"/>
  <c r="J3" i="1"/>
  <c r="K3" i="1"/>
  <c r="L3" i="1"/>
  <c r="N3" i="1"/>
  <c r="G4" i="1"/>
  <c r="H4" i="1"/>
  <c r="I4" i="1"/>
  <c r="J4" i="1"/>
  <c r="K4" i="1"/>
  <c r="L4" i="1"/>
  <c r="N4" i="1"/>
  <c r="G5" i="1"/>
  <c r="H5" i="1"/>
  <c r="I5" i="1"/>
  <c r="J5" i="1"/>
  <c r="K5" i="1"/>
  <c r="L5" i="1"/>
  <c r="N5" i="1"/>
  <c r="G6" i="1"/>
  <c r="H6" i="1"/>
  <c r="I6" i="1"/>
  <c r="J6" i="1"/>
  <c r="K6" i="1"/>
  <c r="L6" i="1"/>
  <c r="N6" i="1"/>
  <c r="G7" i="1"/>
  <c r="H7" i="1"/>
  <c r="I7" i="1"/>
  <c r="J7" i="1"/>
  <c r="K7" i="1"/>
  <c r="L7" i="1"/>
  <c r="N7" i="1"/>
  <c r="G8" i="1"/>
  <c r="H8" i="1"/>
  <c r="I8" i="1"/>
  <c r="J8" i="1"/>
  <c r="K8" i="1"/>
  <c r="L8" i="1"/>
  <c r="N8" i="1"/>
  <c r="G9" i="1"/>
  <c r="H9" i="1"/>
  <c r="I9" i="1"/>
  <c r="J9" i="1"/>
  <c r="K9" i="1"/>
  <c r="L9" i="1"/>
  <c r="N9" i="1"/>
  <c r="G10" i="1"/>
  <c r="H10" i="1"/>
  <c r="I10" i="1"/>
  <c r="J10" i="1"/>
  <c r="K10" i="1"/>
  <c r="L10" i="1"/>
  <c r="N10" i="1"/>
  <c r="G11" i="1"/>
  <c r="H11" i="1"/>
  <c r="I11" i="1"/>
  <c r="J11" i="1"/>
  <c r="K11" i="1"/>
  <c r="L11" i="1"/>
  <c r="N11" i="1"/>
  <c r="G12" i="1"/>
  <c r="H12" i="1"/>
  <c r="I12" i="1"/>
  <c r="J12" i="1"/>
  <c r="K12" i="1"/>
  <c r="L12" i="1"/>
  <c r="N12" i="1"/>
  <c r="G13" i="1"/>
  <c r="H13" i="1"/>
  <c r="I13" i="1"/>
  <c r="J13" i="1"/>
  <c r="K13" i="1"/>
  <c r="L13" i="1"/>
  <c r="N13" i="1"/>
  <c r="G14" i="1"/>
  <c r="H14" i="1"/>
  <c r="I14" i="1"/>
  <c r="J14" i="1"/>
  <c r="K14" i="1"/>
  <c r="L14" i="1"/>
  <c r="N14" i="1"/>
  <c r="G15" i="1"/>
  <c r="H15" i="1"/>
  <c r="I15" i="1"/>
  <c r="J15" i="1"/>
  <c r="K15" i="1"/>
  <c r="L15" i="1"/>
  <c r="N15" i="1"/>
  <c r="G16" i="1"/>
  <c r="H16" i="1"/>
  <c r="I16" i="1"/>
  <c r="J16" i="1"/>
  <c r="K16" i="1"/>
  <c r="L16" i="1"/>
  <c r="N16" i="1"/>
  <c r="G17" i="1"/>
  <c r="H17" i="1"/>
  <c r="I17" i="1"/>
  <c r="J17" i="1"/>
  <c r="K17" i="1"/>
  <c r="L17" i="1"/>
  <c r="N17" i="1"/>
  <c r="G18" i="1"/>
  <c r="H18" i="1"/>
  <c r="I18" i="1"/>
  <c r="J18" i="1"/>
  <c r="K18" i="1"/>
  <c r="L18" i="1"/>
  <c r="N18" i="1"/>
  <c r="G19" i="1"/>
  <c r="H19" i="1"/>
  <c r="I19" i="1"/>
  <c r="J19" i="1"/>
  <c r="K19" i="1"/>
  <c r="L19" i="1"/>
  <c r="N19" i="1"/>
  <c r="G20" i="1"/>
  <c r="H20" i="1"/>
  <c r="I20" i="1"/>
  <c r="J20" i="1"/>
  <c r="K20" i="1"/>
  <c r="L20" i="1"/>
  <c r="N20" i="1"/>
  <c r="G21" i="1"/>
  <c r="H21" i="1"/>
  <c r="I21" i="1"/>
  <c r="J21" i="1"/>
  <c r="K21" i="1"/>
  <c r="L21" i="1"/>
  <c r="N21" i="1"/>
  <c r="G22" i="1"/>
  <c r="H22" i="1"/>
  <c r="I22" i="1"/>
  <c r="J22" i="1"/>
  <c r="K22" i="1"/>
  <c r="L22" i="1"/>
  <c r="N22" i="1"/>
  <c r="G23" i="1"/>
  <c r="H23" i="1"/>
  <c r="I23" i="1"/>
  <c r="J23" i="1"/>
  <c r="K23" i="1"/>
  <c r="L23" i="1"/>
  <c r="N23" i="1"/>
  <c r="G24" i="1"/>
  <c r="H24" i="1"/>
  <c r="I24" i="1"/>
  <c r="J24" i="1"/>
  <c r="K24" i="1"/>
  <c r="L24" i="1"/>
  <c r="N24" i="1"/>
  <c r="G25" i="1"/>
  <c r="H25" i="1"/>
  <c r="I25" i="1"/>
  <c r="J25" i="1"/>
  <c r="K25" i="1"/>
  <c r="L25" i="1"/>
  <c r="N25" i="1"/>
  <c r="G26" i="1"/>
  <c r="H26" i="1"/>
  <c r="I26" i="1"/>
  <c r="J26" i="1"/>
  <c r="K26" i="1"/>
  <c r="L26" i="1"/>
  <c r="N26" i="1"/>
  <c r="G27" i="1"/>
  <c r="H27" i="1"/>
  <c r="I27" i="1"/>
  <c r="J27" i="1"/>
  <c r="K27" i="1"/>
  <c r="L27" i="1"/>
  <c r="N27" i="1"/>
  <c r="G28" i="1"/>
  <c r="H28" i="1"/>
  <c r="I28" i="1"/>
  <c r="J28" i="1"/>
  <c r="K28" i="1"/>
  <c r="L28" i="1"/>
  <c r="N28" i="1"/>
  <c r="G29" i="1"/>
  <c r="H29" i="1"/>
  <c r="I29" i="1"/>
  <c r="J29" i="1"/>
  <c r="K29" i="1"/>
  <c r="L29" i="1"/>
  <c r="N29" i="1"/>
  <c r="G30" i="1"/>
  <c r="H30" i="1"/>
  <c r="I30" i="1"/>
  <c r="J30" i="1"/>
  <c r="K30" i="1"/>
  <c r="L30" i="1"/>
  <c r="N30" i="1"/>
  <c r="G31" i="1"/>
  <c r="H31" i="1"/>
  <c r="I31" i="1"/>
  <c r="J31" i="1"/>
  <c r="K31" i="1"/>
  <c r="L31" i="1"/>
  <c r="N31" i="1"/>
  <c r="G32" i="1"/>
  <c r="H32" i="1"/>
  <c r="I32" i="1"/>
  <c r="J32" i="1"/>
  <c r="K32" i="1"/>
  <c r="L32" i="1"/>
  <c r="N32" i="1"/>
  <c r="D42" i="1" l="1"/>
  <c r="D47" i="1"/>
  <c r="D44" i="1"/>
  <c r="D49" i="1"/>
  <c r="D43" i="1"/>
  <c r="D46" i="1"/>
  <c r="D52" i="1"/>
  <c r="D45" i="1"/>
  <c r="D59" i="1"/>
  <c r="D54" i="1"/>
  <c r="D56" i="1"/>
  <c r="D50" i="1"/>
  <c r="D58" i="1"/>
  <c r="D60" i="1"/>
  <c r="D53" i="1"/>
  <c r="D51" i="1"/>
  <c r="D48" i="1"/>
  <c r="D64" i="1"/>
  <c r="D62" i="1"/>
  <c r="D55" i="1"/>
  <c r="D61" i="1"/>
  <c r="D65" i="1"/>
  <c r="D57" i="1"/>
  <c r="D66" i="1"/>
  <c r="D71" i="1"/>
  <c r="D68" i="1"/>
  <c r="D63" i="1"/>
  <c r="D67" i="1"/>
  <c r="D69" i="1"/>
  <c r="D70" i="1"/>
  <c r="D72" i="1"/>
  <c r="D41" i="1"/>
  <c r="E63" i="1"/>
  <c r="E47" i="1"/>
  <c r="E43" i="1"/>
  <c r="E64" i="1"/>
  <c r="E62" i="1"/>
  <c r="E66" i="1"/>
  <c r="E44" i="1"/>
  <c r="E55" i="1"/>
  <c r="E60" i="1"/>
  <c r="E67" i="1"/>
  <c r="E46" i="1"/>
  <c r="E69" i="1"/>
  <c r="E53" i="1"/>
  <c r="E70" i="1"/>
  <c r="E41" i="1"/>
  <c r="E71" i="1"/>
  <c r="E51" i="1"/>
  <c r="E48" i="1"/>
  <c r="E54" i="1"/>
  <c r="E61" i="1"/>
  <c r="E52" i="1"/>
  <c r="E56" i="1"/>
  <c r="E65" i="1"/>
  <c r="E72" i="1"/>
  <c r="E68" i="1"/>
  <c r="E57" i="1"/>
  <c r="E45" i="1"/>
  <c r="E49" i="1"/>
  <c r="E42" i="1"/>
  <c r="E50" i="1"/>
  <c r="E58" i="1"/>
  <c r="E5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Q15" i="1" l="1"/>
  <c r="Q28" i="1"/>
  <c r="Q9" i="1"/>
  <c r="Q30" i="1"/>
  <c r="Q13" i="1"/>
  <c r="P30" i="1"/>
  <c r="Q31" i="1"/>
  <c r="Q3" i="1" l="1"/>
  <c r="P32" i="1"/>
  <c r="Q32" i="1"/>
  <c r="Q29" i="1"/>
  <c r="P29" i="1"/>
  <c r="P24" i="1"/>
  <c r="Q27" i="1"/>
  <c r="P26" i="1"/>
  <c r="Q25" i="1"/>
  <c r="Q24" i="1"/>
  <c r="Q26" i="1"/>
  <c r="P25" i="1"/>
  <c r="Q23" i="1"/>
  <c r="Q22" i="1"/>
  <c r="Q21" i="1"/>
  <c r="Q20" i="1"/>
  <c r="P20" i="1"/>
  <c r="Q19" i="1"/>
  <c r="Q5" i="1"/>
  <c r="P19" i="1"/>
  <c r="Q18" i="1"/>
  <c r="Q17" i="1"/>
  <c r="P17" i="1"/>
  <c r="Q11" i="1"/>
  <c r="Q14" i="1"/>
  <c r="Q16" i="1"/>
  <c r="P16" i="1"/>
  <c r="P14" i="1"/>
  <c r="P4" i="1"/>
  <c r="P7" i="1"/>
  <c r="P13" i="1"/>
  <c r="Q10" i="1"/>
  <c r="P10" i="1"/>
  <c r="Q8" i="1"/>
  <c r="Q12" i="1"/>
  <c r="Q4" i="1"/>
  <c r="Q6" i="1"/>
  <c r="P5" i="1"/>
  <c r="P11" i="1"/>
  <c r="Q7" i="1"/>
  <c r="P28" i="1"/>
  <c r="P6" i="1"/>
  <c r="P27" i="1"/>
  <c r="P12" i="1"/>
  <c r="P21" i="1"/>
  <c r="P9" i="1"/>
  <c r="P15" i="1"/>
  <c r="P23" i="1"/>
  <c r="P22" i="1"/>
  <c r="P31" i="1"/>
  <c r="P18" i="1"/>
  <c r="P3" i="1"/>
</calcChain>
</file>

<file path=xl/sharedStrings.xml><?xml version="1.0" encoding="utf-8"?>
<sst xmlns="http://schemas.openxmlformats.org/spreadsheetml/2006/main" count="119" uniqueCount="68">
  <si>
    <t>Draft Pick</t>
  </si>
  <si>
    <t>Guy</t>
  </si>
  <si>
    <t>Pick</t>
  </si>
  <si>
    <t>Bum</t>
  </si>
  <si>
    <t>Team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</si>
  <si>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</si>
  <si>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</si>
  <si>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</si>
  <si>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</si>
  <si>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</si>
  <si>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</si>
  <si>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</si>
  <si>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</si>
  <si>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</si>
  <si>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</si>
  <si>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</si>
  <si>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</si>
  <si>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</si>
  <si>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</si>
  <si>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</si>
  <si>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</si>
  <si>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</si>
  <si>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</si>
  <si>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</si>
  <si>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</si>
  <si>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</si>
  <si>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</si>
  <si>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</si>
  <si>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</si>
  <si>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</si>
  <si>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</si>
  <si>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</si>
  <si>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</si>
  <si>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</si>
  <si>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</si>
  <si>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BR</t>
  </si>
  <si>
    <t>FPI</t>
  </si>
  <si>
    <t>SI</t>
  </si>
  <si>
    <t>ESPN</t>
  </si>
  <si>
    <t>CBS</t>
  </si>
  <si>
    <t>Avg</t>
  </si>
  <si>
    <t>SD</t>
  </si>
  <si>
    <t>Pick1</t>
  </si>
  <si>
    <t>Pick2</t>
  </si>
  <si>
    <t>Pick3</t>
  </si>
  <si>
    <t>Bums</t>
  </si>
  <si>
    <t>Avg Win Total</t>
  </si>
  <si>
    <t>Sum of Avg Win Total</t>
  </si>
  <si>
    <t xml:space="preserve"> Conley</t>
  </si>
  <si>
    <t xml:space="preserve"> Matt M</t>
  </si>
  <si>
    <t xml:space="preserve"> Rubino</t>
  </si>
  <si>
    <t xml:space="preserve"> Flaim</t>
  </si>
  <si>
    <t xml:space="preserve"> Bailey</t>
  </si>
  <si>
    <t xml:space="preserve"> Fish</t>
  </si>
  <si>
    <t xml:space="preserve"> Brad</t>
  </si>
  <si>
    <t>Picked</t>
  </si>
  <si>
    <t>Sum of SD</t>
  </si>
  <si>
    <t>Washington Football Team</t>
  </si>
  <si>
    <t>Las Vegas Raiders</t>
  </si>
  <si>
    <t>SN</t>
  </si>
  <si>
    <t>O/U</t>
  </si>
  <si>
    <t>Pick #</t>
  </si>
  <si>
    <t xml:space="preserve"> Otter</t>
  </si>
  <si>
    <t xml:space="preserve"> Chris M</t>
  </si>
  <si>
    <t xml:space="preserve"> Avallone</t>
  </si>
  <si>
    <t>GD</t>
  </si>
  <si>
    <t>538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</si>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</sst>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Fischer" refreshedDate="44446.881767245373" createdVersion="4" refreshedVersion="7" minRefreshableVersion="3" recordCount="30" xr:uid="{00000000-000A-0000-FFFF-FFFF0F000000}">
  <cacheSource type="worksheet">
    <worksheetSource ref="D2:Q32" sheet="Draft"/>
  </cacheSource>
  <cacheFields count="14">
    <cacheField name="Pick" numFmtId="0">
      <sharedItems containsSemiMixedTypes="0" containsString="0" containsNumber="1" containsInteger="1" minValue="1" maxValue="30"/>
    </cacheField>
    <cacheField name="Bum" numFmtId="0">
      <sharedItems count="26">
        <s v=" Otter"/>
        <s v=" Chris M"/>
        <s v=" Conley"/>
        <s v=" Matt M"/>
        <s v=" Rubino"/>
        <s v=" Fish"/>
        <s v=" Flaim"/>
        <s v=" Avallone"/>
        <s v=" Brad"/>
        <s v=" Bailey"/>
        <s v="Avallone" u="1"/>
        <s v=" Matt A" u="1"/>
        <s v="Conley" u="1"/>
        <s v="Matt A" u="1"/>
        <s v="Bailey" u="1"/>
        <s v=" Otto" u="1"/>
        <s v=" Chris" u="1"/>
        <s v="Otto" u="1"/>
        <s v="Brad" u="1"/>
        <s v="Spike" u="1"/>
        <s v="Tom" u="1"/>
        <s v="Matt M" u="1"/>
        <s v="Chris M" u="1"/>
        <s v="Fish" u="1"/>
        <s v="Rubino" u="1"/>
        <s v="Flaim" u="1"/>
      </sharedItems>
    </cacheField>
    <cacheField name="Team" numFmtId="0">
      <sharedItems/>
    </cacheField>
    <cacheField name="BR" numFmtId="0">
      <sharedItems containsSemiMixedTypes="0" containsString="0" containsNumber="1" containsInteger="1" minValue="4" maxValue="15"/>
    </cacheField>
    <cacheField name="FPI" numFmtId="0">
      <sharedItems containsSemiMixedTypes="0" containsString="0" containsNumber="1" minValue="5.9" maxValue="11.5"/>
    </cacheField>
    <cacheField name="SI" numFmtId="0">
      <sharedItems containsSemiMixedTypes="0" containsString="0" containsNumber="1" containsInteger="1" minValue="4" maxValue="12"/>
    </cacheField>
    <cacheField name="ESPN" numFmtId="0">
      <sharedItems containsSemiMixedTypes="0" containsString="0" containsNumber="1" containsInteger="1" minValue="5" maxValue="13"/>
    </cacheField>
    <cacheField name="CBS" numFmtId="0">
      <sharedItems containsSemiMixedTypes="0" containsString="0" containsNumber="1" containsInteger="1" minValue="2" maxValue="14"/>
    </cacheField>
    <cacheField name="538" numFmtId="0">
      <sharedItems containsSemiMixedTypes="0" containsString="0" containsNumber="1" containsInteger="1" minValue="5" maxValue="12"/>
    </cacheField>
    <cacheField name="SN" numFmtId="0">
      <sharedItems containsNonDate="0" containsString="0" containsBlank="1"/>
    </cacheField>
    <cacheField name="O/U" numFmtId="0">
      <sharedItems containsSemiMixedTypes="0" containsString="0" containsNumber="1" minValue="4.5" maxValue="12.5"/>
    </cacheField>
    <cacheField name="GD" numFmtId="0">
      <sharedItems containsSemiMixedTypes="0" containsString="0" containsNumber="1" minValue="4.5" maxValue="12.5"/>
    </cacheField>
    <cacheField name="Avg Win Total" numFmtId="2">
      <sharedItems containsSemiMixedTypes="0" containsString="0" containsNumber="1" minValue="4.322222222222222" maxValue="12.722222222222221"/>
    </cacheField>
    <cacheField name="SD" numFmtId="2">
      <sharedItems containsSemiMixedTypes="0" containsString="0" containsNumber="1" minValue="0.57927157323275891" maxValue="1.91317717778052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s v="Kansas City Chiefs"/>
    <n v="15"/>
    <n v="11.5"/>
    <n v="12"/>
    <n v="11"/>
    <n v="14"/>
    <n v="11"/>
    <m/>
    <n v="12.5"/>
    <n v="12.5"/>
    <n v="12.722222222222221"/>
    <n v="1.4927809825049336"/>
  </r>
  <r>
    <n v="2"/>
    <x v="1"/>
    <s v="Tampa Bay Buccaneers"/>
    <n v="14"/>
    <n v="10.9"/>
    <n v="12"/>
    <n v="12"/>
    <n v="13"/>
    <n v="12"/>
    <m/>
    <n v="12"/>
    <n v="12"/>
    <n v="12.433333333333334"/>
    <n v="0.97296796795509499"/>
  </r>
  <r>
    <n v="3"/>
    <x v="2"/>
    <s v="Buffalo Bills"/>
    <n v="11"/>
    <n v="10.6"/>
    <n v="12"/>
    <n v="13"/>
    <n v="13"/>
    <n v="11"/>
    <m/>
    <n v="11"/>
    <n v="11"/>
    <n v="11.733333333333333"/>
    <n v="0.96148034012373051"/>
  </r>
  <r>
    <n v="4"/>
    <x v="3"/>
    <s v="Los Angeles Rams"/>
    <n v="9"/>
    <n v="9.6999999999999993"/>
    <n v="12"/>
    <n v="9"/>
    <n v="11"/>
    <n v="10"/>
    <m/>
    <n v="10.5"/>
    <n v="10.5"/>
    <n v="10.3"/>
    <n v="0.92975504539875709"/>
  </r>
  <r>
    <n v="5"/>
    <x v="4"/>
    <s v="Green Bay Packers"/>
    <n v="11"/>
    <n v="9.6999999999999993"/>
    <n v="12"/>
    <n v="11"/>
    <n v="12"/>
    <n v="10"/>
    <m/>
    <n v="10"/>
    <n v="10"/>
    <n v="10.855555555555556"/>
    <n v="0.91300615929662843"/>
  </r>
  <r>
    <n v="6"/>
    <x v="5"/>
    <s v="San Francisco 49ers"/>
    <n v="11"/>
    <n v="9.9"/>
    <n v="11"/>
    <n v="12"/>
    <n v="12"/>
    <n v="10"/>
    <m/>
    <n v="10.5"/>
    <n v="10.5"/>
    <n v="10.988888888888889"/>
    <n v="0.79644270833144104"/>
  </r>
  <r>
    <n v="7"/>
    <x v="6"/>
    <s v="Cleveland Browns"/>
    <n v="12"/>
    <n v="10"/>
    <n v="12"/>
    <n v="12"/>
    <n v="10"/>
    <n v="10"/>
    <m/>
    <n v="10.5"/>
    <n v="10.5"/>
    <n v="11.111111111111111"/>
    <n v="1.0743933114340953"/>
  </r>
  <r>
    <n v="8"/>
    <x v="7"/>
    <s v="Los Angeles Chargers"/>
    <n v="9"/>
    <n v="8.6"/>
    <n v="11"/>
    <n v="9"/>
    <n v="10"/>
    <n v="9"/>
    <m/>
    <n v="9.5"/>
    <n v="9.5"/>
    <n v="9.5111111111111111"/>
    <n v="0.69192877675290065"/>
  </r>
  <r>
    <n v="9"/>
    <x v="8"/>
    <s v="Tennessee Titans"/>
    <n v="10"/>
    <n v="9.1999999999999993"/>
    <n v="11"/>
    <n v="8"/>
    <n v="10"/>
    <n v="10"/>
    <m/>
    <n v="9"/>
    <n v="9"/>
    <n v="9.5777777777777775"/>
    <n v="0.81891225656392352"/>
  </r>
  <r>
    <n v="10"/>
    <x v="9"/>
    <s v="New England Patriots"/>
    <n v="11"/>
    <n v="9.1999999999999993"/>
    <n v="11"/>
    <n v="8"/>
    <n v="10"/>
    <n v="9"/>
    <m/>
    <n v="9.5"/>
    <n v="9.5"/>
    <n v="9.4666666666666668"/>
    <n v="1.0317191693694734"/>
  </r>
  <r>
    <n v="11"/>
    <x v="6"/>
    <s v="Baltimore Ravens"/>
    <n v="12"/>
    <n v="10.1"/>
    <n v="11"/>
    <n v="7"/>
    <n v="10"/>
    <n v="10"/>
    <m/>
    <n v="11"/>
    <n v="11"/>
    <n v="10.455555555555556"/>
    <n v="1.4197895862189618"/>
  </r>
  <r>
    <n v="12"/>
    <x v="9"/>
    <s v="Minnesota Vikings"/>
    <n v="8"/>
    <n v="8.5"/>
    <n v="7"/>
    <n v="8"/>
    <n v="7"/>
    <n v="8"/>
    <m/>
    <n v="9"/>
    <n v="8.5"/>
    <n v="7.8888888888888893"/>
    <n v="0.6983225049986963"/>
  </r>
  <r>
    <n v="13"/>
    <x v="2"/>
    <s v="Dallas Cowboys"/>
    <n v="8"/>
    <n v="8.9"/>
    <n v="9"/>
    <n v="10"/>
    <n v="8"/>
    <n v="9"/>
    <m/>
    <n v="9"/>
    <n v="9"/>
    <n v="8.9888888888888889"/>
    <n v="0.66740699634138689"/>
  </r>
  <r>
    <n v="14"/>
    <x v="8"/>
    <s v="Seattle Seahawks"/>
    <n v="12"/>
    <n v="9.6"/>
    <n v="12"/>
    <n v="5"/>
    <n v="10"/>
    <n v="10"/>
    <m/>
    <n v="10"/>
    <n v="10"/>
    <n v="9.8444444444444432"/>
    <n v="1.9131771777805244"/>
  </r>
  <r>
    <n v="15"/>
    <x v="4"/>
    <s v="Pittsburgh Steelers"/>
    <n v="8"/>
    <n v="8.1999999999999993"/>
    <n v="9"/>
    <n v="9"/>
    <n v="10"/>
    <n v="8"/>
    <m/>
    <n v="8.5"/>
    <n v="8.5"/>
    <n v="8.8000000000000007"/>
    <n v="0.72877370363584837"/>
  </r>
  <r>
    <n v="16"/>
    <x v="1"/>
    <s v="Indianapolis Colts"/>
    <n v="9"/>
    <n v="8.9"/>
    <n v="10"/>
    <n v="13"/>
    <n v="9"/>
    <n v="9"/>
    <m/>
    <n v="9"/>
    <n v="9"/>
    <n v="9.4333333333333336"/>
    <n v="1.3466006584482735"/>
  </r>
  <r>
    <n v="17"/>
    <x v="7"/>
    <s v="Washington Football Team"/>
    <n v="10"/>
    <n v="8.1"/>
    <n v="8"/>
    <n v="8"/>
    <n v="9"/>
    <n v="8"/>
    <m/>
    <n v="8.5"/>
    <n v="8.5"/>
    <n v="8.5666666666666664"/>
    <n v="0.63420991968134821"/>
  </r>
  <r>
    <n v="18"/>
    <x v="3"/>
    <s v="New Orleans Saints"/>
    <n v="10"/>
    <n v="8.6"/>
    <n v="7"/>
    <n v="11"/>
    <n v="9"/>
    <n v="9"/>
    <m/>
    <n v="9"/>
    <n v="9"/>
    <n v="8.9555555555555557"/>
    <n v="1.0615618588885591"/>
  </r>
  <r>
    <n v="19"/>
    <x v="5"/>
    <s v="Miami Dolphins"/>
    <n v="10"/>
    <n v="9.3000000000000007"/>
    <n v="9"/>
    <n v="10"/>
    <n v="8"/>
    <n v="9"/>
    <m/>
    <n v="9.5"/>
    <n v="9.5"/>
    <n v="9.1444444444444439"/>
    <n v="0.69938244363805413"/>
  </r>
  <r>
    <n v="20"/>
    <x v="0"/>
    <s v="Denver Broncos"/>
    <n v="9"/>
    <n v="8.6999999999999993"/>
    <n v="9"/>
    <n v="7"/>
    <n v="8"/>
    <n v="9"/>
    <m/>
    <n v="8.5"/>
    <n v="8.5"/>
    <n v="8.0777777777777775"/>
    <n v="1.2443452341405929"/>
  </r>
  <r>
    <n v="21"/>
    <x v="7"/>
    <s v="Arizona Cardinals"/>
    <n v="10"/>
    <n v="8"/>
    <n v="6"/>
    <n v="6"/>
    <n v="8"/>
    <n v="8"/>
    <m/>
    <n v="8.5"/>
    <n v="8.5"/>
    <n v="8.1111111111111107"/>
    <n v="1.3494397557212354"/>
  </r>
  <r>
    <n v="22"/>
    <x v="5"/>
    <s v="Chicago Bears"/>
    <n v="8"/>
    <n v="7.4"/>
    <n v="7"/>
    <n v="8"/>
    <n v="7"/>
    <n v="7"/>
    <m/>
    <n v="7.5"/>
    <n v="7.5"/>
    <n v="7.2666666666666675"/>
    <n v="0.57927157323275891"/>
  </r>
  <r>
    <n v="23"/>
    <x v="8"/>
    <s v="Carolina Panthers"/>
    <n v="8"/>
    <n v="7.8"/>
    <n v="4"/>
    <n v="5"/>
    <n v="6"/>
    <n v="7"/>
    <m/>
    <n v="7.5"/>
    <n v="7.5"/>
    <n v="6.5333333333333332"/>
    <n v="1.2987173159185477"/>
  </r>
  <r>
    <n v="24"/>
    <x v="9"/>
    <s v="New York Giants"/>
    <n v="8"/>
    <n v="7.2"/>
    <n v="10"/>
    <n v="5"/>
    <n v="6"/>
    <n v="7"/>
    <m/>
    <n v="7"/>
    <n v="7"/>
    <n v="7.0222222222222221"/>
    <n v="1.3348139926827747"/>
  </r>
  <r>
    <n v="25"/>
    <x v="3"/>
    <s v="Philadelphia Eagles"/>
    <n v="6"/>
    <n v="6.9"/>
    <n v="5"/>
    <n v="8"/>
    <n v="5"/>
    <n v="7"/>
    <m/>
    <n v="6.5"/>
    <n v="6.5"/>
    <n v="6.2111111111111112"/>
    <n v="0.9949253958010521"/>
  </r>
  <r>
    <n v="26"/>
    <x v="0"/>
    <s v="Detroit Lions"/>
    <n v="4"/>
    <n v="5.9"/>
    <n v="4"/>
    <n v="7"/>
    <n v="2"/>
    <n v="5"/>
    <m/>
    <n v="4.5"/>
    <n v="4.5"/>
    <n v="4.322222222222222"/>
    <n v="1.5338968368742538"/>
  </r>
  <r>
    <n v="27"/>
    <x v="4"/>
    <s v="Las Vegas Raiders"/>
    <n v="7"/>
    <n v="7.2"/>
    <n v="6"/>
    <n v="8"/>
    <n v="9"/>
    <n v="7"/>
    <m/>
    <n v="7"/>
    <n v="7"/>
    <n v="7.0222222222222221"/>
    <n v="1.0559648329348206"/>
  </r>
  <r>
    <n v="28"/>
    <x v="6"/>
    <s v="Atlanta Falcons"/>
    <n v="5"/>
    <n v="7.4"/>
    <n v="7"/>
    <n v="7"/>
    <n v="7"/>
    <n v="8"/>
    <m/>
    <n v="7.5"/>
    <n v="7.5"/>
    <n v="6.822222222222222"/>
    <n v="1.0206509663257708"/>
  </r>
  <r>
    <n v="29"/>
    <x v="1"/>
    <s v="New York Jets"/>
    <n v="4"/>
    <n v="6.4"/>
    <n v="5"/>
    <n v="5"/>
    <n v="5"/>
    <n v="6"/>
    <m/>
    <n v="6"/>
    <n v="6"/>
    <n v="5.4888888888888889"/>
    <n v="0.73097263126216228"/>
  </r>
  <r>
    <n v="30"/>
    <x v="2"/>
    <s v="Jacksonville Jaguars"/>
    <n v="4"/>
    <n v="6.7"/>
    <n v="7"/>
    <n v="9"/>
    <n v="4"/>
    <n v="6"/>
    <m/>
    <n v="6.5"/>
    <n v="6.5"/>
    <n v="5.9666666666666668"/>
    <n v="1.5979153085609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4" indent="0" outline="1" outlineData="1" multipleFieldFilters="0" rowHeaderCaption="Bums">
  <location ref="A3:C13" firstHeaderRow="0" firstDataRow="1" firstDataCol="1"/>
  <pivotFields count="14">
    <pivotField showAll="0"/>
    <pivotField axis="axisRow" showAll="0" sortType="descending">
      <items count="27">
        <item m="1" x="14"/>
        <item m="1" x="18"/>
        <item m="1" x="22"/>
        <item m="1" x="12"/>
        <item m="1" x="25"/>
        <item m="1" x="13"/>
        <item m="1" x="21"/>
        <item m="1" x="17"/>
        <item m="1" x="24"/>
        <item m="1" x="20"/>
        <item m="1" x="19"/>
        <item m="1" x="10"/>
        <item m="1" x="23"/>
        <item x="2"/>
        <item x="3"/>
        <item x="4"/>
        <item x="6"/>
        <item m="1" x="16"/>
        <item m="1" x="15"/>
        <item x="9"/>
        <item m="1" x="11"/>
        <item x="5"/>
        <item x="8"/>
        <item x="0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0">
    <i>
      <x v="16"/>
    </i>
    <i>
      <x v="21"/>
    </i>
    <i>
      <x v="24"/>
    </i>
    <i>
      <x v="13"/>
    </i>
    <i>
      <x v="15"/>
    </i>
    <i>
      <x v="25"/>
    </i>
    <i>
      <x v="22"/>
    </i>
    <i>
      <x v="14"/>
    </i>
    <i>
      <x v="23"/>
    </i>
    <i>
      <x v="19"/>
    </i>
  </rowItems>
  <colFields count="1">
    <field x="-2"/>
  </colFields>
  <colItems count="2">
    <i>
      <x/>
    </i>
    <i i="1">
      <x v="1"/>
    </i>
  </colItems>
  <dataFields count="2">
    <dataField name="Sum of Avg Win Total" fld="12" baseField="0" baseItem="0" numFmtId="2"/>
    <dataField name="Sum of SD" fld="13" baseField="1" baseItem="20" numFmtId="2"/>
  </dataFields>
  <formats count="4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0DED6-DC9B-4A60-9164-340315A1C76C}" name="Table1" displayName="Table1" ref="D40:Q72" totalsRowShown="0">
  <autoFilter ref="D40:Q72" xr:uid="{67F0DED6-DC9B-4A60-9164-340315A1C76C}">
    <filterColumn colId="1">
      <filters blank="1"/>
    </filterColumn>
  </autoFilter>
  <sortState xmlns:xlrd2="http://schemas.microsoft.com/office/spreadsheetml/2017/richdata2" ref="D66:Q69">
    <sortCondition ref="F40:F72"/>
  </sortState>
  <tableColumns count="14">
    <tableColumn id="1" xr3:uid="{6ED0E606-9A6B-4F7D-A410-760D26C35763}" name="Pick #">
      <calculatedColumnFormula>_xlfn.IFNA(INDEX($D$3:$F$32,MATCH($F41,$F$3:$F$32,0),1),"")</calculatedColumnFormula>
    </tableColumn>
    <tableColumn id="2" xr3:uid="{608B4FA6-C85B-44FD-84EF-F800A364AD8A}" name="Picked">
      <calculatedColumnFormula>IF(COUNTIF($F$3:$F$32,$F41)&gt;0,"x","")</calculatedColumnFormula>
    </tableColumn>
    <tableColumn id="3" xr3:uid="{02805F80-C672-47A7-9446-39F7E37A2788}" name="Team" dataDxfId="2"/>
    <tableColumn id="4" xr3:uid="{8510A516-EF1B-492E-BEB1-F4D284668E0C}" name="BR"/>
    <tableColumn id="5" xr3:uid="{2363076F-A8FD-4E07-B7EE-3D2D7E01846C}" name="FPI"/>
    <tableColumn id="6" xr3:uid="{4CB7AE45-760F-4B65-A5B5-AFF37CA611C0}" name="SI"/>
    <tableColumn id="7" xr3:uid="{C1EA2413-C839-4663-96B0-3C1B6E927190}" name="ESPN"/>
    <tableColumn id="8" xr3:uid="{B1EE5042-5B05-40E9-9B6F-604DFF7BDF7A}" name="CBS"/>
    <tableColumn id="9" xr3:uid="{A1C43F01-1C69-47DA-BE36-BFF2DA33216B}" name="538"/>
    <tableColumn id="14" xr3:uid="{DB02E93F-E2F2-4ADD-923A-CEF4DEC2F842}" name="SN"/>
    <tableColumn id="10" xr3:uid="{6297056F-C4C6-4684-A4D1-9A52A972456E}" name="O/U"/>
    <tableColumn id="11" xr3:uid="{3D10D391-A5EC-4EE2-A572-8B1B9CD103EB}" name="GD"/>
    <tableColumn id="12" xr3:uid="{BD229529-437F-47E7-8B7F-8008C9317D40}" name="Avg" dataDxfId="1">
      <calculatedColumnFormula>AVERAGE(G41:O41)</calculatedColumnFormula>
    </tableColumn>
    <tableColumn id="13" xr3:uid="{A4ABD008-5B1A-4D9A-B7F1-BE609E3018F3}" name="SD" dataDxfId="0">
      <calculatedColumnFormula>_xlfn.STDEV.P(G41:O41)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4"/>
  <sheetViews>
    <sheetView tabSelected="1" workbookViewId="0">
      <selection activeCell="G8" sqref="G8"/>
    </sheetView>
  </sheetViews>
  <sheetFormatPr defaultRowHeight="15" x14ac:dyDescent="0.25"/>
  <cols>
    <col min="1" max="1" width="9.28515625" bestFit="1" customWidth="1"/>
    <col min="2" max="2" width="20" style="4" bestFit="1" customWidth="1"/>
    <col min="3" max="3" width="9.85546875" style="4" bestFit="1" customWidth="1"/>
    <col min="4" max="7" width="13.28515625" bestFit="1" customWidth="1"/>
    <col min="8" max="8" width="13.28515625" style="4" bestFit="1" customWidth="1"/>
    <col min="9" max="10" width="13.28515625" bestFit="1" customWidth="1"/>
  </cols>
  <sheetData>
    <row r="3" spans="1:8" x14ac:dyDescent="0.25">
      <c r="A3" s="2" t="s">
        <v>45</v>
      </c>
      <c r="B3" s="4" t="s">
        <v>47</v>
      </c>
      <c r="C3" s="4" t="s">
        <v>56</v>
      </c>
      <c r="H3"/>
    </row>
    <row r="4" spans="1:8" x14ac:dyDescent="0.25">
      <c r="A4" s="3" t="s">
        <v>51</v>
      </c>
      <c r="B4" s="4">
        <v>28.388888888888889</v>
      </c>
      <c r="C4" s="4">
        <v>3.5148338639788279</v>
      </c>
      <c r="H4"/>
    </row>
    <row r="5" spans="1:8" x14ac:dyDescent="0.25">
      <c r="A5" s="3" t="s">
        <v>53</v>
      </c>
      <c r="B5" s="4">
        <v>27.4</v>
      </c>
      <c r="C5" s="4">
        <v>2.0750967252022541</v>
      </c>
      <c r="H5"/>
    </row>
    <row r="6" spans="1:8" x14ac:dyDescent="0.25">
      <c r="A6" s="3" t="s">
        <v>63</v>
      </c>
      <c r="B6" s="4">
        <v>27.355555555555554</v>
      </c>
      <c r="C6" s="4">
        <v>3.0505412576655306</v>
      </c>
      <c r="H6"/>
    </row>
    <row r="7" spans="1:8" x14ac:dyDescent="0.25">
      <c r="A7" s="3" t="s">
        <v>48</v>
      </c>
      <c r="B7" s="4">
        <v>26.68888888888889</v>
      </c>
      <c r="C7" s="4">
        <v>3.2268026450260323</v>
      </c>
      <c r="H7"/>
    </row>
    <row r="8" spans="1:8" x14ac:dyDescent="0.25">
      <c r="A8" s="3" t="s">
        <v>50</v>
      </c>
      <c r="B8" s="4">
        <v>26.677777777777781</v>
      </c>
      <c r="C8" s="4">
        <v>2.6977446958672973</v>
      </c>
      <c r="H8"/>
    </row>
    <row r="9" spans="1:8" x14ac:dyDescent="0.25">
      <c r="A9" s="3" t="s">
        <v>64</v>
      </c>
      <c r="B9" s="4">
        <v>26.188888888888886</v>
      </c>
      <c r="C9" s="4">
        <v>2.6755784521554844</v>
      </c>
      <c r="H9"/>
    </row>
    <row r="10" spans="1:8" x14ac:dyDescent="0.25">
      <c r="A10" s="3" t="s">
        <v>54</v>
      </c>
      <c r="B10" s="4">
        <v>25.955555555555556</v>
      </c>
      <c r="C10" s="4">
        <v>4.030806750262995</v>
      </c>
      <c r="H10"/>
    </row>
    <row r="11" spans="1:8" x14ac:dyDescent="0.25">
      <c r="A11" s="3" t="s">
        <v>49</v>
      </c>
      <c r="B11" s="4">
        <v>25.466666666666669</v>
      </c>
      <c r="C11" s="4">
        <v>2.9862423000883682</v>
      </c>
      <c r="H11"/>
    </row>
    <row r="12" spans="1:8" x14ac:dyDescent="0.25">
      <c r="A12" s="3" t="s">
        <v>62</v>
      </c>
      <c r="B12" s="4">
        <v>25.12222222222222</v>
      </c>
      <c r="C12" s="4">
        <v>4.2710230535197802</v>
      </c>
      <c r="H12"/>
    </row>
    <row r="13" spans="1:8" x14ac:dyDescent="0.25">
      <c r="A13" s="3" t="s">
        <v>52</v>
      </c>
      <c r="B13" s="4">
        <v>24.377777777777776</v>
      </c>
      <c r="C13" s="4">
        <v>3.0648556670509444</v>
      </c>
      <c r="H13"/>
    </row>
    <row r="14" spans="1:8" x14ac:dyDescent="0.25">
      <c r="H14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2"/>
  <sheetViews>
    <sheetView topLeftCell="A13" zoomScaleNormal="100" workbookViewId="0">
      <selection activeCell="F69" sqref="F69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3" width="12.85546875" bestFit="1" customWidth="1"/>
    <col min="4" max="4" width="8.140625" customWidth="1"/>
    <col min="5" max="5" width="9.28515625" bestFit="1" customWidth="1"/>
    <col min="6" max="6" width="25" bestFit="1" customWidth="1"/>
    <col min="7" max="7" width="5.5703125" customWidth="1"/>
    <col min="8" max="8" width="6" customWidth="1"/>
    <col min="9" max="9" width="5.5703125" bestFit="1" customWidth="1"/>
    <col min="10" max="10" width="7.85546875" customWidth="1"/>
    <col min="11" max="11" width="6.5703125" customWidth="1"/>
    <col min="12" max="13" width="5.7109375" customWidth="1"/>
    <col min="14" max="15" width="6.85546875" customWidth="1"/>
    <col min="16" max="16" width="13.28515625" style="4" bestFit="1" customWidth="1"/>
    <col min="17" max="17" width="5.5703125" style="4" bestFit="1" customWidth="1"/>
    <col min="18" max="18" width="12" customWidth="1"/>
    <col min="19" max="20" width="12" bestFit="1" customWidth="1"/>
  </cols>
  <sheetData>
    <row r="1" spans="1:19" x14ac:dyDescent="0.25"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</row>
    <row r="2" spans="1:19" x14ac:dyDescent="0.25">
      <c r="A2" t="s">
        <v>0</v>
      </c>
      <c r="B2" t="s">
        <v>1</v>
      </c>
      <c r="D2" s="1" t="s">
        <v>2</v>
      </c>
      <c r="E2" s="1" t="s">
        <v>3</v>
      </c>
      <c r="F2" s="1" t="s">
        <v>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>
        <v>538</v>
      </c>
      <c r="M2" t="s">
        <v>59</v>
      </c>
      <c r="N2" t="s">
        <v>60</v>
      </c>
      <c r="O2" t="s">
        <v>65</v>
      </c>
      <c r="P2" s="4" t="s">
        <v>46</v>
      </c>
      <c r="Q2" s="4" t="s">
        <v>41</v>
      </c>
    </row>
    <row r="3" spans="1:19" ht="15.75" x14ac:dyDescent="0.25">
      <c r="A3" s="5">
        <v>1</v>
      </c>
      <c r="B3" t="s">
        <v>62</v>
      </c>
      <c r="D3" s="1">
        <v>1</v>
      </c>
      <c r="E3" s="1" t="str">
        <f>VLOOKUP(1,Draft!$A$2:$B$12,2,FALSE)</f>
        <v xml:space="preserve"> Otter</v>
      </c>
      <c r="F3" s="1" t="s">
        <v>20</v>
      </c>
      <c r="G3">
        <f t="shared" ref="G3:L12" si="0">VLOOKUP($F3,$F$41:$Q$72,G$1,FALSE)</f>
        <v>15</v>
      </c>
      <c r="H3">
        <f t="shared" si="0"/>
        <v>11.5</v>
      </c>
      <c r="I3">
        <f t="shared" si="0"/>
        <v>12</v>
      </c>
      <c r="J3">
        <f t="shared" si="0"/>
        <v>11</v>
      </c>
      <c r="K3">
        <f t="shared" si="0"/>
        <v>14</v>
      </c>
      <c r="L3">
        <f t="shared" si="0"/>
        <v>11</v>
      </c>
      <c r="N3">
        <f>VLOOKUP($F3,$F$41:$Q$72,N$1,FALSE)</f>
        <v>12.5</v>
      </c>
      <c r="O3">
        <f>VLOOKUP($F3,$F$41:$Q$72,O$1,FALSE)</f>
        <v>12.5</v>
      </c>
      <c r="P3" s="4">
        <f>VLOOKUP($F3,$F$41:$Q$72,P$1,FALSE)</f>
        <v>12.722222222222221</v>
      </c>
      <c r="Q3" s="4">
        <f>VLOOKUP($F3,$F$41:$Q$72,Q$1,FALSE)</f>
        <v>1.4927809825049336</v>
      </c>
      <c r="S3" s="5"/>
    </row>
    <row r="4" spans="1:19" ht="15.75" x14ac:dyDescent="0.25">
      <c r="A4" s="5">
        <v>2</v>
      </c>
      <c r="B4" t="s">
        <v>63</v>
      </c>
      <c r="D4" s="1">
        <v>2</v>
      </c>
      <c r="E4" s="1" t="str">
        <f>VLOOKUP(2,Draft!$A$2:$B$12,2,FALSE)</f>
        <v xml:space="preserve"> Chris M</v>
      </c>
      <c r="F4" s="1" t="s">
        <v>33</v>
      </c>
      <c r="G4">
        <f t="shared" si="0"/>
        <v>14</v>
      </c>
      <c r="H4">
        <f t="shared" si="0"/>
        <v>10.9</v>
      </c>
      <c r="I4">
        <f t="shared" si="0"/>
        <v>12</v>
      </c>
      <c r="J4">
        <f t="shared" si="0"/>
        <v>12</v>
      </c>
      <c r="K4">
        <f t="shared" si="0"/>
        <v>13</v>
      </c>
      <c r="L4">
        <f t="shared" si="0"/>
        <v>12</v>
      </c>
      <c r="N4">
        <f t="shared" ref="N4:N32" si="1">VLOOKUP($F4,$F$41:$Q$72,N$1,FALSE)</f>
        <v>12</v>
      </c>
      <c r="O4">
        <f t="shared" ref="O4:O32" si="2">VLOOKUP($F4,$F$41:$Q$72,O$1,FALSE)</f>
        <v>12</v>
      </c>
      <c r="P4" s="4">
        <f t="shared" ref="P4:Q32" si="3">VLOOKUP($F4,$F$41:$Q$72,P$1,FALSE)</f>
        <v>12.433333333333334</v>
      </c>
      <c r="Q4" s="4">
        <f t="shared" si="3"/>
        <v>0.97296796795509499</v>
      </c>
      <c r="S4" s="5"/>
    </row>
    <row r="5" spans="1:19" ht="15.75" x14ac:dyDescent="0.25">
      <c r="A5" s="5">
        <v>3</v>
      </c>
      <c r="B5" t="s">
        <v>48</v>
      </c>
      <c r="D5" s="1">
        <v>3</v>
      </c>
      <c r="E5" s="1" t="str">
        <f>VLOOKUP(3,Draft!$A$2:$B$12,2,FALSE)</f>
        <v xml:space="preserve"> Conley</v>
      </c>
      <c r="F5" s="1" t="s">
        <v>8</v>
      </c>
      <c r="G5">
        <f t="shared" si="0"/>
        <v>11</v>
      </c>
      <c r="H5">
        <f t="shared" si="0"/>
        <v>10.6</v>
      </c>
      <c r="I5">
        <f t="shared" si="0"/>
        <v>12</v>
      </c>
      <c r="J5">
        <f t="shared" si="0"/>
        <v>13</v>
      </c>
      <c r="K5">
        <f t="shared" si="0"/>
        <v>13</v>
      </c>
      <c r="L5">
        <f t="shared" si="0"/>
        <v>11</v>
      </c>
      <c r="N5">
        <f t="shared" si="1"/>
        <v>11</v>
      </c>
      <c r="O5">
        <f t="shared" si="2"/>
        <v>11</v>
      </c>
      <c r="P5" s="4">
        <f t="shared" si="3"/>
        <v>11.733333333333333</v>
      </c>
      <c r="Q5" s="4">
        <f t="shared" si="3"/>
        <v>0.96148034012373051</v>
      </c>
      <c r="S5" s="5"/>
    </row>
    <row r="6" spans="1:19" ht="15.75" x14ac:dyDescent="0.25">
      <c r="A6" s="5">
        <v>4</v>
      </c>
      <c r="B6" t="s">
        <v>49</v>
      </c>
      <c r="D6" s="1">
        <v>4</v>
      </c>
      <c r="E6" s="1" t="str">
        <f>VLOOKUP(4,Draft!$A$2:$B$12,2,FALSE)</f>
        <v xml:space="preserve"> Matt M</v>
      </c>
      <c r="F6" s="1" t="s">
        <v>22</v>
      </c>
      <c r="G6">
        <f t="shared" si="0"/>
        <v>9</v>
      </c>
      <c r="H6">
        <f t="shared" si="0"/>
        <v>9.6999999999999993</v>
      </c>
      <c r="I6">
        <f t="shared" si="0"/>
        <v>12</v>
      </c>
      <c r="J6">
        <f t="shared" si="0"/>
        <v>9</v>
      </c>
      <c r="K6">
        <f t="shared" si="0"/>
        <v>11</v>
      </c>
      <c r="L6">
        <f t="shared" si="0"/>
        <v>10</v>
      </c>
      <c r="N6">
        <f t="shared" si="1"/>
        <v>10.5</v>
      </c>
      <c r="O6">
        <f t="shared" si="2"/>
        <v>10.5</v>
      </c>
      <c r="P6" s="4">
        <f t="shared" si="3"/>
        <v>10.3</v>
      </c>
      <c r="Q6" s="4">
        <f t="shared" si="3"/>
        <v>0.92975504539875709</v>
      </c>
      <c r="S6" s="5"/>
    </row>
    <row r="7" spans="1:19" ht="15.75" x14ac:dyDescent="0.25">
      <c r="A7" s="5">
        <v>5</v>
      </c>
      <c r="B7" t="s">
        <v>50</v>
      </c>
      <c r="D7" s="1">
        <v>5</v>
      </c>
      <c r="E7" s="1" t="str">
        <f>VLOOKUP(5,Draft!$A$2:$B$12,2,FALSE)</f>
        <v xml:space="preserve"> Rubino</v>
      </c>
      <c r="F7" s="1" t="s">
        <v>16</v>
      </c>
      <c r="G7">
        <f t="shared" si="0"/>
        <v>11</v>
      </c>
      <c r="H7">
        <f t="shared" si="0"/>
        <v>9.6999999999999993</v>
      </c>
      <c r="I7">
        <f t="shared" si="0"/>
        <v>12</v>
      </c>
      <c r="J7">
        <f t="shared" si="0"/>
        <v>11</v>
      </c>
      <c r="K7">
        <f t="shared" si="0"/>
        <v>12</v>
      </c>
      <c r="L7">
        <f t="shared" si="0"/>
        <v>10</v>
      </c>
      <c r="N7">
        <f t="shared" si="1"/>
        <v>10</v>
      </c>
      <c r="O7">
        <f t="shared" si="2"/>
        <v>10</v>
      </c>
      <c r="P7" s="4">
        <f t="shared" si="3"/>
        <v>10.855555555555556</v>
      </c>
      <c r="Q7" s="4">
        <f t="shared" si="3"/>
        <v>0.91300615929662843</v>
      </c>
      <c r="S7" s="5"/>
    </row>
    <row r="8" spans="1:19" ht="15.75" x14ac:dyDescent="0.25">
      <c r="A8" s="5">
        <v>6</v>
      </c>
      <c r="B8" t="s">
        <v>53</v>
      </c>
      <c r="D8" s="1">
        <v>6</v>
      </c>
      <c r="E8" s="1" t="str">
        <f>VLOOKUP(6,Draft!$A$2:$B$12,2,FALSE)</f>
        <v xml:space="preserve"> Fish</v>
      </c>
      <c r="F8" s="6" t="s">
        <v>31</v>
      </c>
      <c r="G8">
        <f t="shared" si="0"/>
        <v>11</v>
      </c>
      <c r="H8">
        <f t="shared" si="0"/>
        <v>9.9</v>
      </c>
      <c r="I8">
        <f t="shared" si="0"/>
        <v>11</v>
      </c>
      <c r="J8">
        <f t="shared" si="0"/>
        <v>12</v>
      </c>
      <c r="K8">
        <f t="shared" si="0"/>
        <v>12</v>
      </c>
      <c r="L8">
        <f t="shared" si="0"/>
        <v>10</v>
      </c>
      <c r="N8">
        <f t="shared" si="1"/>
        <v>10.5</v>
      </c>
      <c r="O8">
        <f t="shared" si="2"/>
        <v>10.5</v>
      </c>
      <c r="P8" s="4">
        <f t="shared" si="3"/>
        <v>10.988888888888889</v>
      </c>
      <c r="Q8" s="4">
        <f t="shared" si="3"/>
        <v>0.79644270833144104</v>
      </c>
      <c r="S8" s="5"/>
    </row>
    <row r="9" spans="1:19" ht="15.75" x14ac:dyDescent="0.25">
      <c r="A9" s="5">
        <v>7</v>
      </c>
      <c r="B9" t="s">
        <v>51</v>
      </c>
      <c r="D9" s="1">
        <v>7</v>
      </c>
      <c r="E9" s="1" t="str">
        <f>VLOOKUP(7,Draft!$A$2:$B$12,2,FALSE)</f>
        <v xml:space="preserve"> Flaim</v>
      </c>
      <c r="F9" s="6" t="s">
        <v>12</v>
      </c>
      <c r="G9">
        <f t="shared" si="0"/>
        <v>12</v>
      </c>
      <c r="H9">
        <f t="shared" si="0"/>
        <v>10</v>
      </c>
      <c r="I9">
        <f t="shared" si="0"/>
        <v>12</v>
      </c>
      <c r="J9">
        <f t="shared" si="0"/>
        <v>12</v>
      </c>
      <c r="K9">
        <f t="shared" si="0"/>
        <v>10</v>
      </c>
      <c r="L9">
        <f t="shared" si="0"/>
        <v>10</v>
      </c>
      <c r="N9">
        <f t="shared" si="1"/>
        <v>10.5</v>
      </c>
      <c r="O9">
        <f t="shared" si="2"/>
        <v>10.5</v>
      </c>
      <c r="P9" s="4">
        <f t="shared" si="3"/>
        <v>11.111111111111111</v>
      </c>
      <c r="Q9" s="4">
        <f t="shared" si="3"/>
        <v>1.0743933114340953</v>
      </c>
      <c r="S9" s="5"/>
    </row>
    <row r="10" spans="1:19" ht="15.75" x14ac:dyDescent="0.25">
      <c r="A10" s="5">
        <v>8</v>
      </c>
      <c r="B10" t="s">
        <v>64</v>
      </c>
      <c r="D10" s="1">
        <v>8</v>
      </c>
      <c r="E10" s="1" t="str">
        <f>VLOOKUP(8,Draft!$A$2:$B$12,2,FALSE)</f>
        <v xml:space="preserve"> Avallone</v>
      </c>
      <c r="F10" s="6" t="s">
        <v>21</v>
      </c>
      <c r="G10">
        <f t="shared" si="0"/>
        <v>9</v>
      </c>
      <c r="H10">
        <f t="shared" si="0"/>
        <v>8.6</v>
      </c>
      <c r="I10">
        <f t="shared" si="0"/>
        <v>11</v>
      </c>
      <c r="J10">
        <f t="shared" si="0"/>
        <v>9</v>
      </c>
      <c r="K10">
        <f t="shared" si="0"/>
        <v>10</v>
      </c>
      <c r="L10">
        <f t="shared" si="0"/>
        <v>9</v>
      </c>
      <c r="N10">
        <f t="shared" si="1"/>
        <v>9.5</v>
      </c>
      <c r="O10">
        <f t="shared" si="2"/>
        <v>9.5</v>
      </c>
      <c r="P10" s="4">
        <f t="shared" si="3"/>
        <v>9.5111111111111111</v>
      </c>
      <c r="Q10" s="4">
        <f t="shared" si="3"/>
        <v>0.69192877675290065</v>
      </c>
      <c r="S10" s="5"/>
    </row>
    <row r="11" spans="1:19" ht="15.75" x14ac:dyDescent="0.25">
      <c r="A11" s="5">
        <v>9</v>
      </c>
      <c r="B11" t="s">
        <v>54</v>
      </c>
      <c r="D11" s="1">
        <v>9</v>
      </c>
      <c r="E11" s="1" t="str">
        <f>VLOOKUP(9,Draft!$A$2:$B$12,2,FALSE)</f>
        <v xml:space="preserve"> Brad</v>
      </c>
      <c r="F11" s="7" t="s">
        <v>34</v>
      </c>
      <c r="G11">
        <f t="shared" si="0"/>
        <v>10</v>
      </c>
      <c r="H11">
        <f t="shared" si="0"/>
        <v>9.1999999999999993</v>
      </c>
      <c r="I11">
        <f t="shared" si="0"/>
        <v>11</v>
      </c>
      <c r="J11">
        <f t="shared" si="0"/>
        <v>8</v>
      </c>
      <c r="K11">
        <f t="shared" si="0"/>
        <v>10</v>
      </c>
      <c r="L11">
        <f t="shared" si="0"/>
        <v>10</v>
      </c>
      <c r="N11">
        <f t="shared" si="1"/>
        <v>9</v>
      </c>
      <c r="O11">
        <f t="shared" si="2"/>
        <v>9</v>
      </c>
      <c r="P11" s="4">
        <f t="shared" si="3"/>
        <v>9.5777777777777775</v>
      </c>
      <c r="Q11" s="4">
        <f t="shared" si="3"/>
        <v>0.81891225656392352</v>
      </c>
      <c r="S11" s="5"/>
    </row>
    <row r="12" spans="1:19" ht="15.75" x14ac:dyDescent="0.25">
      <c r="A12" s="5">
        <v>10</v>
      </c>
      <c r="B12" t="s">
        <v>52</v>
      </c>
      <c r="D12" s="1">
        <v>10</v>
      </c>
      <c r="E12" s="1" t="str">
        <f>VLOOKUP(10,Draft!$A$2:$B$12,2,FALSE)</f>
        <v xml:space="preserve"> Bailey</v>
      </c>
      <c r="F12" s="7" t="s">
        <v>25</v>
      </c>
      <c r="G12">
        <f t="shared" si="0"/>
        <v>11</v>
      </c>
      <c r="H12">
        <f t="shared" si="0"/>
        <v>9.1999999999999993</v>
      </c>
      <c r="I12">
        <f t="shared" si="0"/>
        <v>11</v>
      </c>
      <c r="J12">
        <f t="shared" si="0"/>
        <v>8</v>
      </c>
      <c r="K12">
        <f t="shared" si="0"/>
        <v>10</v>
      </c>
      <c r="L12">
        <f t="shared" si="0"/>
        <v>9</v>
      </c>
      <c r="N12">
        <f t="shared" si="1"/>
        <v>9.5</v>
      </c>
      <c r="O12">
        <f t="shared" si="2"/>
        <v>9.5</v>
      </c>
      <c r="P12" s="4">
        <f t="shared" si="3"/>
        <v>9.4666666666666668</v>
      </c>
      <c r="Q12" s="4">
        <f t="shared" si="3"/>
        <v>1.0317191693694734</v>
      </c>
      <c r="S12" s="5"/>
    </row>
    <row r="13" spans="1:19" x14ac:dyDescent="0.25">
      <c r="D13" s="1">
        <v>11</v>
      </c>
      <c r="E13" s="1" t="str">
        <f>VLOOKUP(7,Draft!$A$2:$B$12,2,FALSE)</f>
        <v xml:space="preserve"> Flaim</v>
      </c>
      <c r="F13" s="7" t="s">
        <v>7</v>
      </c>
      <c r="G13">
        <f t="shared" ref="G13:L22" si="4">VLOOKUP($F13,$F$41:$Q$72,G$1,FALSE)</f>
        <v>12</v>
      </c>
      <c r="H13">
        <f t="shared" si="4"/>
        <v>10.1</v>
      </c>
      <c r="I13">
        <f t="shared" si="4"/>
        <v>11</v>
      </c>
      <c r="J13">
        <f t="shared" si="4"/>
        <v>7</v>
      </c>
      <c r="K13">
        <f t="shared" si="4"/>
        <v>10</v>
      </c>
      <c r="L13">
        <f t="shared" si="4"/>
        <v>10</v>
      </c>
      <c r="N13">
        <f t="shared" si="1"/>
        <v>11</v>
      </c>
      <c r="O13">
        <f t="shared" si="2"/>
        <v>11</v>
      </c>
      <c r="P13" s="4">
        <f t="shared" si="3"/>
        <v>10.455555555555556</v>
      </c>
      <c r="Q13" s="4">
        <f t="shared" si="3"/>
        <v>1.4197895862189618</v>
      </c>
    </row>
    <row r="14" spans="1:19" x14ac:dyDescent="0.25">
      <c r="D14" s="1">
        <v>12</v>
      </c>
      <c r="E14" s="1" t="str">
        <f>VLOOKUP(10,Draft!$A$2:$B$12,2,FALSE)</f>
        <v xml:space="preserve"> Bailey</v>
      </c>
      <c r="F14" s="6" t="s">
        <v>24</v>
      </c>
      <c r="G14">
        <f t="shared" si="4"/>
        <v>8</v>
      </c>
      <c r="H14">
        <f t="shared" si="4"/>
        <v>8.5</v>
      </c>
      <c r="I14">
        <f t="shared" si="4"/>
        <v>7</v>
      </c>
      <c r="J14">
        <f t="shared" si="4"/>
        <v>8</v>
      </c>
      <c r="K14">
        <f t="shared" si="4"/>
        <v>7</v>
      </c>
      <c r="L14">
        <f t="shared" si="4"/>
        <v>8</v>
      </c>
      <c r="N14">
        <f t="shared" si="1"/>
        <v>9</v>
      </c>
      <c r="O14">
        <f t="shared" si="2"/>
        <v>8.5</v>
      </c>
      <c r="P14" s="4">
        <f t="shared" si="3"/>
        <v>7.8888888888888893</v>
      </c>
      <c r="Q14" s="4">
        <f t="shared" si="3"/>
        <v>0.6983225049986963</v>
      </c>
    </row>
    <row r="15" spans="1:19" x14ac:dyDescent="0.25">
      <c r="D15" s="1">
        <v>13</v>
      </c>
      <c r="E15" s="1" t="str">
        <f>VLOOKUP(3,Draft!$A$2:$B$12,2,FALSE)</f>
        <v xml:space="preserve"> Conley</v>
      </c>
      <c r="F15" s="6" t="s">
        <v>13</v>
      </c>
      <c r="G15">
        <f t="shared" si="4"/>
        <v>8</v>
      </c>
      <c r="H15">
        <f t="shared" si="4"/>
        <v>8.9</v>
      </c>
      <c r="I15">
        <f t="shared" si="4"/>
        <v>9</v>
      </c>
      <c r="J15">
        <f t="shared" si="4"/>
        <v>10</v>
      </c>
      <c r="K15">
        <f t="shared" si="4"/>
        <v>8</v>
      </c>
      <c r="L15">
        <f t="shared" si="4"/>
        <v>9</v>
      </c>
      <c r="N15">
        <f t="shared" si="1"/>
        <v>9</v>
      </c>
      <c r="O15">
        <f t="shared" si="2"/>
        <v>9</v>
      </c>
      <c r="P15" s="4">
        <f t="shared" si="3"/>
        <v>8.9888888888888889</v>
      </c>
      <c r="Q15" s="4">
        <f t="shared" si="3"/>
        <v>0.66740699634138689</v>
      </c>
    </row>
    <row r="16" spans="1:19" x14ac:dyDescent="0.25">
      <c r="D16" s="1">
        <v>14</v>
      </c>
      <c r="E16" s="1" t="str">
        <f>VLOOKUP(9,Draft!$A$2:$B$12,2,FALSE)</f>
        <v xml:space="preserve"> Brad</v>
      </c>
      <c r="F16" s="6" t="s">
        <v>32</v>
      </c>
      <c r="G16">
        <f t="shared" si="4"/>
        <v>12</v>
      </c>
      <c r="H16">
        <f t="shared" si="4"/>
        <v>9.6</v>
      </c>
      <c r="I16">
        <f t="shared" si="4"/>
        <v>12</v>
      </c>
      <c r="J16">
        <f t="shared" si="4"/>
        <v>5</v>
      </c>
      <c r="K16">
        <f t="shared" si="4"/>
        <v>10</v>
      </c>
      <c r="L16">
        <f t="shared" si="4"/>
        <v>10</v>
      </c>
      <c r="N16">
        <f t="shared" si="1"/>
        <v>10</v>
      </c>
      <c r="O16">
        <f t="shared" si="2"/>
        <v>10</v>
      </c>
      <c r="P16" s="4">
        <f t="shared" si="3"/>
        <v>9.8444444444444432</v>
      </c>
      <c r="Q16" s="4">
        <f t="shared" si="3"/>
        <v>1.9131771777805244</v>
      </c>
    </row>
    <row r="17" spans="4:17" x14ac:dyDescent="0.25">
      <c r="D17" s="1">
        <v>15</v>
      </c>
      <c r="E17" s="1" t="str">
        <f>VLOOKUP(5,Draft!$A$2:$B$12,2,FALSE)</f>
        <v xml:space="preserve"> Rubino</v>
      </c>
      <c r="F17" s="7" t="s">
        <v>30</v>
      </c>
      <c r="G17">
        <f t="shared" si="4"/>
        <v>8</v>
      </c>
      <c r="H17">
        <f t="shared" si="4"/>
        <v>8.1999999999999993</v>
      </c>
      <c r="I17">
        <f t="shared" si="4"/>
        <v>9</v>
      </c>
      <c r="J17">
        <f t="shared" si="4"/>
        <v>9</v>
      </c>
      <c r="K17">
        <f t="shared" si="4"/>
        <v>10</v>
      </c>
      <c r="L17">
        <f t="shared" si="4"/>
        <v>8</v>
      </c>
      <c r="N17">
        <f t="shared" si="1"/>
        <v>8.5</v>
      </c>
      <c r="O17">
        <f t="shared" si="2"/>
        <v>8.5</v>
      </c>
      <c r="P17" s="4">
        <f t="shared" si="3"/>
        <v>8.8000000000000007</v>
      </c>
      <c r="Q17" s="4">
        <f t="shared" si="3"/>
        <v>0.72877370363584837</v>
      </c>
    </row>
    <row r="18" spans="4:17" x14ac:dyDescent="0.25">
      <c r="D18" s="1">
        <v>16</v>
      </c>
      <c r="E18" s="1" t="str">
        <f>VLOOKUP(2,Draft!$A$2:$B$12,2,FALSE)</f>
        <v xml:space="preserve"> Chris M</v>
      </c>
      <c r="F18" s="6" t="s">
        <v>18</v>
      </c>
      <c r="G18">
        <f t="shared" si="4"/>
        <v>9</v>
      </c>
      <c r="H18">
        <f t="shared" si="4"/>
        <v>8.9</v>
      </c>
      <c r="I18">
        <f t="shared" si="4"/>
        <v>10</v>
      </c>
      <c r="J18">
        <f t="shared" si="4"/>
        <v>13</v>
      </c>
      <c r="K18">
        <f t="shared" si="4"/>
        <v>9</v>
      </c>
      <c r="L18">
        <f t="shared" si="4"/>
        <v>9</v>
      </c>
      <c r="N18">
        <f t="shared" si="1"/>
        <v>9</v>
      </c>
      <c r="O18">
        <f t="shared" si="2"/>
        <v>9</v>
      </c>
      <c r="P18" s="4">
        <f t="shared" si="3"/>
        <v>9.4333333333333336</v>
      </c>
      <c r="Q18" s="4">
        <f t="shared" si="3"/>
        <v>1.3466006584482735</v>
      </c>
    </row>
    <row r="19" spans="4:17" x14ac:dyDescent="0.25">
      <c r="D19" s="1">
        <v>17</v>
      </c>
      <c r="E19" s="1" t="str">
        <f>VLOOKUP(8,Draft!$A$2:$B$12,2,FALSE)</f>
        <v xml:space="preserve"> Avallone</v>
      </c>
      <c r="F19" s="6" t="s">
        <v>57</v>
      </c>
      <c r="G19">
        <f t="shared" si="4"/>
        <v>10</v>
      </c>
      <c r="H19">
        <f t="shared" si="4"/>
        <v>8.1</v>
      </c>
      <c r="I19">
        <f t="shared" si="4"/>
        <v>8</v>
      </c>
      <c r="J19">
        <f t="shared" si="4"/>
        <v>8</v>
      </c>
      <c r="K19">
        <f t="shared" si="4"/>
        <v>9</v>
      </c>
      <c r="L19">
        <f t="shared" si="4"/>
        <v>8</v>
      </c>
      <c r="N19">
        <f t="shared" si="1"/>
        <v>8.5</v>
      </c>
      <c r="O19">
        <f t="shared" si="2"/>
        <v>8.5</v>
      </c>
      <c r="P19" s="4">
        <f t="shared" si="3"/>
        <v>8.5666666666666664</v>
      </c>
      <c r="Q19" s="4">
        <f t="shared" si="3"/>
        <v>0.63420991968134821</v>
      </c>
    </row>
    <row r="20" spans="4:17" x14ac:dyDescent="0.25">
      <c r="D20" s="1">
        <v>18</v>
      </c>
      <c r="E20" s="1" t="str">
        <f>VLOOKUP(4,Draft!$A$2:$B$12,2,FALSE)</f>
        <v xml:space="preserve"> Matt M</v>
      </c>
      <c r="F20" s="7" t="s">
        <v>26</v>
      </c>
      <c r="G20">
        <f t="shared" si="4"/>
        <v>10</v>
      </c>
      <c r="H20">
        <f t="shared" si="4"/>
        <v>8.6</v>
      </c>
      <c r="I20">
        <f t="shared" si="4"/>
        <v>7</v>
      </c>
      <c r="J20">
        <f t="shared" si="4"/>
        <v>11</v>
      </c>
      <c r="K20">
        <f t="shared" si="4"/>
        <v>9</v>
      </c>
      <c r="L20">
        <f t="shared" si="4"/>
        <v>9</v>
      </c>
      <c r="N20">
        <f t="shared" si="1"/>
        <v>9</v>
      </c>
      <c r="O20">
        <f t="shared" si="2"/>
        <v>9</v>
      </c>
      <c r="P20" s="4">
        <f t="shared" si="3"/>
        <v>8.9555555555555557</v>
      </c>
      <c r="Q20" s="4">
        <f t="shared" si="3"/>
        <v>1.0615618588885591</v>
      </c>
    </row>
    <row r="21" spans="4:17" x14ac:dyDescent="0.25">
      <c r="D21" s="1">
        <v>19</v>
      </c>
      <c r="E21" s="1" t="str">
        <f>VLOOKUP(6,Draft!$A$2:$B$12,2,FALSE)</f>
        <v xml:space="preserve"> Fish</v>
      </c>
      <c r="F21" s="6" t="s">
        <v>23</v>
      </c>
      <c r="G21">
        <f t="shared" si="4"/>
        <v>10</v>
      </c>
      <c r="H21">
        <f t="shared" si="4"/>
        <v>9.3000000000000007</v>
      </c>
      <c r="I21">
        <f t="shared" si="4"/>
        <v>9</v>
      </c>
      <c r="J21">
        <f t="shared" si="4"/>
        <v>10</v>
      </c>
      <c r="K21">
        <f t="shared" si="4"/>
        <v>8</v>
      </c>
      <c r="L21">
        <f t="shared" si="4"/>
        <v>9</v>
      </c>
      <c r="N21">
        <f t="shared" si="1"/>
        <v>9.5</v>
      </c>
      <c r="O21">
        <f t="shared" si="2"/>
        <v>9.5</v>
      </c>
      <c r="P21" s="4">
        <f t="shared" si="3"/>
        <v>9.1444444444444439</v>
      </c>
      <c r="Q21" s="4">
        <f t="shared" si="3"/>
        <v>0.69938244363805413</v>
      </c>
    </row>
    <row r="22" spans="4:17" x14ac:dyDescent="0.25">
      <c r="D22" s="1">
        <v>20</v>
      </c>
      <c r="E22" s="1" t="str">
        <f>VLOOKUP(1,Draft!$A$2:$B$12,2,FALSE)</f>
        <v xml:space="preserve"> Otter</v>
      </c>
      <c r="F22" s="6" t="s">
        <v>14</v>
      </c>
      <c r="G22">
        <f t="shared" si="4"/>
        <v>9</v>
      </c>
      <c r="H22">
        <f t="shared" si="4"/>
        <v>8.6999999999999993</v>
      </c>
      <c r="I22">
        <f t="shared" si="4"/>
        <v>9</v>
      </c>
      <c r="J22">
        <f t="shared" si="4"/>
        <v>7</v>
      </c>
      <c r="K22">
        <f t="shared" si="4"/>
        <v>8</v>
      </c>
      <c r="L22">
        <f t="shared" si="4"/>
        <v>9</v>
      </c>
      <c r="N22">
        <f t="shared" si="1"/>
        <v>8.5</v>
      </c>
      <c r="O22">
        <f t="shared" si="2"/>
        <v>8.5</v>
      </c>
      <c r="P22" s="4">
        <f t="shared" si="3"/>
        <v>8.0777777777777775</v>
      </c>
      <c r="Q22" s="4">
        <f t="shared" si="3"/>
        <v>1.2443452341405929</v>
      </c>
    </row>
    <row r="23" spans="4:17" x14ac:dyDescent="0.25">
      <c r="D23" s="1">
        <v>21</v>
      </c>
      <c r="E23" s="1" t="str">
        <f>VLOOKUP(8,Draft!$A$2:$B$12,2,FALSE)</f>
        <v xml:space="preserve"> Avallone</v>
      </c>
      <c r="F23" s="7" t="s">
        <v>5</v>
      </c>
      <c r="G23">
        <f t="shared" ref="G23:L32" si="5">VLOOKUP($F23,$F$41:$Q$72,G$1,FALSE)</f>
        <v>10</v>
      </c>
      <c r="H23">
        <f t="shared" si="5"/>
        <v>8</v>
      </c>
      <c r="I23">
        <f t="shared" si="5"/>
        <v>6</v>
      </c>
      <c r="J23">
        <f t="shared" si="5"/>
        <v>6</v>
      </c>
      <c r="K23">
        <f t="shared" si="5"/>
        <v>8</v>
      </c>
      <c r="L23">
        <f t="shared" si="5"/>
        <v>8</v>
      </c>
      <c r="N23">
        <f t="shared" si="1"/>
        <v>8.5</v>
      </c>
      <c r="O23">
        <f t="shared" si="2"/>
        <v>8.5</v>
      </c>
      <c r="P23" s="4">
        <f t="shared" si="3"/>
        <v>8.1111111111111107</v>
      </c>
      <c r="Q23" s="4">
        <f t="shared" si="3"/>
        <v>1.3494397557212354</v>
      </c>
    </row>
    <row r="24" spans="4:17" x14ac:dyDescent="0.25">
      <c r="D24" s="1">
        <v>22</v>
      </c>
      <c r="E24" s="1" t="str">
        <f>VLOOKUP(6,Draft!$A$2:$B$12,2,FALSE)</f>
        <v xml:space="preserve"> Fish</v>
      </c>
      <c r="F24" s="6" t="s">
        <v>10</v>
      </c>
      <c r="G24">
        <f t="shared" si="5"/>
        <v>8</v>
      </c>
      <c r="H24">
        <f t="shared" si="5"/>
        <v>7.4</v>
      </c>
      <c r="I24">
        <f t="shared" si="5"/>
        <v>7</v>
      </c>
      <c r="J24">
        <f t="shared" si="5"/>
        <v>8</v>
      </c>
      <c r="K24">
        <f t="shared" si="5"/>
        <v>7</v>
      </c>
      <c r="L24">
        <f t="shared" si="5"/>
        <v>7</v>
      </c>
      <c r="N24">
        <f t="shared" si="1"/>
        <v>7.5</v>
      </c>
      <c r="O24">
        <f t="shared" si="2"/>
        <v>7.5</v>
      </c>
      <c r="P24" s="4">
        <f t="shared" si="3"/>
        <v>7.2666666666666675</v>
      </c>
      <c r="Q24" s="4">
        <f t="shared" si="3"/>
        <v>0.57927157323275891</v>
      </c>
    </row>
    <row r="25" spans="4:17" x14ac:dyDescent="0.25">
      <c r="D25" s="1">
        <v>23</v>
      </c>
      <c r="E25" s="1" t="str">
        <f>VLOOKUP(9,Draft!$A$2:$B$12,2,FALSE)</f>
        <v xml:space="preserve"> Brad</v>
      </c>
      <c r="F25" s="7" t="s">
        <v>9</v>
      </c>
      <c r="G25">
        <f t="shared" si="5"/>
        <v>8</v>
      </c>
      <c r="H25">
        <f t="shared" si="5"/>
        <v>7.8</v>
      </c>
      <c r="I25">
        <f t="shared" si="5"/>
        <v>4</v>
      </c>
      <c r="J25">
        <f t="shared" si="5"/>
        <v>5</v>
      </c>
      <c r="K25">
        <f t="shared" si="5"/>
        <v>6</v>
      </c>
      <c r="L25">
        <f t="shared" si="5"/>
        <v>7</v>
      </c>
      <c r="N25">
        <f t="shared" si="1"/>
        <v>7.5</v>
      </c>
      <c r="O25">
        <f t="shared" si="2"/>
        <v>7.5</v>
      </c>
      <c r="P25" s="4">
        <f t="shared" si="3"/>
        <v>6.5333333333333332</v>
      </c>
      <c r="Q25" s="4">
        <f t="shared" si="3"/>
        <v>1.2987173159185477</v>
      </c>
    </row>
    <row r="26" spans="4:17" x14ac:dyDescent="0.25">
      <c r="D26" s="1">
        <v>24</v>
      </c>
      <c r="E26" s="1" t="str">
        <f>VLOOKUP(10,Draft!$A$2:$B$12,2,FALSE)</f>
        <v xml:space="preserve"> Bailey</v>
      </c>
      <c r="F26" s="7" t="s">
        <v>27</v>
      </c>
      <c r="G26">
        <f t="shared" si="5"/>
        <v>8</v>
      </c>
      <c r="H26">
        <f t="shared" si="5"/>
        <v>7.2</v>
      </c>
      <c r="I26">
        <f t="shared" si="5"/>
        <v>10</v>
      </c>
      <c r="J26">
        <f t="shared" si="5"/>
        <v>5</v>
      </c>
      <c r="K26">
        <f t="shared" si="5"/>
        <v>6</v>
      </c>
      <c r="L26">
        <f t="shared" si="5"/>
        <v>7</v>
      </c>
      <c r="N26">
        <f t="shared" si="1"/>
        <v>7</v>
      </c>
      <c r="O26">
        <f t="shared" si="2"/>
        <v>7</v>
      </c>
      <c r="P26" s="4">
        <f t="shared" si="3"/>
        <v>7.0222222222222221</v>
      </c>
      <c r="Q26" s="4">
        <f t="shared" si="3"/>
        <v>1.3348139926827747</v>
      </c>
    </row>
    <row r="27" spans="4:17" x14ac:dyDescent="0.25">
      <c r="D27" s="1">
        <v>25</v>
      </c>
      <c r="E27" s="1" t="str">
        <f>VLOOKUP(4,Draft!$A$2:$B$12,2,FALSE)</f>
        <v xml:space="preserve"> Matt M</v>
      </c>
      <c r="F27" s="6" t="s">
        <v>29</v>
      </c>
      <c r="G27">
        <f t="shared" si="5"/>
        <v>6</v>
      </c>
      <c r="H27">
        <f t="shared" si="5"/>
        <v>6.9</v>
      </c>
      <c r="I27">
        <f t="shared" si="5"/>
        <v>5</v>
      </c>
      <c r="J27">
        <f t="shared" si="5"/>
        <v>8</v>
      </c>
      <c r="K27">
        <f t="shared" si="5"/>
        <v>5</v>
      </c>
      <c r="L27">
        <f t="shared" si="5"/>
        <v>7</v>
      </c>
      <c r="N27">
        <f t="shared" si="1"/>
        <v>6.5</v>
      </c>
      <c r="O27">
        <f t="shared" si="2"/>
        <v>6.5</v>
      </c>
      <c r="P27" s="4">
        <f t="shared" si="3"/>
        <v>6.2111111111111112</v>
      </c>
      <c r="Q27" s="4">
        <f t="shared" si="3"/>
        <v>0.9949253958010521</v>
      </c>
    </row>
    <row r="28" spans="4:17" x14ac:dyDescent="0.25">
      <c r="D28" s="1">
        <v>26</v>
      </c>
      <c r="E28" s="1" t="str">
        <f>VLOOKUP(1,Draft!$A$2:$B$12,2,FALSE)</f>
        <v xml:space="preserve"> Otter</v>
      </c>
      <c r="F28" s="6" t="s">
        <v>15</v>
      </c>
      <c r="G28">
        <f t="shared" si="5"/>
        <v>4</v>
      </c>
      <c r="H28">
        <f t="shared" si="5"/>
        <v>5.9</v>
      </c>
      <c r="I28">
        <f t="shared" si="5"/>
        <v>4</v>
      </c>
      <c r="J28">
        <f t="shared" si="5"/>
        <v>7</v>
      </c>
      <c r="K28">
        <f t="shared" si="5"/>
        <v>2</v>
      </c>
      <c r="L28">
        <f t="shared" si="5"/>
        <v>5</v>
      </c>
      <c r="N28">
        <f t="shared" si="1"/>
        <v>4.5</v>
      </c>
      <c r="O28">
        <f t="shared" si="2"/>
        <v>4.5</v>
      </c>
      <c r="P28" s="4">
        <f t="shared" si="3"/>
        <v>4.322222222222222</v>
      </c>
      <c r="Q28" s="4">
        <f t="shared" si="3"/>
        <v>1.5338968368742538</v>
      </c>
    </row>
    <row r="29" spans="4:17" x14ac:dyDescent="0.25">
      <c r="D29" s="1">
        <v>27</v>
      </c>
      <c r="E29" s="1" t="str">
        <f>VLOOKUP(5,Draft!$A$2:$B$12,2,FALSE)</f>
        <v xml:space="preserve"> Rubino</v>
      </c>
      <c r="F29" s="7" t="s">
        <v>58</v>
      </c>
      <c r="G29">
        <f t="shared" si="5"/>
        <v>7</v>
      </c>
      <c r="H29">
        <f t="shared" si="5"/>
        <v>7.2</v>
      </c>
      <c r="I29">
        <f t="shared" si="5"/>
        <v>6</v>
      </c>
      <c r="J29">
        <f t="shared" si="5"/>
        <v>8</v>
      </c>
      <c r="K29">
        <f t="shared" si="5"/>
        <v>9</v>
      </c>
      <c r="L29">
        <f t="shared" si="5"/>
        <v>7</v>
      </c>
      <c r="N29">
        <f t="shared" si="1"/>
        <v>7</v>
      </c>
      <c r="O29">
        <f t="shared" si="2"/>
        <v>7</v>
      </c>
      <c r="P29" s="4">
        <f t="shared" si="3"/>
        <v>7.0222222222222221</v>
      </c>
      <c r="Q29" s="4">
        <f t="shared" si="3"/>
        <v>1.0559648329348206</v>
      </c>
    </row>
    <row r="30" spans="4:17" x14ac:dyDescent="0.25">
      <c r="D30" s="1">
        <v>28</v>
      </c>
      <c r="E30" s="1" t="str">
        <f>VLOOKUP(7,Draft!$A$2:$B$12,2,FALSE)</f>
        <v xml:space="preserve"> Flaim</v>
      </c>
      <c r="F30" s="6" t="s">
        <v>6</v>
      </c>
      <c r="G30">
        <f t="shared" si="5"/>
        <v>5</v>
      </c>
      <c r="H30">
        <f t="shared" si="5"/>
        <v>7.4</v>
      </c>
      <c r="I30">
        <f t="shared" si="5"/>
        <v>7</v>
      </c>
      <c r="J30">
        <f t="shared" si="5"/>
        <v>7</v>
      </c>
      <c r="K30">
        <f t="shared" si="5"/>
        <v>7</v>
      </c>
      <c r="L30">
        <f t="shared" si="5"/>
        <v>8</v>
      </c>
      <c r="N30">
        <f t="shared" si="1"/>
        <v>7.5</v>
      </c>
      <c r="O30">
        <f t="shared" si="2"/>
        <v>7.5</v>
      </c>
      <c r="P30" s="4">
        <f t="shared" si="3"/>
        <v>6.822222222222222</v>
      </c>
      <c r="Q30" s="4">
        <f t="shared" si="3"/>
        <v>1.0206509663257708</v>
      </c>
    </row>
    <row r="31" spans="4:17" x14ac:dyDescent="0.25">
      <c r="D31" s="1">
        <v>29</v>
      </c>
      <c r="E31" s="1" t="str">
        <f>VLOOKUP(2,Draft!$A$2:$B$12,2,FALSE)</f>
        <v xml:space="preserve"> Chris M</v>
      </c>
      <c r="F31" s="7" t="s">
        <v>28</v>
      </c>
      <c r="G31">
        <f t="shared" si="5"/>
        <v>4</v>
      </c>
      <c r="H31">
        <f t="shared" si="5"/>
        <v>6.4</v>
      </c>
      <c r="I31">
        <f t="shared" si="5"/>
        <v>5</v>
      </c>
      <c r="J31">
        <f t="shared" si="5"/>
        <v>5</v>
      </c>
      <c r="K31">
        <f t="shared" si="5"/>
        <v>5</v>
      </c>
      <c r="L31">
        <f t="shared" si="5"/>
        <v>6</v>
      </c>
      <c r="N31">
        <f t="shared" si="1"/>
        <v>6</v>
      </c>
      <c r="O31">
        <f t="shared" si="2"/>
        <v>6</v>
      </c>
      <c r="P31" s="4">
        <f t="shared" si="3"/>
        <v>5.4888888888888889</v>
      </c>
      <c r="Q31" s="4">
        <f t="shared" si="3"/>
        <v>0.73097263126216228</v>
      </c>
    </row>
    <row r="32" spans="4:17" x14ac:dyDescent="0.25">
      <c r="D32" s="1">
        <v>30</v>
      </c>
      <c r="E32" s="1" t="str">
        <f>VLOOKUP(3,Draft!$A$2:$B$12,2,FALSE)</f>
        <v xml:space="preserve"> Conley</v>
      </c>
      <c r="F32" s="6" t="s">
        <v>19</v>
      </c>
      <c r="G32">
        <f t="shared" si="5"/>
        <v>4</v>
      </c>
      <c r="H32">
        <f t="shared" si="5"/>
        <v>6.7</v>
      </c>
      <c r="I32">
        <f t="shared" si="5"/>
        <v>7</v>
      </c>
      <c r="J32">
        <f t="shared" si="5"/>
        <v>9</v>
      </c>
      <c r="K32">
        <f t="shared" si="5"/>
        <v>4</v>
      </c>
      <c r="L32">
        <f t="shared" si="5"/>
        <v>6</v>
      </c>
      <c r="N32">
        <f t="shared" si="1"/>
        <v>6.5</v>
      </c>
      <c r="O32">
        <f t="shared" si="2"/>
        <v>6.5</v>
      </c>
      <c r="P32" s="4">
        <f t="shared" si="3"/>
        <v>5.9666666666666668</v>
      </c>
      <c r="Q32" s="4">
        <f t="shared" si="3"/>
        <v>1.597915308560915</v>
      </c>
    </row>
    <row r="39" spans="4:17" x14ac:dyDescent="0.25">
      <c r="O39" t="s">
        <v>67</v>
      </c>
    </row>
    <row r="40" spans="4:17" x14ac:dyDescent="0.25">
      <c r="D40" t="s">
        <v>61</v>
      </c>
      <c r="E40" t="s">
        <v>55</v>
      </c>
      <c r="F40" t="s">
        <v>4</v>
      </c>
      <c r="G40" t="s">
        <v>35</v>
      </c>
      <c r="H40" t="s">
        <v>36</v>
      </c>
      <c r="I40" t="s">
        <v>37</v>
      </c>
      <c r="J40" t="s">
        <v>38</v>
      </c>
      <c r="K40" t="s">
        <v>39</v>
      </c>
      <c r="L40" t="s">
        <v>66</v>
      </c>
      <c r="M40" t="s">
        <v>59</v>
      </c>
      <c r="N40" t="s">
        <v>60</v>
      </c>
      <c r="O40" t="s">
        <v>65</v>
      </c>
      <c r="P40" s="4" t="s">
        <v>40</v>
      </c>
      <c r="Q40" s="4" t="s">
        <v>41</v>
      </c>
    </row>
    <row r="41" spans="4:17" hidden="1" x14ac:dyDescent="0.25">
      <c r="D41">
        <f t="shared" ref="D41:D72" si="6">_xlfn.IFNA(INDEX($D$3:$F$32,MATCH($F41,$F$3:$F$32,0),1),"")</f>
        <v>1</v>
      </c>
      <c r="E41" t="str">
        <f t="shared" ref="E41:E72" si="7">IF(COUNTIF($F$3:$F$32,$F41)&gt;0,"x","")</f>
        <v>x</v>
      </c>
      <c r="F41" s="1" t="s">
        <v>20</v>
      </c>
      <c r="G41">
        <v>15</v>
      </c>
      <c r="H41">
        <v>11.5</v>
      </c>
      <c r="I41">
        <v>12</v>
      </c>
      <c r="J41">
        <v>11</v>
      </c>
      <c r="K41">
        <v>14</v>
      </c>
      <c r="L41">
        <v>11</v>
      </c>
      <c r="M41">
        <v>15</v>
      </c>
      <c r="N41">
        <v>12.5</v>
      </c>
      <c r="O41">
        <v>12.5</v>
      </c>
      <c r="P41" s="4">
        <f t="shared" ref="P41:P72" si="8">AVERAGE(G41:O41)</f>
        <v>12.722222222222221</v>
      </c>
      <c r="Q41" s="4">
        <f t="shared" ref="Q41:Q72" si="9">_xlfn.STDEV.P(G41:O41)</f>
        <v>1.4927809825049336</v>
      </c>
    </row>
    <row r="42" spans="4:17" hidden="1" x14ac:dyDescent="0.25">
      <c r="D42">
        <f t="shared" si="6"/>
        <v>2</v>
      </c>
      <c r="E42" t="str">
        <f t="shared" si="7"/>
        <v>x</v>
      </c>
      <c r="F42" s="1" t="s">
        <v>33</v>
      </c>
      <c r="G42">
        <v>14</v>
      </c>
      <c r="H42">
        <v>10.9</v>
      </c>
      <c r="I42">
        <v>12</v>
      </c>
      <c r="J42">
        <v>12</v>
      </c>
      <c r="K42">
        <v>13</v>
      </c>
      <c r="L42">
        <v>12</v>
      </c>
      <c r="M42">
        <v>14</v>
      </c>
      <c r="N42">
        <v>12</v>
      </c>
      <c r="O42">
        <v>12</v>
      </c>
      <c r="P42" s="4">
        <f t="shared" si="8"/>
        <v>12.433333333333334</v>
      </c>
      <c r="Q42" s="4">
        <f t="shared" si="9"/>
        <v>0.97296796795509499</v>
      </c>
    </row>
    <row r="43" spans="4:17" hidden="1" x14ac:dyDescent="0.25">
      <c r="D43">
        <f t="shared" si="6"/>
        <v>3</v>
      </c>
      <c r="E43" t="str">
        <f t="shared" si="7"/>
        <v>x</v>
      </c>
      <c r="F43" s="1" t="s">
        <v>8</v>
      </c>
      <c r="G43">
        <v>11</v>
      </c>
      <c r="H43">
        <v>10.6</v>
      </c>
      <c r="I43">
        <v>12</v>
      </c>
      <c r="J43">
        <v>13</v>
      </c>
      <c r="K43">
        <v>13</v>
      </c>
      <c r="L43">
        <v>11</v>
      </c>
      <c r="M43">
        <v>13</v>
      </c>
      <c r="N43">
        <v>11</v>
      </c>
      <c r="O43">
        <v>11</v>
      </c>
      <c r="P43" s="4">
        <f t="shared" si="8"/>
        <v>11.733333333333333</v>
      </c>
      <c r="Q43" s="4">
        <f t="shared" si="9"/>
        <v>0.96148034012373051</v>
      </c>
    </row>
    <row r="44" spans="4:17" hidden="1" x14ac:dyDescent="0.25">
      <c r="D44">
        <f t="shared" si="6"/>
        <v>7</v>
      </c>
      <c r="E44" t="str">
        <f t="shared" si="7"/>
        <v>x</v>
      </c>
      <c r="F44" s="1" t="s">
        <v>12</v>
      </c>
      <c r="G44">
        <v>12</v>
      </c>
      <c r="H44">
        <v>10</v>
      </c>
      <c r="I44">
        <v>12</v>
      </c>
      <c r="J44">
        <v>12</v>
      </c>
      <c r="K44">
        <v>10</v>
      </c>
      <c r="L44">
        <v>10</v>
      </c>
      <c r="M44">
        <v>13</v>
      </c>
      <c r="N44">
        <v>10.5</v>
      </c>
      <c r="O44">
        <v>10.5</v>
      </c>
      <c r="P44" s="4">
        <f t="shared" si="8"/>
        <v>11.111111111111111</v>
      </c>
      <c r="Q44" s="4">
        <f t="shared" si="9"/>
        <v>1.0743933114340953</v>
      </c>
    </row>
    <row r="45" spans="4:17" hidden="1" x14ac:dyDescent="0.25">
      <c r="D45">
        <f t="shared" si="6"/>
        <v>6</v>
      </c>
      <c r="E45" t="str">
        <f t="shared" si="7"/>
        <v>x</v>
      </c>
      <c r="F45" s="1" t="s">
        <v>31</v>
      </c>
      <c r="G45">
        <v>11</v>
      </c>
      <c r="H45">
        <v>9.9</v>
      </c>
      <c r="I45">
        <v>11</v>
      </c>
      <c r="J45">
        <v>12</v>
      </c>
      <c r="K45">
        <v>12</v>
      </c>
      <c r="L45">
        <v>10</v>
      </c>
      <c r="M45">
        <v>12</v>
      </c>
      <c r="N45">
        <v>10.5</v>
      </c>
      <c r="O45">
        <v>10.5</v>
      </c>
      <c r="P45" s="4">
        <f t="shared" si="8"/>
        <v>10.988888888888889</v>
      </c>
      <c r="Q45" s="4">
        <f t="shared" si="9"/>
        <v>0.79644270833144104</v>
      </c>
    </row>
    <row r="46" spans="4:17" hidden="1" x14ac:dyDescent="0.25">
      <c r="D46">
        <f t="shared" si="6"/>
        <v>5</v>
      </c>
      <c r="E46" t="str">
        <f t="shared" si="7"/>
        <v>x</v>
      </c>
      <c r="F46" s="1" t="s">
        <v>16</v>
      </c>
      <c r="G46">
        <v>11</v>
      </c>
      <c r="H46">
        <v>9.6999999999999993</v>
      </c>
      <c r="I46">
        <v>12</v>
      </c>
      <c r="J46">
        <v>11</v>
      </c>
      <c r="K46">
        <v>12</v>
      </c>
      <c r="L46">
        <v>10</v>
      </c>
      <c r="M46">
        <v>12</v>
      </c>
      <c r="N46">
        <v>10</v>
      </c>
      <c r="O46">
        <v>10</v>
      </c>
      <c r="P46" s="4">
        <f t="shared" si="8"/>
        <v>10.855555555555556</v>
      </c>
      <c r="Q46" s="4">
        <f t="shared" si="9"/>
        <v>0.91300615929662843</v>
      </c>
    </row>
    <row r="47" spans="4:17" hidden="1" x14ac:dyDescent="0.25">
      <c r="D47">
        <f t="shared" si="6"/>
        <v>11</v>
      </c>
      <c r="E47" t="str">
        <f t="shared" si="7"/>
        <v>x</v>
      </c>
      <c r="F47" s="1" t="s">
        <v>7</v>
      </c>
      <c r="G47">
        <v>12</v>
      </c>
      <c r="H47">
        <v>10.1</v>
      </c>
      <c r="I47">
        <v>11</v>
      </c>
      <c r="J47">
        <v>7</v>
      </c>
      <c r="K47">
        <v>10</v>
      </c>
      <c r="L47">
        <v>10</v>
      </c>
      <c r="M47">
        <v>12</v>
      </c>
      <c r="N47">
        <v>11</v>
      </c>
      <c r="O47">
        <v>11</v>
      </c>
      <c r="P47" s="4">
        <f t="shared" si="8"/>
        <v>10.455555555555556</v>
      </c>
      <c r="Q47" s="4">
        <f t="shared" si="9"/>
        <v>1.4197895862189618</v>
      </c>
    </row>
    <row r="48" spans="4:17" hidden="1" x14ac:dyDescent="0.25">
      <c r="D48">
        <f t="shared" si="6"/>
        <v>4</v>
      </c>
      <c r="E48" t="str">
        <f t="shared" si="7"/>
        <v>x</v>
      </c>
      <c r="F48" s="1" t="s">
        <v>22</v>
      </c>
      <c r="G48">
        <v>9</v>
      </c>
      <c r="H48">
        <v>9.6999999999999993</v>
      </c>
      <c r="I48">
        <v>12</v>
      </c>
      <c r="J48">
        <v>9</v>
      </c>
      <c r="K48">
        <v>11</v>
      </c>
      <c r="L48">
        <v>10</v>
      </c>
      <c r="M48">
        <v>11</v>
      </c>
      <c r="N48">
        <v>10.5</v>
      </c>
      <c r="O48">
        <v>10.5</v>
      </c>
      <c r="P48" s="4">
        <f t="shared" si="8"/>
        <v>10.3</v>
      </c>
      <c r="Q48" s="4">
        <f t="shared" si="9"/>
        <v>0.92975504539875709</v>
      </c>
    </row>
    <row r="49" spans="4:17" hidden="1" x14ac:dyDescent="0.25">
      <c r="D49">
        <f t="shared" si="6"/>
        <v>14</v>
      </c>
      <c r="E49" t="str">
        <f t="shared" si="7"/>
        <v>x</v>
      </c>
      <c r="F49" s="1" t="s">
        <v>32</v>
      </c>
      <c r="G49">
        <v>12</v>
      </c>
      <c r="H49">
        <v>9.6</v>
      </c>
      <c r="I49">
        <v>12</v>
      </c>
      <c r="J49">
        <v>5</v>
      </c>
      <c r="K49">
        <v>10</v>
      </c>
      <c r="L49">
        <v>10</v>
      </c>
      <c r="M49">
        <v>10</v>
      </c>
      <c r="N49">
        <v>10</v>
      </c>
      <c r="O49">
        <v>10</v>
      </c>
      <c r="P49" s="4">
        <f t="shared" si="8"/>
        <v>9.8444444444444432</v>
      </c>
      <c r="Q49" s="4">
        <f t="shared" si="9"/>
        <v>1.9131771777805244</v>
      </c>
    </row>
    <row r="50" spans="4:17" hidden="1" x14ac:dyDescent="0.25">
      <c r="D50">
        <f t="shared" si="6"/>
        <v>9</v>
      </c>
      <c r="E50" t="str">
        <f t="shared" si="7"/>
        <v>x</v>
      </c>
      <c r="F50" s="1" t="s">
        <v>34</v>
      </c>
      <c r="G50">
        <v>10</v>
      </c>
      <c r="H50">
        <v>9.1999999999999993</v>
      </c>
      <c r="I50">
        <v>11</v>
      </c>
      <c r="J50">
        <v>8</v>
      </c>
      <c r="K50">
        <v>10</v>
      </c>
      <c r="L50">
        <v>10</v>
      </c>
      <c r="M50">
        <v>10</v>
      </c>
      <c r="N50">
        <v>9</v>
      </c>
      <c r="O50">
        <v>9</v>
      </c>
      <c r="P50" s="4">
        <f t="shared" si="8"/>
        <v>9.5777777777777775</v>
      </c>
      <c r="Q50" s="4">
        <f t="shared" si="9"/>
        <v>0.81891225656392352</v>
      </c>
    </row>
    <row r="51" spans="4:17" hidden="1" x14ac:dyDescent="0.25">
      <c r="D51">
        <f t="shared" si="6"/>
        <v>8</v>
      </c>
      <c r="E51" t="str">
        <f t="shared" si="7"/>
        <v>x</v>
      </c>
      <c r="F51" s="1" t="s">
        <v>21</v>
      </c>
      <c r="G51">
        <v>9</v>
      </c>
      <c r="H51">
        <v>8.6</v>
      </c>
      <c r="I51">
        <v>11</v>
      </c>
      <c r="J51">
        <v>9</v>
      </c>
      <c r="K51">
        <v>10</v>
      </c>
      <c r="L51">
        <v>9</v>
      </c>
      <c r="M51">
        <v>10</v>
      </c>
      <c r="N51">
        <v>9.5</v>
      </c>
      <c r="O51">
        <v>9.5</v>
      </c>
      <c r="P51" s="4">
        <f t="shared" si="8"/>
        <v>9.5111111111111111</v>
      </c>
      <c r="Q51" s="4">
        <f t="shared" si="9"/>
        <v>0.69192877675290065</v>
      </c>
    </row>
    <row r="52" spans="4:17" hidden="1" x14ac:dyDescent="0.25">
      <c r="D52">
        <f t="shared" si="6"/>
        <v>10</v>
      </c>
      <c r="E52" t="str">
        <f t="shared" si="7"/>
        <v>x</v>
      </c>
      <c r="F52" s="1" t="s">
        <v>25</v>
      </c>
      <c r="G52">
        <v>11</v>
      </c>
      <c r="H52">
        <v>9.1999999999999993</v>
      </c>
      <c r="I52">
        <v>11</v>
      </c>
      <c r="J52">
        <v>8</v>
      </c>
      <c r="K52">
        <v>10</v>
      </c>
      <c r="L52">
        <v>9</v>
      </c>
      <c r="M52">
        <v>8</v>
      </c>
      <c r="N52">
        <v>9.5</v>
      </c>
      <c r="O52">
        <v>9.5</v>
      </c>
      <c r="P52" s="4">
        <f t="shared" si="8"/>
        <v>9.4666666666666668</v>
      </c>
      <c r="Q52" s="4">
        <f t="shared" si="9"/>
        <v>1.0317191693694734</v>
      </c>
    </row>
    <row r="53" spans="4:17" hidden="1" x14ac:dyDescent="0.25">
      <c r="D53">
        <f t="shared" si="6"/>
        <v>16</v>
      </c>
      <c r="E53" t="str">
        <f t="shared" si="7"/>
        <v>x</v>
      </c>
      <c r="F53" s="1" t="s">
        <v>18</v>
      </c>
      <c r="G53">
        <v>9</v>
      </c>
      <c r="H53">
        <v>8.9</v>
      </c>
      <c r="I53">
        <v>10</v>
      </c>
      <c r="J53">
        <v>13</v>
      </c>
      <c r="K53">
        <v>9</v>
      </c>
      <c r="L53">
        <v>9</v>
      </c>
      <c r="M53">
        <v>8</v>
      </c>
      <c r="N53">
        <v>9</v>
      </c>
      <c r="O53">
        <v>9</v>
      </c>
      <c r="P53" s="4">
        <f t="shared" si="8"/>
        <v>9.4333333333333336</v>
      </c>
      <c r="Q53" s="4">
        <f t="shared" si="9"/>
        <v>1.3466006584482735</v>
      </c>
    </row>
    <row r="54" spans="4:17" hidden="1" x14ac:dyDescent="0.25">
      <c r="D54">
        <f t="shared" si="6"/>
        <v>19</v>
      </c>
      <c r="E54" t="str">
        <f t="shared" si="7"/>
        <v>x</v>
      </c>
      <c r="F54" s="1" t="s">
        <v>23</v>
      </c>
      <c r="G54">
        <v>10</v>
      </c>
      <c r="H54">
        <v>9.3000000000000007</v>
      </c>
      <c r="I54">
        <v>9</v>
      </c>
      <c r="J54">
        <v>10</v>
      </c>
      <c r="K54">
        <v>8</v>
      </c>
      <c r="L54">
        <v>9</v>
      </c>
      <c r="M54">
        <v>8</v>
      </c>
      <c r="N54">
        <v>9.5</v>
      </c>
      <c r="O54">
        <v>9.5</v>
      </c>
      <c r="P54" s="4">
        <f t="shared" si="8"/>
        <v>9.1444444444444439</v>
      </c>
      <c r="Q54" s="4">
        <f t="shared" si="9"/>
        <v>0.69938244363805413</v>
      </c>
    </row>
    <row r="55" spans="4:17" hidden="1" x14ac:dyDescent="0.25">
      <c r="D55">
        <f t="shared" si="6"/>
        <v>13</v>
      </c>
      <c r="E55" t="str">
        <f t="shared" si="7"/>
        <v>x</v>
      </c>
      <c r="F55" s="1" t="s">
        <v>13</v>
      </c>
      <c r="G55">
        <v>8</v>
      </c>
      <c r="H55">
        <v>8.9</v>
      </c>
      <c r="I55">
        <v>9</v>
      </c>
      <c r="J55">
        <v>10</v>
      </c>
      <c r="K55">
        <v>8</v>
      </c>
      <c r="L55">
        <v>9</v>
      </c>
      <c r="M55">
        <v>10</v>
      </c>
      <c r="N55">
        <v>9</v>
      </c>
      <c r="O55">
        <v>9</v>
      </c>
      <c r="P55" s="4">
        <f t="shared" si="8"/>
        <v>8.9888888888888889</v>
      </c>
      <c r="Q55" s="4">
        <f t="shared" si="9"/>
        <v>0.66740699634138689</v>
      </c>
    </row>
    <row r="56" spans="4:17" hidden="1" x14ac:dyDescent="0.25">
      <c r="D56">
        <f t="shared" si="6"/>
        <v>18</v>
      </c>
      <c r="E56" t="str">
        <f t="shared" si="7"/>
        <v>x</v>
      </c>
      <c r="F56" s="1" t="s">
        <v>26</v>
      </c>
      <c r="G56">
        <v>10</v>
      </c>
      <c r="H56">
        <v>8.6</v>
      </c>
      <c r="I56">
        <v>7</v>
      </c>
      <c r="J56">
        <v>11</v>
      </c>
      <c r="K56">
        <v>9</v>
      </c>
      <c r="L56">
        <v>9</v>
      </c>
      <c r="M56">
        <v>8</v>
      </c>
      <c r="N56">
        <v>9</v>
      </c>
      <c r="O56">
        <v>9</v>
      </c>
      <c r="P56" s="4">
        <f t="shared" si="8"/>
        <v>8.9555555555555557</v>
      </c>
      <c r="Q56" s="4">
        <f t="shared" si="9"/>
        <v>1.0615618588885591</v>
      </c>
    </row>
    <row r="57" spans="4:17" hidden="1" x14ac:dyDescent="0.25">
      <c r="D57">
        <f t="shared" si="6"/>
        <v>15</v>
      </c>
      <c r="E57" t="str">
        <f t="shared" si="7"/>
        <v>x</v>
      </c>
      <c r="F57" s="1" t="s">
        <v>30</v>
      </c>
      <c r="G57">
        <v>8</v>
      </c>
      <c r="H57">
        <v>8.1999999999999993</v>
      </c>
      <c r="I57">
        <v>9</v>
      </c>
      <c r="J57">
        <v>9</v>
      </c>
      <c r="K57">
        <v>10</v>
      </c>
      <c r="L57">
        <v>8</v>
      </c>
      <c r="M57">
        <v>10</v>
      </c>
      <c r="N57">
        <v>8.5</v>
      </c>
      <c r="O57">
        <v>8.5</v>
      </c>
      <c r="P57" s="4">
        <f t="shared" si="8"/>
        <v>8.8000000000000007</v>
      </c>
      <c r="Q57" s="4">
        <f t="shared" si="9"/>
        <v>0.72877370363584837</v>
      </c>
    </row>
    <row r="58" spans="4:17" hidden="1" x14ac:dyDescent="0.25">
      <c r="D58">
        <f t="shared" si="6"/>
        <v>17</v>
      </c>
      <c r="E58" t="str">
        <f t="shared" si="7"/>
        <v>x</v>
      </c>
      <c r="F58" s="1" t="s">
        <v>57</v>
      </c>
      <c r="G58">
        <v>10</v>
      </c>
      <c r="H58">
        <v>8.1</v>
      </c>
      <c r="I58">
        <v>8</v>
      </c>
      <c r="J58">
        <v>8</v>
      </c>
      <c r="K58">
        <v>9</v>
      </c>
      <c r="L58">
        <v>8</v>
      </c>
      <c r="M58">
        <v>9</v>
      </c>
      <c r="N58">
        <v>8.5</v>
      </c>
      <c r="O58">
        <v>8.5</v>
      </c>
      <c r="P58" s="4">
        <f t="shared" si="8"/>
        <v>8.5666666666666664</v>
      </c>
      <c r="Q58" s="4">
        <f t="shared" si="9"/>
        <v>0.63420991968134821</v>
      </c>
    </row>
    <row r="59" spans="4:17" hidden="1" x14ac:dyDescent="0.25">
      <c r="D59">
        <f t="shared" si="6"/>
        <v>21</v>
      </c>
      <c r="E59" t="str">
        <f t="shared" si="7"/>
        <v>x</v>
      </c>
      <c r="F59" s="1" t="s">
        <v>5</v>
      </c>
      <c r="G59">
        <v>10</v>
      </c>
      <c r="H59">
        <v>8</v>
      </c>
      <c r="I59">
        <v>6</v>
      </c>
      <c r="J59">
        <v>6</v>
      </c>
      <c r="K59">
        <v>8</v>
      </c>
      <c r="L59">
        <v>8</v>
      </c>
      <c r="M59">
        <v>10</v>
      </c>
      <c r="N59">
        <v>8.5</v>
      </c>
      <c r="O59">
        <v>8.5</v>
      </c>
      <c r="P59" s="4">
        <f t="shared" si="8"/>
        <v>8.1111111111111107</v>
      </c>
      <c r="Q59" s="4">
        <f t="shared" si="9"/>
        <v>1.3494397557212354</v>
      </c>
    </row>
    <row r="60" spans="4:17" hidden="1" x14ac:dyDescent="0.25">
      <c r="D60">
        <f t="shared" si="6"/>
        <v>20</v>
      </c>
      <c r="E60" t="str">
        <f t="shared" si="7"/>
        <v>x</v>
      </c>
      <c r="F60" s="1" t="s">
        <v>14</v>
      </c>
      <c r="G60">
        <v>9</v>
      </c>
      <c r="H60">
        <v>8.6999999999999993</v>
      </c>
      <c r="I60">
        <v>9</v>
      </c>
      <c r="J60">
        <v>7</v>
      </c>
      <c r="K60">
        <v>8</v>
      </c>
      <c r="L60">
        <v>9</v>
      </c>
      <c r="M60">
        <v>5</v>
      </c>
      <c r="N60">
        <v>8.5</v>
      </c>
      <c r="O60">
        <v>8.5</v>
      </c>
      <c r="P60" s="4">
        <f t="shared" si="8"/>
        <v>8.0777777777777775</v>
      </c>
      <c r="Q60" s="4">
        <f t="shared" si="9"/>
        <v>1.2443452341405929</v>
      </c>
    </row>
    <row r="61" spans="4:17" hidden="1" x14ac:dyDescent="0.25">
      <c r="D61">
        <f t="shared" si="6"/>
        <v>12</v>
      </c>
      <c r="E61" t="str">
        <f t="shared" si="7"/>
        <v>x</v>
      </c>
      <c r="F61" s="1" t="s">
        <v>24</v>
      </c>
      <c r="G61">
        <v>8</v>
      </c>
      <c r="H61">
        <v>8.5</v>
      </c>
      <c r="I61">
        <v>7</v>
      </c>
      <c r="J61">
        <v>8</v>
      </c>
      <c r="K61">
        <v>7</v>
      </c>
      <c r="L61">
        <v>8</v>
      </c>
      <c r="M61">
        <v>7</v>
      </c>
      <c r="N61">
        <v>9</v>
      </c>
      <c r="O61">
        <v>8.5</v>
      </c>
      <c r="P61" s="4">
        <f t="shared" si="8"/>
        <v>7.8888888888888893</v>
      </c>
      <c r="Q61" s="4">
        <f t="shared" si="9"/>
        <v>0.6983225049986963</v>
      </c>
    </row>
    <row r="62" spans="4:17" hidden="1" x14ac:dyDescent="0.25">
      <c r="D62">
        <f t="shared" si="6"/>
        <v>22</v>
      </c>
      <c r="E62" t="str">
        <f t="shared" si="7"/>
        <v>x</v>
      </c>
      <c r="F62" s="1" t="s">
        <v>10</v>
      </c>
      <c r="G62">
        <v>8</v>
      </c>
      <c r="H62">
        <v>7.4</v>
      </c>
      <c r="I62">
        <v>7</v>
      </c>
      <c r="J62">
        <v>8</v>
      </c>
      <c r="K62">
        <v>7</v>
      </c>
      <c r="L62">
        <v>7</v>
      </c>
      <c r="M62">
        <v>6</v>
      </c>
      <c r="N62">
        <v>7.5</v>
      </c>
      <c r="O62">
        <v>7.5</v>
      </c>
      <c r="P62" s="4">
        <f t="shared" si="8"/>
        <v>7.2666666666666675</v>
      </c>
      <c r="Q62" s="4">
        <f t="shared" si="9"/>
        <v>0.57927157323275891</v>
      </c>
    </row>
    <row r="63" spans="4:17" hidden="1" x14ac:dyDescent="0.25">
      <c r="D63">
        <f t="shared" si="6"/>
        <v>28</v>
      </c>
      <c r="E63" t="str">
        <f t="shared" si="7"/>
        <v>x</v>
      </c>
      <c r="F63" s="1" t="s">
        <v>6</v>
      </c>
      <c r="G63">
        <v>5</v>
      </c>
      <c r="H63">
        <v>7.4</v>
      </c>
      <c r="I63">
        <v>7</v>
      </c>
      <c r="J63">
        <v>7</v>
      </c>
      <c r="K63">
        <v>7</v>
      </c>
      <c r="L63">
        <v>8</v>
      </c>
      <c r="M63">
        <v>5</v>
      </c>
      <c r="N63">
        <v>7.5</v>
      </c>
      <c r="O63">
        <v>7.5</v>
      </c>
      <c r="P63" s="4">
        <f t="shared" si="8"/>
        <v>6.822222222222222</v>
      </c>
      <c r="Q63" s="4">
        <f t="shared" si="9"/>
        <v>1.0206509663257708</v>
      </c>
    </row>
    <row r="64" spans="4:17" hidden="1" x14ac:dyDescent="0.25">
      <c r="D64">
        <f t="shared" si="6"/>
        <v>23</v>
      </c>
      <c r="E64" t="str">
        <f t="shared" si="7"/>
        <v>x</v>
      </c>
      <c r="F64" s="1" t="s">
        <v>9</v>
      </c>
      <c r="G64">
        <v>8</v>
      </c>
      <c r="H64">
        <v>7.8</v>
      </c>
      <c r="I64">
        <v>4</v>
      </c>
      <c r="J64">
        <v>5</v>
      </c>
      <c r="K64">
        <v>6</v>
      </c>
      <c r="L64">
        <v>7</v>
      </c>
      <c r="M64">
        <v>6</v>
      </c>
      <c r="N64">
        <v>7.5</v>
      </c>
      <c r="O64">
        <v>7.5</v>
      </c>
      <c r="P64" s="4">
        <f t="shared" si="8"/>
        <v>6.5333333333333332</v>
      </c>
      <c r="Q64" s="4">
        <f t="shared" si="9"/>
        <v>1.2987173159185477</v>
      </c>
    </row>
    <row r="65" spans="4:17" hidden="1" x14ac:dyDescent="0.25">
      <c r="D65">
        <f t="shared" si="6"/>
        <v>24</v>
      </c>
      <c r="E65" t="str">
        <f t="shared" si="7"/>
        <v>x</v>
      </c>
      <c r="F65" s="1" t="s">
        <v>27</v>
      </c>
      <c r="G65">
        <v>8</v>
      </c>
      <c r="H65">
        <v>7.2</v>
      </c>
      <c r="I65">
        <v>10</v>
      </c>
      <c r="J65">
        <v>5</v>
      </c>
      <c r="K65">
        <v>6</v>
      </c>
      <c r="L65">
        <v>7</v>
      </c>
      <c r="M65">
        <v>6</v>
      </c>
      <c r="N65">
        <v>7</v>
      </c>
      <c r="O65">
        <v>7</v>
      </c>
      <c r="P65" s="4">
        <f t="shared" si="8"/>
        <v>7.0222222222222221</v>
      </c>
      <c r="Q65" s="4">
        <f t="shared" si="9"/>
        <v>1.3348139926827747</v>
      </c>
    </row>
    <row r="66" spans="4:17" x14ac:dyDescent="0.25">
      <c r="D66" t="str">
        <f>_xlfn.IFNA(INDEX($D$3:$F$32,MATCH($F66,$F$3:$F$32,0),1),"")</f>
        <v/>
      </c>
      <c r="E66" t="str">
        <f>IF(COUNTIF($F$3:$F$32,$F66)&gt;0,"x","")</f>
        <v/>
      </c>
      <c r="F66" s="1" t="s">
        <v>11</v>
      </c>
      <c r="G66">
        <v>7</v>
      </c>
      <c r="H66">
        <v>7</v>
      </c>
      <c r="I66">
        <v>3</v>
      </c>
      <c r="J66">
        <v>6</v>
      </c>
      <c r="K66">
        <v>7</v>
      </c>
      <c r="L66">
        <v>7</v>
      </c>
      <c r="M66">
        <v>9</v>
      </c>
      <c r="N66">
        <v>6.5</v>
      </c>
      <c r="O66">
        <v>6.5</v>
      </c>
      <c r="P66" s="4">
        <f>AVERAGE(G66:O66)</f>
        <v>6.5555555555555554</v>
      </c>
      <c r="Q66" s="4">
        <f>_xlfn.STDEV.P(G66:O66)</f>
        <v>1.4803236216082476</v>
      </c>
    </row>
    <row r="67" spans="4:17" hidden="1" x14ac:dyDescent="0.25">
      <c r="D67">
        <f>_xlfn.IFNA(INDEX($D$3:$F$32,MATCH($F67,$F$3:$F$32,0),1),"")</f>
        <v>26</v>
      </c>
      <c r="E67" t="str">
        <f>IF(COUNTIF($F$3:$F$32,$F67)&gt;0,"x","")</f>
        <v>x</v>
      </c>
      <c r="F67" s="1" t="s">
        <v>15</v>
      </c>
      <c r="G67">
        <v>4</v>
      </c>
      <c r="H67">
        <v>5.9</v>
      </c>
      <c r="I67">
        <v>4</v>
      </c>
      <c r="J67">
        <v>7</v>
      </c>
      <c r="K67">
        <v>2</v>
      </c>
      <c r="L67">
        <v>5</v>
      </c>
      <c r="M67">
        <v>2</v>
      </c>
      <c r="N67">
        <v>4.5</v>
      </c>
      <c r="O67">
        <v>4.5</v>
      </c>
      <c r="P67" s="4">
        <f>AVERAGE(G67:O67)</f>
        <v>4.322222222222222</v>
      </c>
      <c r="Q67" s="4">
        <f>_xlfn.STDEV.P(G67:O67)</f>
        <v>1.5338968368742538</v>
      </c>
    </row>
    <row r="68" spans="4:17" hidden="1" x14ac:dyDescent="0.25">
      <c r="D68">
        <f>_xlfn.IFNA(INDEX($D$3:$F$32,MATCH($F68,$F$3:$F$32,0),1),"")</f>
        <v>25</v>
      </c>
      <c r="E68" t="str">
        <f>IF(COUNTIF($F$3:$F$32,$F68)&gt;0,"x","")</f>
        <v>x</v>
      </c>
      <c r="F68" s="1" t="s">
        <v>29</v>
      </c>
      <c r="G68">
        <v>6</v>
      </c>
      <c r="H68">
        <v>6.9</v>
      </c>
      <c r="I68">
        <v>5</v>
      </c>
      <c r="J68">
        <v>8</v>
      </c>
      <c r="K68">
        <v>5</v>
      </c>
      <c r="L68">
        <v>7</v>
      </c>
      <c r="M68">
        <v>5</v>
      </c>
      <c r="N68">
        <v>6.5</v>
      </c>
      <c r="O68">
        <v>6.5</v>
      </c>
      <c r="P68" s="4">
        <f>AVERAGE(G68:O68)</f>
        <v>6.2111111111111112</v>
      </c>
      <c r="Q68" s="4">
        <f>_xlfn.STDEV.P(G68:O68)</f>
        <v>0.9949253958010521</v>
      </c>
    </row>
    <row r="69" spans="4:17" x14ac:dyDescent="0.25">
      <c r="D69" t="str">
        <f>_xlfn.IFNA(INDEX($D$3:$F$32,MATCH($F69,$F$3:$F$32,0),1),"")</f>
        <v/>
      </c>
      <c r="E69" t="str">
        <f>IF(COUNTIF($F$3:$F$32,$F69)&gt;0,"x","")</f>
        <v/>
      </c>
      <c r="F69" s="1" t="s">
        <v>17</v>
      </c>
      <c r="G69">
        <v>4</v>
      </c>
      <c r="H69">
        <v>5.2</v>
      </c>
      <c r="I69">
        <v>1</v>
      </c>
      <c r="J69">
        <v>5</v>
      </c>
      <c r="K69">
        <v>3</v>
      </c>
      <c r="L69">
        <v>4</v>
      </c>
      <c r="M69">
        <v>2</v>
      </c>
      <c r="N69">
        <v>4</v>
      </c>
      <c r="O69">
        <v>4</v>
      </c>
      <c r="P69" s="4">
        <f>AVERAGE(G69:O69)</f>
        <v>3.5777777777777779</v>
      </c>
      <c r="Q69" s="4">
        <f>_xlfn.STDEV.P(G69:O69)</f>
        <v>1.2838983845026035</v>
      </c>
    </row>
    <row r="70" spans="4:17" hidden="1" x14ac:dyDescent="0.25">
      <c r="D70">
        <f>_xlfn.IFNA(INDEX($D$3:$F$32,MATCH($F70,$F$3:$F$32,0),1),"")</f>
        <v>30</v>
      </c>
      <c r="E70" t="str">
        <f>IF(COUNTIF($F$3:$F$32,$F70)&gt;0,"x","")</f>
        <v>x</v>
      </c>
      <c r="F70" s="1" t="s">
        <v>19</v>
      </c>
      <c r="G70">
        <v>4</v>
      </c>
      <c r="H70">
        <v>6.7</v>
      </c>
      <c r="I70">
        <v>7</v>
      </c>
      <c r="J70">
        <v>9</v>
      </c>
      <c r="K70">
        <v>4</v>
      </c>
      <c r="L70">
        <v>6</v>
      </c>
      <c r="M70">
        <v>4</v>
      </c>
      <c r="N70">
        <v>6.5</v>
      </c>
      <c r="O70">
        <v>6.5</v>
      </c>
      <c r="P70" s="4">
        <f>AVERAGE(G70:O70)</f>
        <v>5.9666666666666668</v>
      </c>
      <c r="Q70" s="4">
        <f>_xlfn.STDEV.P(G70:O70)</f>
        <v>1.597915308560915</v>
      </c>
    </row>
    <row r="71" spans="4:17" hidden="1" x14ac:dyDescent="0.25">
      <c r="D71">
        <f>_xlfn.IFNA(INDEX($D$3:$F$32,MATCH($F71,$F$3:$F$32,0),1),"")</f>
        <v>27</v>
      </c>
      <c r="E71" t="str">
        <f>IF(COUNTIF($F$3:$F$32,$F71)&gt;0,"x","")</f>
        <v>x</v>
      </c>
      <c r="F71" s="1" t="s">
        <v>58</v>
      </c>
      <c r="G71">
        <v>7</v>
      </c>
      <c r="H71">
        <v>7.2</v>
      </c>
      <c r="I71">
        <v>6</v>
      </c>
      <c r="J71">
        <v>8</v>
      </c>
      <c r="K71">
        <v>9</v>
      </c>
      <c r="L71">
        <v>7</v>
      </c>
      <c r="M71">
        <v>5</v>
      </c>
      <c r="N71">
        <v>7</v>
      </c>
      <c r="O71">
        <v>7</v>
      </c>
      <c r="P71" s="4">
        <f>AVERAGE(G71:O71)</f>
        <v>7.0222222222222221</v>
      </c>
      <c r="Q71" s="4">
        <f>_xlfn.STDEV.P(G71:O71)</f>
        <v>1.0559648329348206</v>
      </c>
    </row>
    <row r="72" spans="4:17" hidden="1" x14ac:dyDescent="0.25">
      <c r="D72">
        <f>_xlfn.IFNA(INDEX($D$3:$F$32,MATCH($F72,$F$3:$F$32,0),1),"")</f>
        <v>29</v>
      </c>
      <c r="E72" t="str">
        <f>IF(COUNTIF($F$3:$F$32,$F72)&gt;0,"x","")</f>
        <v>x</v>
      </c>
      <c r="F72" s="1" t="s">
        <v>28</v>
      </c>
      <c r="G72">
        <v>4</v>
      </c>
      <c r="H72">
        <v>6.4</v>
      </c>
      <c r="I72">
        <v>5</v>
      </c>
      <c r="J72">
        <v>5</v>
      </c>
      <c r="K72">
        <v>5</v>
      </c>
      <c r="L72">
        <v>6</v>
      </c>
      <c r="M72">
        <v>6</v>
      </c>
      <c r="N72">
        <v>6</v>
      </c>
      <c r="O72">
        <v>6</v>
      </c>
      <c r="P72" s="4">
        <f>AVERAGE(G72:O72)</f>
        <v>5.4888888888888889</v>
      </c>
      <c r="Q72" s="4">
        <f>_xlfn.STDEV.P(G72:O72)</f>
        <v>0.73097263126216228</v>
      </c>
    </row>
  </sheetData>
  <sortState xmlns:xlrd2="http://schemas.microsoft.com/office/spreadsheetml/2017/richdata2" ref="D3:F32">
    <sortCondition ref="D3:D32"/>
  </sortState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2</v>
      </c>
      <c r="B1" t="s">
        <v>42</v>
      </c>
      <c r="C1" t="s">
        <v>43</v>
      </c>
      <c r="D1" t="s">
        <v>44</v>
      </c>
    </row>
    <row r="2" spans="1:4" x14ac:dyDescent="0.25">
      <c r="A2">
        <v>1</v>
      </c>
      <c r="B2">
        <v>1</v>
      </c>
      <c r="C2">
        <v>20</v>
      </c>
      <c r="D2">
        <v>26</v>
      </c>
    </row>
    <row r="3" spans="1:4" x14ac:dyDescent="0.25">
      <c r="A3">
        <v>2</v>
      </c>
      <c r="B3">
        <v>2</v>
      </c>
      <c r="C3">
        <v>16</v>
      </c>
      <c r="D3">
        <v>29</v>
      </c>
    </row>
    <row r="4" spans="1:4" x14ac:dyDescent="0.25">
      <c r="A4">
        <v>3</v>
      </c>
      <c r="B4">
        <v>3</v>
      </c>
      <c r="C4">
        <v>13</v>
      </c>
      <c r="D4">
        <v>30</v>
      </c>
    </row>
    <row r="5" spans="1:4" x14ac:dyDescent="0.25">
      <c r="A5">
        <v>4</v>
      </c>
      <c r="B5">
        <v>4</v>
      </c>
      <c r="C5">
        <v>18</v>
      </c>
      <c r="D5">
        <v>25</v>
      </c>
    </row>
    <row r="6" spans="1:4" x14ac:dyDescent="0.25">
      <c r="A6">
        <v>5</v>
      </c>
      <c r="B6">
        <v>5</v>
      </c>
      <c r="C6">
        <v>15</v>
      </c>
      <c r="D6">
        <v>27</v>
      </c>
    </row>
    <row r="7" spans="1:4" x14ac:dyDescent="0.25">
      <c r="A7">
        <v>6</v>
      </c>
      <c r="B7">
        <v>6</v>
      </c>
      <c r="C7">
        <v>19</v>
      </c>
      <c r="D7">
        <v>22</v>
      </c>
    </row>
    <row r="8" spans="1:4" x14ac:dyDescent="0.25">
      <c r="A8">
        <v>7</v>
      </c>
      <c r="B8">
        <v>7</v>
      </c>
      <c r="C8">
        <v>11</v>
      </c>
      <c r="D8">
        <v>28</v>
      </c>
    </row>
    <row r="9" spans="1:4" x14ac:dyDescent="0.25">
      <c r="A9">
        <v>8</v>
      </c>
      <c r="B9">
        <v>8</v>
      </c>
      <c r="C9">
        <v>17</v>
      </c>
      <c r="D9">
        <v>21</v>
      </c>
    </row>
    <row r="10" spans="1:4" x14ac:dyDescent="0.25">
      <c r="A10">
        <v>9</v>
      </c>
      <c r="B10">
        <v>9</v>
      </c>
      <c r="C10">
        <v>14</v>
      </c>
      <c r="D10">
        <v>23</v>
      </c>
    </row>
    <row r="11" spans="1:4" x14ac:dyDescent="0.25">
      <c r="A11">
        <v>10</v>
      </c>
      <c r="B11">
        <v>10</v>
      </c>
      <c r="C11">
        <v>12</v>
      </c>
      <c r="D1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Draft</vt:lpstr>
      <vt:lpstr>DraftOrder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Fischer</dc:creator>
  <cp:lastModifiedBy>Thomas Fischer</cp:lastModifiedBy>
  <dcterms:created xsi:type="dcterms:W3CDTF">2017-09-05T12:21:37Z</dcterms:created>
  <dcterms:modified xsi:type="dcterms:W3CDTF">2021-09-08T01:27:57Z</dcterms:modified>
</cp:coreProperties>
</file>