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Downloads/"/>
    </mc:Choice>
  </mc:AlternateContent>
  <xr:revisionPtr revIDLastSave="0" documentId="13_ncr:1_{A0F0ED75-897D-C043-8A97-488AD5275849}" xr6:coauthVersionLast="45" xr6:coauthVersionMax="45" xr10:uidLastSave="{00000000-0000-0000-0000-000000000000}"/>
  <bookViews>
    <workbookView xWindow="38640" yWindow="1100" windowWidth="20020" windowHeight="16580" xr2:uid="{09D098AF-8993-444D-B42F-AC0F0C46DF96}"/>
  </bookViews>
  <sheets>
    <sheet name="Influent" sheetId="3" r:id="rId1"/>
    <sheet name="Porewater" sheetId="1" r:id="rId2"/>
    <sheet name="Overl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2" i="1" l="1"/>
  <c r="G77" i="1"/>
  <c r="G70" i="1"/>
  <c r="G68" i="1"/>
  <c r="G67" i="1"/>
  <c r="G66" i="1"/>
  <c r="G65" i="1"/>
  <c r="G64" i="1"/>
  <c r="G63" i="1"/>
  <c r="G57" i="1"/>
  <c r="G56" i="1"/>
  <c r="G53" i="1"/>
  <c r="G52" i="1"/>
  <c r="G51" i="1"/>
  <c r="G50" i="1"/>
  <c r="G48" i="1"/>
  <c r="G41" i="1"/>
  <c r="G40" i="1"/>
  <c r="G39" i="1"/>
  <c r="G38" i="1"/>
  <c r="G37" i="1"/>
  <c r="G36" i="1"/>
  <c r="G35" i="1"/>
  <c r="G34" i="1"/>
  <c r="G32" i="1"/>
  <c r="G31" i="1"/>
  <c r="G30" i="1"/>
  <c r="G21" i="1"/>
  <c r="G20" i="1"/>
  <c r="G19" i="1"/>
  <c r="G13" i="1"/>
  <c r="G14" i="1"/>
  <c r="G15" i="1"/>
  <c r="G16" i="1"/>
  <c r="G17" i="1"/>
  <c r="G12" i="1"/>
  <c r="H23" i="2" l="1"/>
  <c r="I14" i="2"/>
  <c r="I15" i="2"/>
  <c r="I16" i="2"/>
  <c r="I17" i="2"/>
  <c r="I18" i="2"/>
  <c r="I19" i="2"/>
  <c r="I20" i="2"/>
  <c r="I21" i="2"/>
  <c r="I22" i="2"/>
  <c r="I13" i="2"/>
  <c r="J13" i="2"/>
  <c r="I5" i="2"/>
  <c r="I6" i="2"/>
  <c r="I7" i="2"/>
  <c r="I8" i="2"/>
  <c r="I9" i="2"/>
  <c r="I10" i="2"/>
  <c r="I11" i="2"/>
  <c r="I12" i="2"/>
  <c r="I4" i="2"/>
  <c r="J4" i="2"/>
  <c r="I3" i="2"/>
  <c r="J3" i="2"/>
  <c r="I23" i="2" l="1"/>
  <c r="I24" i="2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71" i="1"/>
  <c r="F34" i="3"/>
  <c r="E34" i="3"/>
  <c r="F79" i="1" s="1"/>
  <c r="F126" i="1" l="1"/>
  <c r="F102" i="1"/>
  <c r="F86" i="1"/>
  <c r="H147" i="1"/>
  <c r="H131" i="1"/>
  <c r="H71" i="1"/>
  <c r="F133" i="1"/>
  <c r="F125" i="1"/>
  <c r="F117" i="1"/>
  <c r="F109" i="1"/>
  <c r="F101" i="1"/>
  <c r="F93" i="1"/>
  <c r="F85" i="1"/>
  <c r="F77" i="1"/>
  <c r="H146" i="1"/>
  <c r="H138" i="1"/>
  <c r="H130" i="1"/>
  <c r="H122" i="1"/>
  <c r="H114" i="1"/>
  <c r="H74" i="1"/>
  <c r="F142" i="1"/>
  <c r="F118" i="1"/>
  <c r="F94" i="1"/>
  <c r="F78" i="1"/>
  <c r="H139" i="1"/>
  <c r="H123" i="1"/>
  <c r="F132" i="1"/>
  <c r="F124" i="1"/>
  <c r="F116" i="1"/>
  <c r="F108" i="1"/>
  <c r="F100" i="1"/>
  <c r="F92" i="1"/>
  <c r="F84" i="1"/>
  <c r="F76" i="1"/>
  <c r="H145" i="1"/>
  <c r="H137" i="1"/>
  <c r="H129" i="1"/>
  <c r="H121" i="1"/>
  <c r="H113" i="1"/>
  <c r="H73" i="1"/>
  <c r="F110" i="1"/>
  <c r="F140" i="1"/>
  <c r="F139" i="1"/>
  <c r="F131" i="1"/>
  <c r="F123" i="1"/>
  <c r="F115" i="1"/>
  <c r="F107" i="1"/>
  <c r="F99" i="1"/>
  <c r="F91" i="1"/>
  <c r="F83" i="1"/>
  <c r="F75" i="1"/>
  <c r="H144" i="1"/>
  <c r="H136" i="1"/>
  <c r="H128" i="1"/>
  <c r="H120" i="1"/>
  <c r="H104" i="1"/>
  <c r="H88" i="1"/>
  <c r="H72" i="1"/>
  <c r="F134" i="1"/>
  <c r="F148" i="1"/>
  <c r="F146" i="1"/>
  <c r="F138" i="1"/>
  <c r="F130" i="1"/>
  <c r="F122" i="1"/>
  <c r="F114" i="1"/>
  <c r="F106" i="1"/>
  <c r="F98" i="1"/>
  <c r="F90" i="1"/>
  <c r="F82" i="1"/>
  <c r="F74" i="1"/>
  <c r="H143" i="1"/>
  <c r="H135" i="1"/>
  <c r="H127" i="1"/>
  <c r="H119" i="1"/>
  <c r="H103" i="1"/>
  <c r="H87" i="1"/>
  <c r="F71" i="1"/>
  <c r="F141" i="1"/>
  <c r="F147" i="1"/>
  <c r="F145" i="1"/>
  <c r="F137" i="1"/>
  <c r="F129" i="1"/>
  <c r="F121" i="1"/>
  <c r="F113" i="1"/>
  <c r="F105" i="1"/>
  <c r="F97" i="1"/>
  <c r="F89" i="1"/>
  <c r="F81" i="1"/>
  <c r="F73" i="1"/>
  <c r="H142" i="1"/>
  <c r="H134" i="1"/>
  <c r="H126" i="1"/>
  <c r="H118" i="1"/>
  <c r="H102" i="1"/>
  <c r="F144" i="1"/>
  <c r="F136" i="1"/>
  <c r="F128" i="1"/>
  <c r="F120" i="1"/>
  <c r="F112" i="1"/>
  <c r="F104" i="1"/>
  <c r="F96" i="1"/>
  <c r="F88" i="1"/>
  <c r="F80" i="1"/>
  <c r="F72" i="1"/>
  <c r="H141" i="1"/>
  <c r="H133" i="1"/>
  <c r="H125" i="1"/>
  <c r="H117" i="1"/>
  <c r="H101" i="1"/>
  <c r="H77" i="1"/>
  <c r="F143" i="1"/>
  <c r="F135" i="1"/>
  <c r="F127" i="1"/>
  <c r="F119" i="1"/>
  <c r="F111" i="1"/>
  <c r="F103" i="1"/>
  <c r="F95" i="1"/>
  <c r="F87" i="1"/>
  <c r="H148" i="1"/>
  <c r="H140" i="1"/>
  <c r="H132" i="1"/>
  <c r="H124" i="1"/>
  <c r="H116" i="1"/>
  <c r="E3" i="2"/>
  <c r="G14" i="2" l="1"/>
  <c r="E22" i="2"/>
  <c r="E21" i="2"/>
  <c r="E20" i="2"/>
  <c r="E19" i="2"/>
  <c r="E18" i="2"/>
  <c r="E17" i="2"/>
  <c r="E16" i="2"/>
  <c r="E15" i="2"/>
  <c r="E14" i="2"/>
  <c r="E13" i="2"/>
  <c r="F32" i="3"/>
  <c r="E32" i="3"/>
  <c r="G15" i="2" s="1"/>
  <c r="G22" i="2" l="1"/>
  <c r="J16" i="2"/>
  <c r="G21" i="2"/>
  <c r="J14" i="2"/>
  <c r="G19" i="2"/>
  <c r="J20" i="2"/>
  <c r="J19" i="2"/>
  <c r="G16" i="2"/>
  <c r="J18" i="2"/>
  <c r="J15" i="2"/>
  <c r="G20" i="2"/>
  <c r="J22" i="2"/>
  <c r="J21" i="2"/>
  <c r="G18" i="2"/>
  <c r="G17" i="2"/>
  <c r="G13" i="2"/>
  <c r="J17" i="2"/>
  <c r="J5" i="2"/>
  <c r="J6" i="2"/>
  <c r="J7" i="2"/>
  <c r="J10" i="2"/>
  <c r="J11" i="2"/>
  <c r="J12" i="2"/>
  <c r="G5" i="2"/>
  <c r="G6" i="2"/>
  <c r="G9" i="2"/>
  <c r="G10" i="2"/>
  <c r="G11" i="2"/>
  <c r="G12" i="2"/>
  <c r="G4" i="2"/>
  <c r="E12" i="2"/>
  <c r="E11" i="2"/>
  <c r="E10" i="2"/>
  <c r="E9" i="2"/>
  <c r="E8" i="2"/>
  <c r="E7" i="2"/>
  <c r="E6" i="2"/>
  <c r="E5" i="2"/>
  <c r="E4" i="2"/>
  <c r="F31" i="3"/>
  <c r="J8" i="2" s="1"/>
  <c r="E31" i="3"/>
  <c r="G7" i="2" s="1"/>
  <c r="G8" i="2" l="1"/>
  <c r="J9" i="2"/>
  <c r="H30" i="1"/>
  <c r="H31" i="1"/>
  <c r="H32" i="1"/>
  <c r="H34" i="1"/>
  <c r="H38" i="1"/>
  <c r="H39" i="1"/>
  <c r="H40" i="1"/>
  <c r="H42" i="1"/>
  <c r="H46" i="1"/>
  <c r="H47" i="1"/>
  <c r="H48" i="1"/>
  <c r="H50" i="1"/>
  <c r="H54" i="1"/>
  <c r="H55" i="1"/>
  <c r="H56" i="1"/>
  <c r="H58" i="1"/>
  <c r="H62" i="1"/>
  <c r="H63" i="1"/>
  <c r="H64" i="1"/>
  <c r="H66" i="1"/>
  <c r="H70" i="1"/>
  <c r="F27" i="1"/>
  <c r="F28" i="1"/>
  <c r="F35" i="1"/>
  <c r="F36" i="1"/>
  <c r="F43" i="1"/>
  <c r="F44" i="1"/>
  <c r="F51" i="1"/>
  <c r="F52" i="1"/>
  <c r="F59" i="1"/>
  <c r="F60" i="1"/>
  <c r="F61" i="1"/>
  <c r="F67" i="1"/>
  <c r="F68" i="1"/>
  <c r="F69" i="1"/>
  <c r="F33" i="3"/>
  <c r="H33" i="1" s="1"/>
  <c r="E33" i="3"/>
  <c r="F29" i="1" s="1"/>
  <c r="D70" i="1"/>
  <c r="D69" i="1"/>
  <c r="D68" i="1"/>
  <c r="D67" i="1"/>
  <c r="D66" i="1"/>
  <c r="D65" i="1"/>
  <c r="D64" i="1"/>
  <c r="C60" i="1"/>
  <c r="D60" i="1"/>
  <c r="C61" i="1"/>
  <c r="D61" i="1"/>
  <c r="C62" i="1"/>
  <c r="D62" i="1"/>
  <c r="C63" i="1"/>
  <c r="D63" i="1"/>
  <c r="D59" i="1"/>
  <c r="D58" i="1"/>
  <c r="C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29" i="1"/>
  <c r="D28" i="1"/>
  <c r="D27" i="1"/>
  <c r="D38" i="1"/>
  <c r="D34" i="1"/>
  <c r="D30" i="1"/>
  <c r="D26" i="1"/>
  <c r="C64" i="1"/>
  <c r="C67" i="1"/>
  <c r="C70" i="1"/>
  <c r="C69" i="1"/>
  <c r="C68" i="1"/>
  <c r="C66" i="1"/>
  <c r="C65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7" i="1"/>
  <c r="C29" i="1"/>
  <c r="C28" i="1"/>
  <c r="C26" i="1"/>
  <c r="F66" i="1" l="1"/>
  <c r="F42" i="1"/>
  <c r="F65" i="1"/>
  <c r="F57" i="1"/>
  <c r="F49" i="1"/>
  <c r="F41" i="1"/>
  <c r="F33" i="1"/>
  <c r="H69" i="1"/>
  <c r="H61" i="1"/>
  <c r="H53" i="1"/>
  <c r="H45" i="1"/>
  <c r="H37" i="1"/>
  <c r="H29" i="1"/>
  <c r="F58" i="1"/>
  <c r="F26" i="1"/>
  <c r="F64" i="1"/>
  <c r="F56" i="1"/>
  <c r="F48" i="1"/>
  <c r="F40" i="1"/>
  <c r="F32" i="1"/>
  <c r="H68" i="1"/>
  <c r="H60" i="1"/>
  <c r="H52" i="1"/>
  <c r="H44" i="1"/>
  <c r="H36" i="1"/>
  <c r="H28" i="1"/>
  <c r="F50" i="1"/>
  <c r="F34" i="1"/>
  <c r="H26" i="1"/>
  <c r="F63" i="1"/>
  <c r="F55" i="1"/>
  <c r="F47" i="1"/>
  <c r="F39" i="1"/>
  <c r="F31" i="1"/>
  <c r="H67" i="1"/>
  <c r="H59" i="1"/>
  <c r="H51" i="1"/>
  <c r="H43" i="1"/>
  <c r="H35" i="1"/>
  <c r="H27" i="1"/>
  <c r="F70" i="1"/>
  <c r="F62" i="1"/>
  <c r="F54" i="1"/>
  <c r="F46" i="1"/>
  <c r="F38" i="1"/>
  <c r="F30" i="1"/>
  <c r="F53" i="1"/>
  <c r="F45" i="1"/>
  <c r="F37" i="1"/>
  <c r="H65" i="1"/>
  <c r="H57" i="1"/>
  <c r="H49" i="1"/>
  <c r="H41" i="1"/>
  <c r="D21" i="1"/>
  <c r="D22" i="1"/>
  <c r="D23" i="1"/>
  <c r="D24" i="1"/>
  <c r="D25" i="1"/>
  <c r="C22" i="1"/>
  <c r="C23" i="1"/>
  <c r="C24" i="1"/>
  <c r="C25" i="1"/>
  <c r="C21" i="1"/>
  <c r="C20" i="1"/>
  <c r="C14" i="1"/>
  <c r="C13" i="1"/>
  <c r="F25" i="1"/>
  <c r="H21" i="1"/>
  <c r="F30" i="3"/>
  <c r="E30" i="3"/>
  <c r="F21" i="1" s="1"/>
  <c r="D20" i="1"/>
  <c r="D19" i="1"/>
  <c r="C19" i="1"/>
  <c r="D18" i="1"/>
  <c r="C18" i="1"/>
  <c r="D17" i="1"/>
  <c r="C17" i="1"/>
  <c r="D16" i="1"/>
  <c r="C16" i="1"/>
  <c r="D15" i="1"/>
  <c r="C15" i="1"/>
  <c r="D14" i="1"/>
  <c r="D13" i="1"/>
  <c r="D12" i="1"/>
  <c r="C12" i="1"/>
  <c r="F24" i="1" l="1"/>
  <c r="F23" i="1"/>
  <c r="H16" i="1"/>
  <c r="F22" i="1"/>
  <c r="F16" i="1"/>
  <c r="G3" i="2"/>
  <c r="H22" i="1"/>
  <c r="F19" i="1"/>
  <c r="F14" i="1"/>
  <c r="F15" i="1"/>
  <c r="F17" i="1"/>
  <c r="F18" i="1"/>
  <c r="F13" i="1"/>
  <c r="H14" i="1"/>
  <c r="H12" i="1"/>
  <c r="H13" i="1"/>
  <c r="H19" i="1"/>
  <c r="H17" i="1"/>
  <c r="H15" i="1"/>
  <c r="H20" i="1"/>
  <c r="F20" i="1"/>
  <c r="F12" i="1"/>
  <c r="C11" i="1" l="1"/>
  <c r="C10" i="1"/>
  <c r="C9" i="1"/>
  <c r="D11" i="1"/>
  <c r="D10" i="1"/>
  <c r="D9" i="1"/>
  <c r="C8" i="1"/>
  <c r="C6" i="1"/>
  <c r="D8" i="1"/>
  <c r="D7" i="1"/>
  <c r="D6" i="1"/>
  <c r="C7" i="1"/>
  <c r="F29" i="3"/>
  <c r="H7" i="1" s="1"/>
  <c r="E29" i="3"/>
  <c r="F3" i="1" s="1"/>
  <c r="C4" i="1"/>
  <c r="C5" i="1"/>
  <c r="C3" i="1"/>
  <c r="D5" i="1"/>
  <c r="D4" i="1"/>
  <c r="D3" i="1"/>
  <c r="F8" i="1" l="1"/>
  <c r="F7" i="1"/>
  <c r="F11" i="1"/>
  <c r="F5" i="1"/>
  <c r="F9" i="1"/>
  <c r="H3" i="1"/>
  <c r="H5" i="1"/>
  <c r="H4" i="1"/>
  <c r="F10" i="1"/>
  <c r="F6" i="1"/>
  <c r="H11" i="1"/>
  <c r="F4" i="1"/>
  <c r="H10" i="1"/>
  <c r="H8" i="1"/>
  <c r="H9" i="1"/>
  <c r="H6" i="1"/>
</calcChain>
</file>

<file path=xl/sharedStrings.xml><?xml version="1.0" encoding="utf-8"?>
<sst xmlns="http://schemas.openxmlformats.org/spreadsheetml/2006/main" count="346" uniqueCount="65">
  <si>
    <t>Date</t>
  </si>
  <si>
    <t>Depth</t>
  </si>
  <si>
    <t>Cell</t>
  </si>
  <si>
    <t>Distance</t>
  </si>
  <si>
    <t>Sample ID</t>
  </si>
  <si>
    <t>m</t>
  </si>
  <si>
    <t>mg/L</t>
  </si>
  <si>
    <t>mg N/L</t>
  </si>
  <si>
    <t>Ratio to Inf</t>
  </si>
  <si>
    <t>Cl/Cl_o</t>
  </si>
  <si>
    <t>NO3/NO3_o</t>
  </si>
  <si>
    <t>G</t>
  </si>
  <si>
    <t>Inf11</t>
  </si>
  <si>
    <t>Inf12</t>
  </si>
  <si>
    <t>Inf13</t>
  </si>
  <si>
    <t>Inf21</t>
  </si>
  <si>
    <t>Inf22</t>
  </si>
  <si>
    <t>Inf23</t>
  </si>
  <si>
    <t>Average</t>
  </si>
  <si>
    <t>D</t>
  </si>
  <si>
    <t>F</t>
  </si>
  <si>
    <t>A</t>
  </si>
  <si>
    <t>A1</t>
  </si>
  <si>
    <t>A2</t>
  </si>
  <si>
    <t>A3</t>
  </si>
  <si>
    <t>B</t>
  </si>
  <si>
    <t>B3</t>
  </si>
  <si>
    <t>C3</t>
  </si>
  <si>
    <t>C</t>
  </si>
  <si>
    <t>G1</t>
  </si>
  <si>
    <t>A1a</t>
  </si>
  <si>
    <t>A1b</t>
  </si>
  <si>
    <t>B1a</t>
  </si>
  <si>
    <t>B1b</t>
  </si>
  <si>
    <t>B2a</t>
  </si>
  <si>
    <t>B2b</t>
  </si>
  <si>
    <t>B3a</t>
  </si>
  <si>
    <t>B3b</t>
  </si>
  <si>
    <t>C3a</t>
  </si>
  <si>
    <t>C3b</t>
  </si>
  <si>
    <t>OLF</t>
  </si>
  <si>
    <t>Individual Samples</t>
  </si>
  <si>
    <t>Averages</t>
  </si>
  <si>
    <t>E</t>
  </si>
  <si>
    <t>H</t>
  </si>
  <si>
    <t>Influent</t>
  </si>
  <si>
    <t>Influent NO3</t>
  </si>
  <si>
    <t>p-value</t>
  </si>
  <si>
    <t>Metadata</t>
  </si>
  <si>
    <t>p-value reported for a paired t-test comparing influent nitrate concentations to concentrations of nitrate in overland flow.</t>
  </si>
  <si>
    <t>n.d.</t>
  </si>
  <si>
    <t>Italicized values are below the limit of quantitation (LOQ); these values were assumed to be 1/2*LOQ</t>
  </si>
  <si>
    <t>Nitrate detection limit: 0.03 mg N/L</t>
  </si>
  <si>
    <t>Nitrate limit of quantitation: 0.13 mg N/L</t>
  </si>
  <si>
    <t>Abbreviations: n.d. = non-detect</t>
  </si>
  <si>
    <t>Cell Third</t>
  </si>
  <si>
    <t>-</t>
  </si>
  <si>
    <t>Effluent</t>
  </si>
  <si>
    <t>Beginning or End of Sampling</t>
  </si>
  <si>
    <t>Sample #</t>
  </si>
  <si>
    <t>Beginning</t>
  </si>
  <si>
    <t>End</t>
  </si>
  <si>
    <t>†Determined using a Dionex IonPac AS23 and a Dionex Aquion IC system according to U.S. EPA Method 300.0</t>
  </si>
  <si>
    <t>Nitrate†</t>
  </si>
  <si>
    <t>Chloride†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</si>
</sst>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2"/>
      <color theme="1" tint="0.499984740745262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  <xf numFmtId="0" fontId="1" fillId="0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14" fontId="1" fillId="0" borderId="10" xfId="0" applyNumberFormat="1" applyFont="1" applyBorder="1"/>
    <xf numFmtId="164" fontId="1" fillId="0" borderId="9" xfId="0" applyNumberFormat="1" applyFont="1" applyBorder="1"/>
    <xf numFmtId="14" fontId="1" fillId="0" borderId="11" xfId="0" applyNumberFormat="1" applyFont="1" applyBorder="1"/>
    <xf numFmtId="0" fontId="1" fillId="0" borderId="12" xfId="0" applyFont="1" applyFill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1" fillId="0" borderId="9" xfId="0" applyNumberFormat="1" applyFont="1" applyBorder="1"/>
    <xf numFmtId="164" fontId="1" fillId="0" borderId="1" xfId="0" applyNumberFormat="1" applyFont="1" applyFill="1" applyBorder="1"/>
    <xf numFmtId="164" fontId="1" fillId="0" borderId="12" xfId="0" applyNumberFormat="1" applyFont="1" applyFill="1" applyBorder="1"/>
    <xf numFmtId="2" fontId="1" fillId="0" borderId="13" xfId="0" applyNumberFormat="1" applyFont="1" applyBorder="1"/>
    <xf numFmtId="0" fontId="2" fillId="0" borderId="2" xfId="0" applyFont="1" applyBorder="1"/>
    <xf numFmtId="0" fontId="2" fillId="0" borderId="19" xfId="0" applyFont="1" applyBorder="1"/>
    <xf numFmtId="14" fontId="1" fillId="0" borderId="17" xfId="0" applyNumberFormat="1" applyFont="1" applyBorder="1"/>
    <xf numFmtId="0" fontId="1" fillId="0" borderId="6" xfId="0" applyFont="1" applyBorder="1"/>
    <xf numFmtId="164" fontId="1" fillId="0" borderId="6" xfId="0" applyNumberFormat="1" applyFont="1" applyBorder="1"/>
    <xf numFmtId="2" fontId="1" fillId="0" borderId="7" xfId="0" applyNumberFormat="1" applyFont="1" applyBorder="1"/>
    <xf numFmtId="0" fontId="1" fillId="0" borderId="12" xfId="0" applyFont="1" applyBorder="1"/>
    <xf numFmtId="164" fontId="1" fillId="0" borderId="7" xfId="0" applyNumberFormat="1" applyFont="1" applyBorder="1"/>
    <xf numFmtId="0" fontId="2" fillId="0" borderId="23" xfId="0" applyFont="1" applyBorder="1"/>
    <xf numFmtId="0" fontId="2" fillId="0" borderId="24" xfId="0" applyFont="1" applyBorder="1"/>
    <xf numFmtId="164" fontId="1" fillId="0" borderId="25" xfId="0" applyNumberFormat="1" applyFont="1" applyBorder="1"/>
    <xf numFmtId="164" fontId="1" fillId="0" borderId="24" xfId="0" applyNumberFormat="1" applyFont="1" applyBorder="1"/>
    <xf numFmtId="2" fontId="2" fillId="0" borderId="13" xfId="0" applyNumberFormat="1" applyFont="1" applyBorder="1"/>
    <xf numFmtId="164" fontId="2" fillId="0" borderId="11" xfId="0" applyNumberFormat="1" applyFont="1" applyBorder="1"/>
    <xf numFmtId="0" fontId="2" fillId="0" borderId="0" xfId="0" applyFont="1"/>
    <xf numFmtId="164" fontId="1" fillId="0" borderId="8" xfId="0" applyNumberFormat="1" applyFont="1" applyBorder="1"/>
    <xf numFmtId="164" fontId="1" fillId="0" borderId="23" xfId="0" applyNumberFormat="1" applyFont="1" applyBorder="1"/>
    <xf numFmtId="0" fontId="1" fillId="0" borderId="0" xfId="0" applyFont="1" applyAlignme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4" fontId="4" fillId="0" borderId="1" xfId="0" applyNumberFormat="1" applyFont="1" applyBorder="1"/>
    <xf numFmtId="0" fontId="1" fillId="0" borderId="0" xfId="0" applyFont="1"/>
    <xf numFmtId="165" fontId="1" fillId="0" borderId="0" xfId="0" applyNumberFormat="1" applyFont="1"/>
    <xf numFmtId="0" fontId="2" fillId="0" borderId="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8BBCE352-F8CE-3240-A66E-34C636AF2F1C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B5B8-7481-4F46-AA44-73F2FB383545}">
  <dimension ref="A1:H34"/>
  <sheetViews>
    <sheetView tabSelected="1" workbookViewId="0">
      <selection activeCell="E2" sqref="E2"/>
    </sheetView>
  </sheetViews>
  <sheetFormatPr baseColWidth="10" defaultRowHeight="16"/>
  <cols>
    <col min="3" max="3" width="17.1640625" style="62" customWidth="1"/>
    <col min="4" max="4" width="10.83203125" style="62"/>
  </cols>
  <sheetData>
    <row r="1" spans="1:8">
      <c r="A1" s="38" t="s">
        <v>0</v>
      </c>
      <c r="B1" s="40" t="s">
        <v>4</v>
      </c>
      <c r="C1" s="59" t="s">
        <v>58</v>
      </c>
      <c r="D1" s="40" t="s">
        <v>59</v>
      </c>
      <c r="E1" s="5" t="s">
        <v>64</v>
      </c>
      <c r="F1" s="6" t="s">
        <v>63</v>
      </c>
      <c r="H1" s="34" t="s">
        <v>48</v>
      </c>
    </row>
    <row r="2" spans="1:8" ht="17" thickBot="1">
      <c r="A2" s="39"/>
      <c r="B2" s="41"/>
      <c r="C2" s="60"/>
      <c r="D2" s="41"/>
      <c r="E2" s="20" t="s">
        <v>6</v>
      </c>
      <c r="F2" s="21" t="s">
        <v>7</v>
      </c>
      <c r="H2" s="51" t="s">
        <v>62</v>
      </c>
    </row>
    <row r="3" spans="1:8" ht="17" thickBot="1">
      <c r="A3" s="42" t="s">
        <v>41</v>
      </c>
      <c r="B3" s="43"/>
      <c r="C3" s="43"/>
      <c r="D3" s="43"/>
      <c r="E3" s="43"/>
      <c r="F3" s="44"/>
    </row>
    <row r="4" spans="1:8">
      <c r="A4" s="22">
        <v>43170</v>
      </c>
      <c r="B4" s="23" t="s">
        <v>12</v>
      </c>
      <c r="C4" s="55" t="s">
        <v>60</v>
      </c>
      <c r="D4" s="55">
        <v>1</v>
      </c>
      <c r="E4" s="24">
        <v>85.320601764919871</v>
      </c>
      <c r="F4" s="27">
        <v>30.667773706744956</v>
      </c>
    </row>
    <row r="5" spans="1:8">
      <c r="A5" s="7">
        <v>43170</v>
      </c>
      <c r="B5" s="1" t="s">
        <v>13</v>
      </c>
      <c r="C5" s="56" t="s">
        <v>60</v>
      </c>
      <c r="D5" s="56">
        <v>2</v>
      </c>
      <c r="E5" s="3">
        <v>84.500259434927884</v>
      </c>
      <c r="F5" s="8">
        <v>30.616374123689106</v>
      </c>
    </row>
    <row r="6" spans="1:8">
      <c r="A6" s="7">
        <v>43170</v>
      </c>
      <c r="B6" s="1" t="s">
        <v>14</v>
      </c>
      <c r="C6" s="56" t="s">
        <v>60</v>
      </c>
      <c r="D6" s="56">
        <v>3</v>
      </c>
      <c r="E6" s="3">
        <v>85.246698050115867</v>
      </c>
      <c r="F6" s="8">
        <v>30.704071750470185</v>
      </c>
    </row>
    <row r="7" spans="1:8">
      <c r="A7" s="7">
        <v>43170</v>
      </c>
      <c r="B7" s="1" t="s">
        <v>15</v>
      </c>
      <c r="C7" s="56" t="s">
        <v>61</v>
      </c>
      <c r="D7" s="56">
        <v>1</v>
      </c>
      <c r="E7" s="3">
        <v>84.779270733565156</v>
      </c>
      <c r="F7" s="8">
        <v>30.703917040392387</v>
      </c>
    </row>
    <row r="8" spans="1:8">
      <c r="A8" s="7">
        <v>43170</v>
      </c>
      <c r="B8" s="1" t="s">
        <v>16</v>
      </c>
      <c r="C8" s="56" t="s">
        <v>61</v>
      </c>
      <c r="D8" s="56">
        <v>2</v>
      </c>
      <c r="E8" s="3">
        <v>85.085256622610046</v>
      </c>
      <c r="F8" s="8">
        <v>30.513106679527056</v>
      </c>
    </row>
    <row r="9" spans="1:8">
      <c r="A9" s="7">
        <v>43170</v>
      </c>
      <c r="B9" s="1" t="s">
        <v>17</v>
      </c>
      <c r="C9" s="56" t="s">
        <v>61</v>
      </c>
      <c r="D9" s="56">
        <v>3</v>
      </c>
      <c r="E9" s="3">
        <v>85.865244577534696</v>
      </c>
      <c r="F9" s="8">
        <v>30.594687745117366</v>
      </c>
    </row>
    <row r="10" spans="1:8">
      <c r="A10" s="7">
        <v>43220</v>
      </c>
      <c r="B10" s="1" t="s">
        <v>45</v>
      </c>
      <c r="C10" s="56" t="s">
        <v>60</v>
      </c>
      <c r="D10" s="56" t="s">
        <v>56</v>
      </c>
      <c r="E10" s="3">
        <v>77.887539299836433</v>
      </c>
      <c r="F10" s="8">
        <v>25.746028089260285</v>
      </c>
    </row>
    <row r="11" spans="1:8">
      <c r="A11" s="7">
        <v>43321</v>
      </c>
      <c r="B11" s="1" t="s">
        <v>12</v>
      </c>
      <c r="C11" s="56" t="s">
        <v>60</v>
      </c>
      <c r="D11" s="56">
        <v>1</v>
      </c>
      <c r="E11" s="3">
        <v>74.2012</v>
      </c>
      <c r="F11" s="8">
        <v>39.264299999999999</v>
      </c>
    </row>
    <row r="12" spans="1:8">
      <c r="A12" s="7">
        <v>43321</v>
      </c>
      <c r="B12" s="1" t="s">
        <v>13</v>
      </c>
      <c r="C12" s="56" t="s">
        <v>60</v>
      </c>
      <c r="D12" s="56">
        <v>2</v>
      </c>
      <c r="E12" s="3">
        <v>73.541300000000007</v>
      </c>
      <c r="F12" s="8">
        <v>39.042200000000001</v>
      </c>
    </row>
    <row r="13" spans="1:8">
      <c r="A13" s="7">
        <v>43321</v>
      </c>
      <c r="B13" s="1" t="s">
        <v>14</v>
      </c>
      <c r="C13" s="56" t="s">
        <v>60</v>
      </c>
      <c r="D13" s="56">
        <v>3</v>
      </c>
      <c r="E13" s="3">
        <v>73.569800000000001</v>
      </c>
      <c r="F13" s="8">
        <v>39.073599999999999</v>
      </c>
    </row>
    <row r="14" spans="1:8">
      <c r="A14" s="7">
        <v>43538</v>
      </c>
      <c r="B14" s="1" t="s">
        <v>12</v>
      </c>
      <c r="C14" s="56" t="s">
        <v>60</v>
      </c>
      <c r="D14" s="56">
        <v>1</v>
      </c>
      <c r="E14" s="3">
        <v>69.50764630344581</v>
      </c>
      <c r="F14" s="8">
        <v>25.138050644640039</v>
      </c>
    </row>
    <row r="15" spans="1:8">
      <c r="A15" s="7">
        <v>43538</v>
      </c>
      <c r="B15" s="1" t="s">
        <v>13</v>
      </c>
      <c r="C15" s="56" t="s">
        <v>60</v>
      </c>
      <c r="D15" s="56">
        <v>2</v>
      </c>
      <c r="E15" s="3">
        <v>70.37050534623107</v>
      </c>
      <c r="F15" s="8">
        <v>25.399826151849506</v>
      </c>
    </row>
    <row r="16" spans="1:8">
      <c r="A16" s="7">
        <v>43538</v>
      </c>
      <c r="B16" s="4" t="s">
        <v>15</v>
      </c>
      <c r="C16" s="56" t="s">
        <v>61</v>
      </c>
      <c r="D16" s="57">
        <v>1</v>
      </c>
      <c r="E16" s="3">
        <v>69.714960770716573</v>
      </c>
      <c r="F16" s="8">
        <v>25.14547005495972</v>
      </c>
    </row>
    <row r="17" spans="1:6">
      <c r="A17" s="7">
        <v>43538</v>
      </c>
      <c r="B17" s="4" t="s">
        <v>16</v>
      </c>
      <c r="C17" s="56" t="s">
        <v>61</v>
      </c>
      <c r="D17" s="57">
        <v>2</v>
      </c>
      <c r="E17" s="3">
        <v>72.229447964986733</v>
      </c>
      <c r="F17" s="8">
        <v>25.994222699765952</v>
      </c>
    </row>
    <row r="18" spans="1:6">
      <c r="A18" s="7">
        <v>43475</v>
      </c>
      <c r="B18" s="4" t="s">
        <v>12</v>
      </c>
      <c r="C18" s="56" t="s">
        <v>60</v>
      </c>
      <c r="D18" s="57">
        <v>1</v>
      </c>
      <c r="E18" s="3">
        <v>100.78202622493718</v>
      </c>
      <c r="F18" s="8">
        <v>32.513861455611867</v>
      </c>
    </row>
    <row r="19" spans="1:6">
      <c r="A19" s="7">
        <v>43475</v>
      </c>
      <c r="B19" s="4" t="s">
        <v>13</v>
      </c>
      <c r="C19" s="56" t="s">
        <v>60</v>
      </c>
      <c r="D19" s="57">
        <v>2</v>
      </c>
      <c r="E19" s="3">
        <v>101.41371832943547</v>
      </c>
      <c r="F19" s="8">
        <v>33.115737270455888</v>
      </c>
    </row>
    <row r="20" spans="1:6">
      <c r="A20" s="7">
        <v>43475</v>
      </c>
      <c r="B20" s="4" t="s">
        <v>14</v>
      </c>
      <c r="C20" s="56" t="s">
        <v>60</v>
      </c>
      <c r="D20" s="57">
        <v>3</v>
      </c>
      <c r="E20" s="3">
        <v>101.40741364891855</v>
      </c>
      <c r="F20" s="8">
        <v>32.448231311755791</v>
      </c>
    </row>
    <row r="21" spans="1:6">
      <c r="A21" s="7">
        <v>43475</v>
      </c>
      <c r="B21" s="4" t="s">
        <v>15</v>
      </c>
      <c r="C21" s="56" t="s">
        <v>61</v>
      </c>
      <c r="D21" s="57">
        <v>1</v>
      </c>
      <c r="E21" s="3">
        <v>100.61723296244601</v>
      </c>
      <c r="F21" s="8">
        <v>32.615121785015035</v>
      </c>
    </row>
    <row r="22" spans="1:6">
      <c r="A22" s="7">
        <v>43475</v>
      </c>
      <c r="B22" s="4" t="s">
        <v>16</v>
      </c>
      <c r="C22" s="56" t="s">
        <v>61</v>
      </c>
      <c r="D22" s="57">
        <v>2</v>
      </c>
      <c r="E22" s="3">
        <v>98.806667770656475</v>
      </c>
      <c r="F22" s="8">
        <v>32.539309688342932</v>
      </c>
    </row>
    <row r="23" spans="1:6">
      <c r="A23" s="7">
        <v>43475</v>
      </c>
      <c r="B23" s="4" t="s">
        <v>17</v>
      </c>
      <c r="C23" s="56" t="s">
        <v>61</v>
      </c>
      <c r="D23" s="57">
        <v>3</v>
      </c>
      <c r="E23" s="3">
        <v>100.29890708363968</v>
      </c>
      <c r="F23" s="8">
        <v>33.974287189394751</v>
      </c>
    </row>
    <row r="24" spans="1:6">
      <c r="A24" s="7">
        <v>43641</v>
      </c>
      <c r="B24" s="4" t="s">
        <v>12</v>
      </c>
      <c r="C24" s="56" t="s">
        <v>60</v>
      </c>
      <c r="D24" s="57">
        <v>1</v>
      </c>
      <c r="E24" s="3">
        <v>79.112417233773243</v>
      </c>
      <c r="F24" s="8">
        <v>27.944113428792075</v>
      </c>
    </row>
    <row r="25" spans="1:6">
      <c r="A25" s="7">
        <v>43641</v>
      </c>
      <c r="B25" s="4" t="s">
        <v>13</v>
      </c>
      <c r="C25" s="56" t="s">
        <v>60</v>
      </c>
      <c r="D25" s="57">
        <v>2</v>
      </c>
      <c r="E25" s="3">
        <v>78.596652662541956</v>
      </c>
      <c r="F25" s="8">
        <v>28.032635087660299</v>
      </c>
    </row>
    <row r="26" spans="1:6">
      <c r="A26" s="7">
        <v>43641</v>
      </c>
      <c r="B26" s="4" t="s">
        <v>15</v>
      </c>
      <c r="C26" s="56" t="s">
        <v>61</v>
      </c>
      <c r="D26" s="57">
        <v>1</v>
      </c>
      <c r="E26" s="3">
        <v>82.823217744752966</v>
      </c>
      <c r="F26" s="8">
        <v>27.832897860553299</v>
      </c>
    </row>
    <row r="27" spans="1:6" ht="17" thickBot="1">
      <c r="A27" s="9">
        <v>43641</v>
      </c>
      <c r="B27" s="10" t="s">
        <v>16</v>
      </c>
      <c r="C27" s="58" t="s">
        <v>61</v>
      </c>
      <c r="D27" s="58">
        <v>2</v>
      </c>
      <c r="E27" s="11">
        <v>83.121089820693683</v>
      </c>
      <c r="F27" s="12">
        <v>28.172848866500459</v>
      </c>
    </row>
    <row r="28" spans="1:6" ht="17" thickBot="1">
      <c r="A28" s="45" t="s">
        <v>42</v>
      </c>
      <c r="B28" s="46"/>
      <c r="C28" s="46"/>
      <c r="D28" s="46"/>
      <c r="E28" s="46"/>
      <c r="F28" s="47"/>
    </row>
    <row r="29" spans="1:6">
      <c r="A29" s="22">
        <v>43170</v>
      </c>
      <c r="B29" s="23" t="s">
        <v>18</v>
      </c>
      <c r="C29" s="55" t="s">
        <v>56</v>
      </c>
      <c r="D29" s="55" t="s">
        <v>56</v>
      </c>
      <c r="E29" s="24">
        <f>AVERAGE(E4:E9)</f>
        <v>85.132888530612249</v>
      </c>
      <c r="F29" s="27">
        <f>AVERAGE(F4:F9)</f>
        <v>30.633321840990178</v>
      </c>
    </row>
    <row r="30" spans="1:6">
      <c r="A30" s="7">
        <v>43220</v>
      </c>
      <c r="B30" s="1" t="s">
        <v>18</v>
      </c>
      <c r="C30" s="56" t="s">
        <v>56</v>
      </c>
      <c r="D30" s="56" t="s">
        <v>56</v>
      </c>
      <c r="E30" s="3">
        <f>AVERAGE(E10:E10)</f>
        <v>77.887539299836433</v>
      </c>
      <c r="F30" s="8">
        <f>AVERAGE(F10:F10)</f>
        <v>25.746028089260285</v>
      </c>
    </row>
    <row r="31" spans="1:6">
      <c r="A31" s="7">
        <v>43321</v>
      </c>
      <c r="B31" s="1" t="s">
        <v>18</v>
      </c>
      <c r="C31" s="56" t="s">
        <v>56</v>
      </c>
      <c r="D31" s="56" t="s">
        <v>56</v>
      </c>
      <c r="E31" s="3">
        <f>AVERAGE(E11:E13)</f>
        <v>73.77076666666666</v>
      </c>
      <c r="F31" s="8">
        <f>AVERAGE(F11:F13)</f>
        <v>39.1267</v>
      </c>
    </row>
    <row r="32" spans="1:6">
      <c r="A32" s="7">
        <v>43475</v>
      </c>
      <c r="B32" s="1" t="s">
        <v>18</v>
      </c>
      <c r="C32" s="56" t="s">
        <v>56</v>
      </c>
      <c r="D32" s="56" t="s">
        <v>56</v>
      </c>
      <c r="E32" s="3">
        <f>AVERAGE(E18:E23)</f>
        <v>100.55432767000555</v>
      </c>
      <c r="F32" s="8">
        <f>AVERAGE(F18:F23)</f>
        <v>32.867758116762708</v>
      </c>
    </row>
    <row r="33" spans="1:6">
      <c r="A33" s="7">
        <v>43538</v>
      </c>
      <c r="B33" s="1" t="s">
        <v>18</v>
      </c>
      <c r="C33" s="56" t="s">
        <v>56</v>
      </c>
      <c r="D33" s="56" t="s">
        <v>56</v>
      </c>
      <c r="E33" s="3">
        <f>AVERAGE(E14:E17)</f>
        <v>70.45564009634505</v>
      </c>
      <c r="F33" s="8">
        <f>AVERAGE(F14:F17)</f>
        <v>25.419392387803804</v>
      </c>
    </row>
    <row r="34" spans="1:6" ht="17" thickBot="1">
      <c r="A34" s="9">
        <v>43641</v>
      </c>
      <c r="B34" s="26" t="s">
        <v>18</v>
      </c>
      <c r="C34" s="61" t="s">
        <v>56</v>
      </c>
      <c r="D34" s="61" t="s">
        <v>56</v>
      </c>
      <c r="E34" s="11">
        <f>AVERAGE(E24:E27)</f>
        <v>80.913344365440466</v>
      </c>
      <c r="F34" s="12">
        <f>AVERAGE(F24:F27)</f>
        <v>27.995623810876534</v>
      </c>
    </row>
  </sheetData>
  <mergeCells count="6">
    <mergeCell ref="A1:A2"/>
    <mergeCell ref="B1:B2"/>
    <mergeCell ref="A3:F3"/>
    <mergeCell ref="A28:F28"/>
    <mergeCell ref="C1:C2"/>
    <mergeCell ref="D1:D2"/>
  </mergeCells>
  <pageMargins left="0.7" right="0.7" top="0.75" bottom="0.75" header="0.3" footer="0.3"/>
  <ignoredErrors>
    <ignoredError sqref="E29:F32 E33:F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FD05-FCB9-5F41-ADED-8030A2A87F86}">
  <dimension ref="A1:J148"/>
  <sheetViews>
    <sheetView workbookViewId="0">
      <selection activeCell="J3" sqref="J3"/>
    </sheetView>
  </sheetViews>
  <sheetFormatPr baseColWidth="10" defaultRowHeight="16"/>
  <cols>
    <col min="3" max="3" width="6.83203125" bestFit="1" customWidth="1"/>
    <col min="4" max="4" width="9.6640625" bestFit="1" customWidth="1"/>
    <col min="5" max="5" width="10.33203125" bestFit="1" customWidth="1"/>
    <col min="6" max="6" width="11.33203125" bestFit="1" customWidth="1"/>
    <col min="7" max="7" width="8.6640625" bestFit="1" customWidth="1"/>
    <col min="8" max="8" width="12.33203125" bestFit="1" customWidth="1"/>
  </cols>
  <sheetData>
    <row r="1" spans="1:10">
      <c r="A1" s="38" t="s">
        <v>0</v>
      </c>
      <c r="B1" s="40" t="s">
        <v>2</v>
      </c>
      <c r="C1" s="5" t="s">
        <v>1</v>
      </c>
      <c r="D1" s="5" t="s">
        <v>3</v>
      </c>
      <c r="E1" s="5" t="s">
        <v>64</v>
      </c>
      <c r="F1" s="5" t="s">
        <v>8</v>
      </c>
      <c r="G1" s="5" t="s">
        <v>63</v>
      </c>
      <c r="H1" s="6" t="s">
        <v>8</v>
      </c>
      <c r="J1" s="34" t="s">
        <v>48</v>
      </c>
    </row>
    <row r="2" spans="1:10" ht="17" thickBot="1">
      <c r="A2" s="39"/>
      <c r="B2" s="41"/>
      <c r="C2" s="20" t="s">
        <v>5</v>
      </c>
      <c r="D2" s="20" t="s">
        <v>5</v>
      </c>
      <c r="E2" s="20" t="s">
        <v>6</v>
      </c>
      <c r="F2" s="20" t="s">
        <v>9</v>
      </c>
      <c r="G2" s="20" t="s">
        <v>7</v>
      </c>
      <c r="H2" s="21" t="s">
        <v>10</v>
      </c>
      <c r="J2" s="51" t="s">
        <v>62</v>
      </c>
    </row>
    <row r="3" spans="1:10">
      <c r="A3" s="22">
        <v>43220</v>
      </c>
      <c r="B3" s="23" t="s">
        <v>11</v>
      </c>
      <c r="C3" s="24">
        <f>23.5/12/3.2808</f>
        <v>0.596907258392262</v>
      </c>
      <c r="D3" s="24">
        <f>9/3.2808</f>
        <v>2.7432333577176298</v>
      </c>
      <c r="E3" s="24">
        <v>93.037662271371119</v>
      </c>
      <c r="F3" s="24">
        <f>E3/Influent!E$29</f>
        <v>1.092852173551194</v>
      </c>
      <c r="G3" s="24">
        <v>1.0003831659131093</v>
      </c>
      <c r="H3" s="25">
        <f>G3/Influent!F$29</f>
        <v>3.2656698842712689E-2</v>
      </c>
      <c r="J3" s="52" t="s">
        <v>52</v>
      </c>
    </row>
    <row r="4" spans="1:10">
      <c r="A4" s="7">
        <v>43170</v>
      </c>
      <c r="B4" s="1" t="s">
        <v>11</v>
      </c>
      <c r="C4" s="3">
        <f>25/12/3.2808</f>
        <v>0.63500772169389585</v>
      </c>
      <c r="D4" s="3">
        <f>9/3.2808</f>
        <v>2.7432333577176298</v>
      </c>
      <c r="E4" s="3">
        <v>88.285900206394359</v>
      </c>
      <c r="F4" s="3">
        <f>E4/Influent!E$29</f>
        <v>1.0370363525801001</v>
      </c>
      <c r="G4" s="3">
        <v>0.90604571447002114</v>
      </c>
      <c r="H4" s="16">
        <f>G4/Influent!F$29</f>
        <v>2.9577129087503966E-2</v>
      </c>
      <c r="J4" s="52" t="s">
        <v>53</v>
      </c>
    </row>
    <row r="5" spans="1:10">
      <c r="A5" s="7">
        <v>43170</v>
      </c>
      <c r="B5" s="1" t="s">
        <v>11</v>
      </c>
      <c r="C5" s="3">
        <f>23.5/12/3.2808</f>
        <v>0.596907258392262</v>
      </c>
      <c r="D5" s="3">
        <f>9/3.2808</f>
        <v>2.7432333577176298</v>
      </c>
      <c r="E5" s="3">
        <v>86.455724940301039</v>
      </c>
      <c r="F5" s="3">
        <f>E5/Influent!E$29</f>
        <v>1.0155384885033369</v>
      </c>
      <c r="G5" s="3">
        <v>1.0503702892539863</v>
      </c>
      <c r="H5" s="16">
        <f>G5/Influent!F$29</f>
        <v>3.4288488029675421E-2</v>
      </c>
      <c r="J5" s="51" t="s">
        <v>54</v>
      </c>
    </row>
    <row r="6" spans="1:10">
      <c r="A6" s="7">
        <v>43170</v>
      </c>
      <c r="B6" s="1" t="s">
        <v>11</v>
      </c>
      <c r="C6" s="3">
        <f>25/12/3.2808</f>
        <v>0.63500772169389585</v>
      </c>
      <c r="D6" s="3">
        <f>16/3.2808</f>
        <v>4.8768593026091196</v>
      </c>
      <c r="E6" s="3">
        <v>78.383414418524239</v>
      </c>
      <c r="F6" s="3">
        <f>E6/Influent!E$29</f>
        <v>0.92071837067221063</v>
      </c>
      <c r="G6" s="3">
        <v>0.85946613548421735</v>
      </c>
      <c r="H6" s="16">
        <f>G6/Influent!F$29</f>
        <v>2.8056576428292321E-2</v>
      </c>
      <c r="J6" s="51" t="s">
        <v>51</v>
      </c>
    </row>
    <row r="7" spans="1:10">
      <c r="A7" s="7">
        <v>43170</v>
      </c>
      <c r="B7" s="1" t="s">
        <v>11</v>
      </c>
      <c r="C7" s="3">
        <f>25/12/3.2808</f>
        <v>0.63500772169389585</v>
      </c>
      <c r="D7" s="3">
        <f>16/3.2808</f>
        <v>4.8768593026091196</v>
      </c>
      <c r="E7" s="3">
        <v>93.94924163670764</v>
      </c>
      <c r="F7" s="3">
        <f>E7/Influent!E$29</f>
        <v>1.1035598962782192</v>
      </c>
      <c r="G7" s="3">
        <v>0.8482209830251739</v>
      </c>
      <c r="H7" s="16">
        <f>G7/Influent!F$29</f>
        <v>2.7689487526951023E-2</v>
      </c>
    </row>
    <row r="8" spans="1:10">
      <c r="A8" s="7">
        <v>43170</v>
      </c>
      <c r="B8" s="1" t="s">
        <v>11</v>
      </c>
      <c r="C8" s="3">
        <f>24.75/12/3.2808</f>
        <v>0.62865764447695682</v>
      </c>
      <c r="D8" s="3">
        <f>16/3.2808</f>
        <v>4.8768593026091196</v>
      </c>
      <c r="E8" s="3">
        <v>95.254491380157944</v>
      </c>
      <c r="F8" s="3">
        <f>E8/Influent!E$29</f>
        <v>1.1188918057902635</v>
      </c>
      <c r="G8" s="3">
        <v>0.82427639032616873</v>
      </c>
      <c r="H8" s="16">
        <f>G8/Influent!F$29</f>
        <v>2.6907835676613163E-2</v>
      </c>
    </row>
    <row r="9" spans="1:10">
      <c r="A9" s="7">
        <v>43170</v>
      </c>
      <c r="B9" s="1" t="s">
        <v>11</v>
      </c>
      <c r="C9" s="3">
        <f>25/12/3.2808</f>
        <v>0.63500772169389585</v>
      </c>
      <c r="D9" s="3">
        <f>23/3.2808</f>
        <v>7.0104852475006094</v>
      </c>
      <c r="E9" s="3">
        <v>116.24743416394297</v>
      </c>
      <c r="F9" s="3">
        <f>E9/Influent!E$29</f>
        <v>1.3654820853651934</v>
      </c>
      <c r="G9" s="3">
        <v>0.99481428622215629</v>
      </c>
      <c r="H9" s="16">
        <f>G9/Influent!F$29</f>
        <v>3.2474907272087093E-2</v>
      </c>
    </row>
    <row r="10" spans="1:10">
      <c r="A10" s="7">
        <v>43170</v>
      </c>
      <c r="B10" s="1" t="s">
        <v>11</v>
      </c>
      <c r="C10" s="3">
        <f>25/12/3.2808</f>
        <v>0.63500772169389585</v>
      </c>
      <c r="D10" s="3">
        <f>23/3.2808</f>
        <v>7.0104852475006094</v>
      </c>
      <c r="E10" s="3">
        <v>117.23341924197686</v>
      </c>
      <c r="F10" s="3">
        <f>E10/Influent!E$29</f>
        <v>1.3770638030192273</v>
      </c>
      <c r="G10" s="3">
        <v>1.1459961349482795</v>
      </c>
      <c r="H10" s="16">
        <f>G10/Influent!F$29</f>
        <v>3.7410116372519293E-2</v>
      </c>
    </row>
    <row r="11" spans="1:10">
      <c r="A11" s="7">
        <v>43170</v>
      </c>
      <c r="B11" s="1" t="s">
        <v>11</v>
      </c>
      <c r="C11" s="3">
        <f>25/12/3.2808</f>
        <v>0.63500772169389585</v>
      </c>
      <c r="D11" s="3">
        <f>23/3.2808</f>
        <v>7.0104852475006094</v>
      </c>
      <c r="E11" s="3">
        <v>111.18702117649271</v>
      </c>
      <c r="F11" s="3">
        <f>E11/Influent!E$29</f>
        <v>1.3060407451875882</v>
      </c>
      <c r="G11" s="3">
        <v>0.82319725111445896</v>
      </c>
      <c r="H11" s="16">
        <f>G11/Influent!F$29</f>
        <v>2.6872608050392564E-2</v>
      </c>
    </row>
    <row r="12" spans="1:10">
      <c r="A12" s="7">
        <v>43220</v>
      </c>
      <c r="B12" s="1" t="s">
        <v>11</v>
      </c>
      <c r="C12" s="3">
        <f>23.5/12/3.2808</f>
        <v>0.596907258392262</v>
      </c>
      <c r="D12" s="3">
        <f>9/3.2808</f>
        <v>2.7432333577176298</v>
      </c>
      <c r="E12" s="3">
        <v>79.023154768794626</v>
      </c>
      <c r="F12" s="3">
        <f>E12/Influent!E$30</f>
        <v>1.014580194459431</v>
      </c>
      <c r="G12" s="50">
        <f>0.13/2</f>
        <v>6.5000000000000002E-2</v>
      </c>
      <c r="H12" s="16">
        <f>G12/Influent!F$30</f>
        <v>2.5246612710375371E-3</v>
      </c>
    </row>
    <row r="13" spans="1:10">
      <c r="A13" s="7">
        <v>43220</v>
      </c>
      <c r="B13" s="1" t="s">
        <v>11</v>
      </c>
      <c r="C13" s="3">
        <f>23.5/12/3.2808</f>
        <v>0.596907258392262</v>
      </c>
      <c r="D13" s="3">
        <f>9/3.2808</f>
        <v>2.7432333577176298</v>
      </c>
      <c r="E13" s="3">
        <v>79.259759728174814</v>
      </c>
      <c r="F13" s="3">
        <f>E13/Influent!E$30</f>
        <v>1.0176179712528326</v>
      </c>
      <c r="G13" s="50">
        <f t="shared" ref="G13:G21" si="0">0.13/2</f>
        <v>6.5000000000000002E-2</v>
      </c>
      <c r="H13" s="16">
        <f>G13/Influent!F$30</f>
        <v>2.5246612710375371E-3</v>
      </c>
    </row>
    <row r="14" spans="1:10">
      <c r="A14" s="7">
        <v>43220</v>
      </c>
      <c r="B14" s="1" t="s">
        <v>11</v>
      </c>
      <c r="C14" s="3">
        <f>25/12/3.2808</f>
        <v>0.63500772169389585</v>
      </c>
      <c r="D14" s="3">
        <f>9/3.2808</f>
        <v>2.7432333577176298</v>
      </c>
      <c r="E14" s="3">
        <v>77.11475118306987</v>
      </c>
      <c r="F14" s="3">
        <f>E14/Influent!E$30</f>
        <v>0.99007815468669991</v>
      </c>
      <c r="G14" s="50">
        <f t="shared" si="0"/>
        <v>6.5000000000000002E-2</v>
      </c>
      <c r="H14" s="16">
        <f>G14/Influent!F$30</f>
        <v>2.5246612710375371E-3</v>
      </c>
    </row>
    <row r="15" spans="1:10">
      <c r="A15" s="7">
        <v>43220</v>
      </c>
      <c r="B15" s="1" t="s">
        <v>11</v>
      </c>
      <c r="C15" s="3">
        <f>25/12/3.2808</f>
        <v>0.63500772169389585</v>
      </c>
      <c r="D15" s="3">
        <f>16/3.2808</f>
        <v>4.8768593026091196</v>
      </c>
      <c r="E15" s="3">
        <v>88.962017532886634</v>
      </c>
      <c r="F15" s="3">
        <f>E15/Influent!E$30</f>
        <v>1.1421854937593781</v>
      </c>
      <c r="G15" s="50">
        <f t="shared" si="0"/>
        <v>6.5000000000000002E-2</v>
      </c>
      <c r="H15" s="16">
        <f>G15/Influent!F$30</f>
        <v>2.5246612710375371E-3</v>
      </c>
    </row>
    <row r="16" spans="1:10">
      <c r="A16" s="7">
        <v>43220</v>
      </c>
      <c r="B16" s="1" t="s">
        <v>11</v>
      </c>
      <c r="C16" s="3">
        <f>25/12/3.2808</f>
        <v>0.63500772169389585</v>
      </c>
      <c r="D16" s="3">
        <f>16/3.2808</f>
        <v>4.8768593026091196</v>
      </c>
      <c r="E16" s="3">
        <v>87.102421272276132</v>
      </c>
      <c r="F16" s="3">
        <f>E16/Influent!E$30</f>
        <v>1.1183100924137046</v>
      </c>
      <c r="G16" s="50">
        <f t="shared" si="0"/>
        <v>6.5000000000000002E-2</v>
      </c>
      <c r="H16" s="16">
        <f>G16/Influent!F$30</f>
        <v>2.5246612710375371E-3</v>
      </c>
    </row>
    <row r="17" spans="1:8">
      <c r="A17" s="7">
        <v>43220</v>
      </c>
      <c r="B17" s="1" t="s">
        <v>11</v>
      </c>
      <c r="C17" s="3">
        <f>24.75/12/3.2808</f>
        <v>0.62865764447695682</v>
      </c>
      <c r="D17" s="3">
        <f>16/3.2808</f>
        <v>4.8768593026091196</v>
      </c>
      <c r="E17" s="3">
        <v>91.66347258356889</v>
      </c>
      <c r="F17" s="3">
        <f>E17/Influent!E$30</f>
        <v>1.1768695404626988</v>
      </c>
      <c r="G17" s="50">
        <f t="shared" si="0"/>
        <v>6.5000000000000002E-2</v>
      </c>
      <c r="H17" s="16">
        <f>G17/Influent!F$30</f>
        <v>2.5246612710375371E-3</v>
      </c>
    </row>
    <row r="18" spans="1:8">
      <c r="A18" s="7">
        <v>43220</v>
      </c>
      <c r="B18" s="1" t="s">
        <v>11</v>
      </c>
      <c r="C18" s="3">
        <f>25/12/3.2808</f>
        <v>0.63500772169389585</v>
      </c>
      <c r="D18" s="3">
        <f>23/3.2808</f>
        <v>7.0104852475006094</v>
      </c>
      <c r="E18" s="3">
        <v>101.1484904143913</v>
      </c>
      <c r="F18" s="3">
        <f>E19/Influent!E$30</f>
        <v>1.4048625839288287</v>
      </c>
      <c r="G18" s="3" t="s">
        <v>50</v>
      </c>
      <c r="H18" s="16">
        <v>0</v>
      </c>
    </row>
    <row r="19" spans="1:8">
      <c r="A19" s="7">
        <v>43220</v>
      </c>
      <c r="B19" s="1" t="s">
        <v>11</v>
      </c>
      <c r="C19" s="3">
        <f>25/12/3.2808</f>
        <v>0.63500772169389585</v>
      </c>
      <c r="D19" s="3">
        <f>23/3.2808</f>
        <v>7.0104852475006094</v>
      </c>
      <c r="E19" s="3">
        <v>109.4212897166264</v>
      </c>
      <c r="F19" s="3">
        <f>E19/Influent!E$30</f>
        <v>1.4048625839288287</v>
      </c>
      <c r="G19" s="50">
        <f t="shared" ref="G19:G21" si="1">0.13/2</f>
        <v>6.5000000000000002E-2</v>
      </c>
      <c r="H19" s="16">
        <f>G19/Influent!F$30</f>
        <v>2.5246612710375371E-3</v>
      </c>
    </row>
    <row r="20" spans="1:8">
      <c r="A20" s="7">
        <v>43220</v>
      </c>
      <c r="B20" s="1" t="s">
        <v>11</v>
      </c>
      <c r="C20" s="3">
        <f>24.75/12/3.2808</f>
        <v>0.62865764447695682</v>
      </c>
      <c r="D20" s="3">
        <f>23/3.2808</f>
        <v>7.0104852475006094</v>
      </c>
      <c r="E20" s="3">
        <v>86.393576536702369</v>
      </c>
      <c r="F20" s="3">
        <f>E20/Influent!E$30</f>
        <v>1.1092092177173685</v>
      </c>
      <c r="G20" s="50">
        <f t="shared" si="1"/>
        <v>6.5000000000000002E-2</v>
      </c>
      <c r="H20" s="16">
        <f>G20/Influent!F$30</f>
        <v>2.5246612710375371E-3</v>
      </c>
    </row>
    <row r="21" spans="1:8">
      <c r="A21" s="7">
        <v>43220</v>
      </c>
      <c r="B21" s="1" t="s">
        <v>11</v>
      </c>
      <c r="C21" s="3">
        <f>25/12/3.2808</f>
        <v>0.63500772169389585</v>
      </c>
      <c r="D21" s="3">
        <f>45/3.2808</f>
        <v>13.716166788588149</v>
      </c>
      <c r="E21" s="3">
        <v>138.72222275466456</v>
      </c>
      <c r="F21" s="3">
        <f>E21/Influent!E$30</f>
        <v>1.7810579715535559</v>
      </c>
      <c r="G21" s="50">
        <f t="shared" si="1"/>
        <v>6.5000000000000002E-2</v>
      </c>
      <c r="H21" s="16">
        <f>G21/Influent!F$30</f>
        <v>2.5246612710375371E-3</v>
      </c>
    </row>
    <row r="22" spans="1:8">
      <c r="A22" s="7">
        <v>43220</v>
      </c>
      <c r="B22" s="1" t="s">
        <v>11</v>
      </c>
      <c r="C22" s="3">
        <f t="shared" ref="C22:C25" si="2">25/12/3.2808</f>
        <v>0.63500772169389585</v>
      </c>
      <c r="D22" s="3">
        <f>54/3.2808</f>
        <v>16.459400146305779</v>
      </c>
      <c r="E22" s="3">
        <v>104.93050894392104</v>
      </c>
      <c r="F22" s="3">
        <f>E22/Influent!E$30</f>
        <v>1.3472053410235467</v>
      </c>
      <c r="G22" s="3">
        <v>0.26950578665964797</v>
      </c>
      <c r="H22" s="16">
        <f>G22/Influent!F$30</f>
        <v>1.0467858798463356E-2</v>
      </c>
    </row>
    <row r="23" spans="1:8">
      <c r="A23" s="7">
        <v>43220</v>
      </c>
      <c r="B23" s="1" t="s">
        <v>11</v>
      </c>
      <c r="C23" s="3">
        <f t="shared" si="2"/>
        <v>0.63500772169389585</v>
      </c>
      <c r="D23" s="3">
        <f>62/3.2808</f>
        <v>18.897829797610338</v>
      </c>
      <c r="E23" s="3">
        <v>129.66196397762536</v>
      </c>
      <c r="F23" s="3">
        <f>E23/Influent!E$30</f>
        <v>1.6647330900836106</v>
      </c>
      <c r="G23" s="3" t="s">
        <v>50</v>
      </c>
      <c r="H23" s="16">
        <v>0</v>
      </c>
    </row>
    <row r="24" spans="1:8">
      <c r="A24" s="7">
        <v>43220</v>
      </c>
      <c r="B24" s="1" t="s">
        <v>11</v>
      </c>
      <c r="C24" s="3">
        <f t="shared" si="2"/>
        <v>0.63500772169389585</v>
      </c>
      <c r="D24" s="3">
        <f>62/3.2808</f>
        <v>18.897829797610338</v>
      </c>
      <c r="E24" s="3">
        <v>81.021212581732982</v>
      </c>
      <c r="F24" s="3">
        <f>E24/Influent!E$30</f>
        <v>1.0402333070227465</v>
      </c>
      <c r="G24" s="3" t="s">
        <v>50</v>
      </c>
      <c r="H24" s="16">
        <v>0</v>
      </c>
    </row>
    <row r="25" spans="1:8">
      <c r="A25" s="7">
        <v>43220</v>
      </c>
      <c r="B25" s="1" t="s">
        <v>11</v>
      </c>
      <c r="C25" s="3">
        <f t="shared" si="2"/>
        <v>0.63500772169389585</v>
      </c>
      <c r="D25" s="3">
        <f>62/3.2808</f>
        <v>18.897829797610338</v>
      </c>
      <c r="E25" s="3">
        <v>81.283343220131783</v>
      </c>
      <c r="F25" s="3">
        <f>E25/Influent!E$30</f>
        <v>1.0435988086261505</v>
      </c>
      <c r="G25" s="3" t="s">
        <v>50</v>
      </c>
      <c r="H25" s="16">
        <v>0</v>
      </c>
    </row>
    <row r="26" spans="1:8">
      <c r="A26" s="7">
        <v>43538</v>
      </c>
      <c r="B26" s="4" t="s">
        <v>19</v>
      </c>
      <c r="C26" s="17">
        <f>33/12/3.2808</f>
        <v>0.83821019263594243</v>
      </c>
      <c r="D26" s="3">
        <f>9/3.2808</f>
        <v>2.7432333577176298</v>
      </c>
      <c r="E26" s="3">
        <v>86.364314478584149</v>
      </c>
      <c r="F26" s="3">
        <f>E26/Influent!E$33</f>
        <v>1.225797031443965</v>
      </c>
      <c r="G26" s="3">
        <v>9.2364883773929751</v>
      </c>
      <c r="H26" s="16">
        <f>G26/Influent!F$33</f>
        <v>0.36336385372549784</v>
      </c>
    </row>
    <row r="27" spans="1:8">
      <c r="A27" s="7">
        <v>43538</v>
      </c>
      <c r="B27" s="4" t="s">
        <v>19</v>
      </c>
      <c r="C27" s="17">
        <f>33/12/3.2808</f>
        <v>0.83821019263594243</v>
      </c>
      <c r="D27" s="3">
        <f>9/3.2808</f>
        <v>2.7432333577176298</v>
      </c>
      <c r="E27" s="3">
        <v>81.729493599915045</v>
      </c>
      <c r="F27" s="3">
        <f>E27/Influent!E$33</f>
        <v>1.1600134991060118</v>
      </c>
      <c r="G27" s="3">
        <v>16.997314503066406</v>
      </c>
      <c r="H27" s="16">
        <f>G27/Influent!F$33</f>
        <v>0.66867509040938755</v>
      </c>
    </row>
    <row r="28" spans="1:8">
      <c r="A28" s="7">
        <v>43538</v>
      </c>
      <c r="B28" s="4" t="s">
        <v>19</v>
      </c>
      <c r="C28" s="17">
        <f>21/12/3.2808</f>
        <v>0.53340648622287246</v>
      </c>
      <c r="D28" s="3">
        <f>9/3.2808</f>
        <v>2.7432333577176298</v>
      </c>
      <c r="E28" s="3">
        <v>85.161199173181714</v>
      </c>
      <c r="F28" s="3">
        <f>E28/Influent!E$33</f>
        <v>1.2087208214520151</v>
      </c>
      <c r="G28" s="3">
        <v>10.759998682896596</v>
      </c>
      <c r="H28" s="16">
        <f>G28/Influent!F$33</f>
        <v>0.42329881528007063</v>
      </c>
    </row>
    <row r="29" spans="1:8">
      <c r="A29" s="7">
        <v>43538</v>
      </c>
      <c r="B29" s="4" t="s">
        <v>19</v>
      </c>
      <c r="C29" s="17">
        <f>21/12/3.2808</f>
        <v>0.53340648622287246</v>
      </c>
      <c r="D29" s="3">
        <f>9/3.2808</f>
        <v>2.7432333577176298</v>
      </c>
      <c r="E29" s="3">
        <v>155.31562219736065</v>
      </c>
      <c r="F29" s="3">
        <f>E29/Influent!E$33</f>
        <v>2.2044455487874814</v>
      </c>
      <c r="G29" s="3">
        <v>3.4570194725323677</v>
      </c>
      <c r="H29" s="16">
        <f>G29/Influent!F$33</f>
        <v>0.13599929611972322</v>
      </c>
    </row>
    <row r="30" spans="1:8">
      <c r="A30" s="7">
        <v>43538</v>
      </c>
      <c r="B30" s="4" t="s">
        <v>19</v>
      </c>
      <c r="C30" s="17">
        <f>33/12/3.2808</f>
        <v>0.83821019263594243</v>
      </c>
      <c r="D30" s="3">
        <f>16/3.2808</f>
        <v>4.8768593026091196</v>
      </c>
      <c r="E30" s="3">
        <v>97.720725798383612</v>
      </c>
      <c r="F30" s="3">
        <f>E30/Influent!E$33</f>
        <v>1.3869823007037441</v>
      </c>
      <c r="G30" s="50">
        <f t="shared" ref="G30:G32" si="3">0.13/2</f>
        <v>6.5000000000000002E-2</v>
      </c>
      <c r="H30" s="16">
        <f>G30/Influent!F$33</f>
        <v>2.5571028216703926E-3</v>
      </c>
    </row>
    <row r="31" spans="1:8">
      <c r="A31" s="7">
        <v>43538</v>
      </c>
      <c r="B31" s="4" t="s">
        <v>19</v>
      </c>
      <c r="C31" s="17">
        <f>33/12/3.2808</f>
        <v>0.83821019263594243</v>
      </c>
      <c r="D31" s="3">
        <f>16/3.2808</f>
        <v>4.8768593026091196</v>
      </c>
      <c r="E31" s="3">
        <v>87.857585932860573</v>
      </c>
      <c r="F31" s="3">
        <f>E31/Influent!E$33</f>
        <v>1.2469915227896462</v>
      </c>
      <c r="G31" s="50">
        <f t="shared" si="3"/>
        <v>6.5000000000000002E-2</v>
      </c>
      <c r="H31" s="16">
        <f>G31/Influent!F$33</f>
        <v>2.5571028216703926E-3</v>
      </c>
    </row>
    <row r="32" spans="1:8">
      <c r="A32" s="7">
        <v>43538</v>
      </c>
      <c r="B32" s="4" t="s">
        <v>19</v>
      </c>
      <c r="C32" s="17">
        <f>21/12/3.2808</f>
        <v>0.53340648622287246</v>
      </c>
      <c r="D32" s="3">
        <f>16/3.2808</f>
        <v>4.8768593026091196</v>
      </c>
      <c r="E32" s="3">
        <v>138.94355573244312</v>
      </c>
      <c r="F32" s="3">
        <f>E32/Influent!E$33</f>
        <v>1.9720714415828711</v>
      </c>
      <c r="G32" s="50">
        <f t="shared" si="3"/>
        <v>6.5000000000000002E-2</v>
      </c>
      <c r="H32" s="16">
        <f>G32/Influent!F$33</f>
        <v>2.5571028216703926E-3</v>
      </c>
    </row>
    <row r="33" spans="1:8">
      <c r="A33" s="7">
        <v>43538</v>
      </c>
      <c r="B33" s="4" t="s">
        <v>19</v>
      </c>
      <c r="C33" s="17">
        <f>21/12/3.2808</f>
        <v>0.53340648622287246</v>
      </c>
      <c r="D33" s="3">
        <f>16/3.2808</f>
        <v>4.8768593026091196</v>
      </c>
      <c r="E33" s="3">
        <v>139.28332539210322</v>
      </c>
      <c r="F33" s="3">
        <f>E33/Influent!E$33</f>
        <v>1.9768939037618463</v>
      </c>
      <c r="G33" s="3">
        <v>0.13585838442163961</v>
      </c>
      <c r="H33" s="16">
        <f>G33/Influent!F$33</f>
        <v>5.3446747408023932E-3</v>
      </c>
    </row>
    <row r="34" spans="1:8">
      <c r="A34" s="7">
        <v>43538</v>
      </c>
      <c r="B34" s="4" t="s">
        <v>19</v>
      </c>
      <c r="C34" s="17">
        <f>33/12/3.2808</f>
        <v>0.83821019263594243</v>
      </c>
      <c r="D34" s="3">
        <f>25/3.2808</f>
        <v>7.6200926603267494</v>
      </c>
      <c r="E34" s="3">
        <v>104.57538304078795</v>
      </c>
      <c r="F34" s="3">
        <f>E34/Influent!E$33</f>
        <v>1.4842726983643273</v>
      </c>
      <c r="G34" s="50">
        <f t="shared" ref="G34:G41" si="4">0.13/2</f>
        <v>6.5000000000000002E-2</v>
      </c>
      <c r="H34" s="16">
        <f>G34/Influent!F$33</f>
        <v>2.5571028216703926E-3</v>
      </c>
    </row>
    <row r="35" spans="1:8">
      <c r="A35" s="7">
        <v>43538</v>
      </c>
      <c r="B35" s="4" t="s">
        <v>19</v>
      </c>
      <c r="C35" s="17">
        <f>33/12/3.2808</f>
        <v>0.83821019263594243</v>
      </c>
      <c r="D35" s="3">
        <f>25/3.2808</f>
        <v>7.6200926603267494</v>
      </c>
      <c r="E35" s="3">
        <v>113.97309229593114</v>
      </c>
      <c r="F35" s="3">
        <f>E35/Influent!E$33</f>
        <v>1.6176574670257462</v>
      </c>
      <c r="G35" s="50">
        <f t="shared" si="4"/>
        <v>6.5000000000000002E-2</v>
      </c>
      <c r="H35" s="16">
        <f>G35/Influent!F$33</f>
        <v>2.5571028216703926E-3</v>
      </c>
    </row>
    <row r="36" spans="1:8">
      <c r="A36" s="7">
        <v>43538</v>
      </c>
      <c r="B36" s="4" t="s">
        <v>19</v>
      </c>
      <c r="C36" s="17">
        <f>21/12/3.2808</f>
        <v>0.53340648622287246</v>
      </c>
      <c r="D36" s="3">
        <f>25/3.2808</f>
        <v>7.6200926603267494</v>
      </c>
      <c r="E36" s="3">
        <v>88.550806531349053</v>
      </c>
      <c r="F36" s="3">
        <f>E36/Influent!E$33</f>
        <v>1.2568306300284782</v>
      </c>
      <c r="G36" s="50">
        <f t="shared" si="4"/>
        <v>6.5000000000000002E-2</v>
      </c>
      <c r="H36" s="16">
        <f>G36/Influent!F$33</f>
        <v>2.5571028216703926E-3</v>
      </c>
    </row>
    <row r="37" spans="1:8">
      <c r="A37" s="7">
        <v>43538</v>
      </c>
      <c r="B37" s="4" t="s">
        <v>19</v>
      </c>
      <c r="C37" s="17">
        <f>21/12/3.2808</f>
        <v>0.53340648622287246</v>
      </c>
      <c r="D37" s="3">
        <f>25/3.2808</f>
        <v>7.6200926603267494</v>
      </c>
      <c r="E37" s="3">
        <v>88.610166175532115</v>
      </c>
      <c r="F37" s="3">
        <f>E37/Influent!E$33</f>
        <v>1.2576731409204647</v>
      </c>
      <c r="G37" s="50">
        <f t="shared" si="4"/>
        <v>6.5000000000000002E-2</v>
      </c>
      <c r="H37" s="16">
        <f>G37/Influent!F$33</f>
        <v>2.5571028216703926E-3</v>
      </c>
    </row>
    <row r="38" spans="1:8">
      <c r="A38" s="7">
        <v>43538</v>
      </c>
      <c r="B38" s="4" t="s">
        <v>19</v>
      </c>
      <c r="C38" s="17">
        <f>33/12/3.2808</f>
        <v>0.83821019263594243</v>
      </c>
      <c r="D38" s="3">
        <f>56/3.2808</f>
        <v>17.069007559131919</v>
      </c>
      <c r="E38" s="3">
        <v>148.54977410164025</v>
      </c>
      <c r="F38" s="3">
        <f>E38/Influent!E$33</f>
        <v>2.108415648463414</v>
      </c>
      <c r="G38" s="50">
        <f t="shared" si="4"/>
        <v>6.5000000000000002E-2</v>
      </c>
      <c r="H38" s="16">
        <f>G38/Influent!F$33</f>
        <v>2.5571028216703926E-3</v>
      </c>
    </row>
    <row r="39" spans="1:8">
      <c r="A39" s="7">
        <v>43538</v>
      </c>
      <c r="B39" s="4" t="s">
        <v>19</v>
      </c>
      <c r="C39" s="17">
        <f>33/12/3.2808</f>
        <v>0.83821019263594243</v>
      </c>
      <c r="D39" s="3">
        <f>56/3.2808</f>
        <v>17.069007559131919</v>
      </c>
      <c r="E39" s="3">
        <v>146.3392508430133</v>
      </c>
      <c r="F39" s="3">
        <f>E39/Influent!E$33</f>
        <v>2.07704096709505</v>
      </c>
      <c r="G39" s="50">
        <f t="shared" si="4"/>
        <v>6.5000000000000002E-2</v>
      </c>
      <c r="H39" s="16">
        <f>G39/Influent!F$33</f>
        <v>2.5571028216703926E-3</v>
      </c>
    </row>
    <row r="40" spans="1:8">
      <c r="A40" s="7">
        <v>43538</v>
      </c>
      <c r="B40" s="4" t="s">
        <v>19</v>
      </c>
      <c r="C40" s="17">
        <f>21/12/3.2808</f>
        <v>0.53340648622287246</v>
      </c>
      <c r="D40" s="3">
        <f>56/3.2808</f>
        <v>17.069007559131919</v>
      </c>
      <c r="E40" s="3">
        <v>106.20871132504394</v>
      </c>
      <c r="F40" s="3">
        <f>E40/Influent!E$33</f>
        <v>1.5074550622179872</v>
      </c>
      <c r="G40" s="50">
        <f t="shared" si="4"/>
        <v>6.5000000000000002E-2</v>
      </c>
      <c r="H40" s="16">
        <f>G40/Influent!F$33</f>
        <v>2.5571028216703926E-3</v>
      </c>
    </row>
    <row r="41" spans="1:8">
      <c r="A41" s="7">
        <v>43538</v>
      </c>
      <c r="B41" s="4" t="s">
        <v>19</v>
      </c>
      <c r="C41" s="17">
        <f>21/12/3.2808</f>
        <v>0.53340648622287246</v>
      </c>
      <c r="D41" s="3">
        <f>56/3.2808</f>
        <v>17.069007559131919</v>
      </c>
      <c r="E41" s="3">
        <v>99.160570939963335</v>
      </c>
      <c r="F41" s="3">
        <f>E41/Influent!E$33</f>
        <v>1.4074184948765709</v>
      </c>
      <c r="G41" s="50">
        <f t="shared" si="4"/>
        <v>6.5000000000000002E-2</v>
      </c>
      <c r="H41" s="16">
        <f>G41/Influent!F$33</f>
        <v>2.5571028216703926E-3</v>
      </c>
    </row>
    <row r="42" spans="1:8">
      <c r="A42" s="7">
        <v>43538</v>
      </c>
      <c r="B42" s="4" t="s">
        <v>20</v>
      </c>
      <c r="C42" s="17">
        <f>33/12/3.2808</f>
        <v>0.83821019263594243</v>
      </c>
      <c r="D42" s="3">
        <f>9/3.2808</f>
        <v>2.7432333577176298</v>
      </c>
      <c r="E42" s="3">
        <v>68.848086173337364</v>
      </c>
      <c r="F42" s="3">
        <f>E42/Influent!E$33</f>
        <v>0.97718346010611179</v>
      </c>
      <c r="G42" s="3">
        <v>21.995178013857814</v>
      </c>
      <c r="H42" s="16">
        <f>G42/Influent!F$33</f>
        <v>0.86529125788274452</v>
      </c>
    </row>
    <row r="43" spans="1:8">
      <c r="A43" s="7">
        <v>43538</v>
      </c>
      <c r="B43" s="4" t="s">
        <v>20</v>
      </c>
      <c r="C43" s="17">
        <f>33/12/3.2808</f>
        <v>0.83821019263594243</v>
      </c>
      <c r="D43" s="3">
        <f>9/3.2808</f>
        <v>2.7432333577176298</v>
      </c>
      <c r="E43" s="3">
        <v>70.569765911317617</v>
      </c>
      <c r="F43" s="3">
        <f>E43/Influent!E$33</f>
        <v>1.0016198251100481</v>
      </c>
      <c r="G43" s="3">
        <v>23.254681930996327</v>
      </c>
      <c r="H43" s="16">
        <f>G43/Influent!F$33</f>
        <v>0.91484019665843386</v>
      </c>
    </row>
    <row r="44" spans="1:8">
      <c r="A44" s="7">
        <v>43538</v>
      </c>
      <c r="B44" s="4" t="s">
        <v>20</v>
      </c>
      <c r="C44" s="17">
        <f>21/12/3.2808</f>
        <v>0.53340648622287246</v>
      </c>
      <c r="D44" s="3">
        <f>9/3.2808</f>
        <v>2.7432333577176298</v>
      </c>
      <c r="E44" s="3">
        <v>69.221587370084293</v>
      </c>
      <c r="F44" s="3">
        <f>E44/Influent!E$33</f>
        <v>0.98248468505043396</v>
      </c>
      <c r="G44" s="3">
        <v>3.0371980059627841</v>
      </c>
      <c r="H44" s="16">
        <f>G44/Influent!F$33</f>
        <v>0.11948350140029422</v>
      </c>
    </row>
    <row r="45" spans="1:8">
      <c r="A45" s="7">
        <v>43538</v>
      </c>
      <c r="B45" s="4" t="s">
        <v>20</v>
      </c>
      <c r="C45" s="17">
        <f>21/12/3.2808</f>
        <v>0.53340648622287246</v>
      </c>
      <c r="D45" s="3">
        <f>9/3.2808</f>
        <v>2.7432333577176298</v>
      </c>
      <c r="E45" s="3">
        <v>71.509277371248686</v>
      </c>
      <c r="F45" s="3">
        <f>E45/Influent!E$33</f>
        <v>1.0149546192960965</v>
      </c>
      <c r="G45" s="3">
        <v>2.6762245048849205</v>
      </c>
      <c r="H45" s="16">
        <f>G45/Influent!F$33</f>
        <v>0.10528278819791814</v>
      </c>
    </row>
    <row r="46" spans="1:8">
      <c r="A46" s="7">
        <v>43538</v>
      </c>
      <c r="B46" s="4" t="s">
        <v>20</v>
      </c>
      <c r="C46" s="17">
        <f>33/12/3.2808</f>
        <v>0.83821019263594243</v>
      </c>
      <c r="D46" s="3">
        <f>16/3.2808</f>
        <v>4.8768593026091196</v>
      </c>
      <c r="E46" s="3">
        <v>68.979896012436612</v>
      </c>
      <c r="F46" s="3">
        <f>E46/Influent!E$33</f>
        <v>0.97905428036860609</v>
      </c>
      <c r="G46" s="3">
        <v>5.8460120107074429</v>
      </c>
      <c r="H46" s="16">
        <f>G46/Influent!F$33</f>
        <v>0.22998236627844626</v>
      </c>
    </row>
    <row r="47" spans="1:8">
      <c r="A47" s="7">
        <v>43538</v>
      </c>
      <c r="B47" s="4" t="s">
        <v>20</v>
      </c>
      <c r="C47" s="17">
        <f>33/12/3.2808</f>
        <v>0.83821019263594243</v>
      </c>
      <c r="D47" s="3">
        <f>16/3.2808</f>
        <v>4.8768593026091196</v>
      </c>
      <c r="E47" s="3">
        <v>67.703488182309584</v>
      </c>
      <c r="F47" s="3">
        <f>E47/Influent!E$33</f>
        <v>0.96093780554300523</v>
      </c>
      <c r="G47" s="3">
        <v>1.743756963808347</v>
      </c>
      <c r="H47" s="16">
        <f>G47/Influent!F$33</f>
        <v>6.8599474653257234E-2</v>
      </c>
    </row>
    <row r="48" spans="1:8">
      <c r="A48" s="7">
        <v>43538</v>
      </c>
      <c r="B48" s="4" t="s">
        <v>20</v>
      </c>
      <c r="C48" s="17">
        <f>21/12/3.2808</f>
        <v>0.53340648622287246</v>
      </c>
      <c r="D48" s="3">
        <f>16/3.2808</f>
        <v>4.8768593026091196</v>
      </c>
      <c r="E48" s="3">
        <v>184.95471887768852</v>
      </c>
      <c r="F48" s="3">
        <f>E48/Influent!E$33</f>
        <v>2.6251229656670625</v>
      </c>
      <c r="G48" s="50">
        <f>0.13/2</f>
        <v>6.5000000000000002E-2</v>
      </c>
      <c r="H48" s="16">
        <f>G48/Influent!F$33</f>
        <v>2.5571028216703926E-3</v>
      </c>
    </row>
    <row r="49" spans="1:8">
      <c r="A49" s="7">
        <v>43538</v>
      </c>
      <c r="B49" s="4" t="s">
        <v>20</v>
      </c>
      <c r="C49" s="17">
        <f>21/12/3.2808</f>
        <v>0.53340648622287246</v>
      </c>
      <c r="D49" s="3">
        <f>16/3.2808</f>
        <v>4.8768593026091196</v>
      </c>
      <c r="E49" s="3">
        <v>158.66679142381872</v>
      </c>
      <c r="F49" s="3">
        <f>E49/Influent!E$33</f>
        <v>2.252009792357982</v>
      </c>
      <c r="G49" s="3">
        <v>0.14525743200245281</v>
      </c>
      <c r="H49" s="16">
        <f>G49/Influent!F$33</f>
        <v>5.7144336806471885E-3</v>
      </c>
    </row>
    <row r="50" spans="1:8">
      <c r="A50" s="7">
        <v>43538</v>
      </c>
      <c r="B50" s="4" t="s">
        <v>20</v>
      </c>
      <c r="C50" s="17">
        <f>33/12/3.2808</f>
        <v>0.83821019263594243</v>
      </c>
      <c r="D50" s="3">
        <f>25/3.2808</f>
        <v>7.6200926603267494</v>
      </c>
      <c r="E50" s="3">
        <v>92.222600547382697</v>
      </c>
      <c r="F50" s="3">
        <f>E50/Influent!E$33</f>
        <v>1.3089456063598637</v>
      </c>
      <c r="G50" s="50">
        <f t="shared" ref="G50:G53" si="5">0.13/2</f>
        <v>6.5000000000000002E-2</v>
      </c>
      <c r="H50" s="16">
        <f>G50/Influent!F$33</f>
        <v>2.5571028216703926E-3</v>
      </c>
    </row>
    <row r="51" spans="1:8">
      <c r="A51" s="7">
        <v>43538</v>
      </c>
      <c r="B51" s="4" t="s">
        <v>20</v>
      </c>
      <c r="C51" s="17">
        <f>33/12/3.2808</f>
        <v>0.83821019263594243</v>
      </c>
      <c r="D51" s="3">
        <f>25/3.2808</f>
        <v>7.6200926603267494</v>
      </c>
      <c r="E51" s="3">
        <v>84.902173947891896</v>
      </c>
      <c r="F51" s="3">
        <f>E51/Influent!E$33</f>
        <v>1.2050443915035309</v>
      </c>
      <c r="G51" s="50">
        <f t="shared" si="5"/>
        <v>6.5000000000000002E-2</v>
      </c>
      <c r="H51" s="16">
        <f>G51/Influent!F$33</f>
        <v>2.5571028216703926E-3</v>
      </c>
    </row>
    <row r="52" spans="1:8">
      <c r="A52" s="7">
        <v>43538</v>
      </c>
      <c r="B52" s="4" t="s">
        <v>20</v>
      </c>
      <c r="C52" s="17">
        <f>21/12/3.2808</f>
        <v>0.53340648622287246</v>
      </c>
      <c r="D52" s="3">
        <f>25/3.2808</f>
        <v>7.6200926603267494</v>
      </c>
      <c r="E52" s="3">
        <v>179.58783461856669</v>
      </c>
      <c r="F52" s="3">
        <f>E52/Influent!E$33</f>
        <v>2.5489490177505743</v>
      </c>
      <c r="G52" s="50">
        <f t="shared" si="5"/>
        <v>6.5000000000000002E-2</v>
      </c>
      <c r="H52" s="16">
        <f>G52/Influent!F$33</f>
        <v>2.5571028216703926E-3</v>
      </c>
    </row>
    <row r="53" spans="1:8">
      <c r="A53" s="7">
        <v>43538</v>
      </c>
      <c r="B53" s="4" t="s">
        <v>20</v>
      </c>
      <c r="C53" s="17">
        <f>21/12/3.2808</f>
        <v>0.53340648622287246</v>
      </c>
      <c r="D53" s="3">
        <f>25/3.2808</f>
        <v>7.6200926603267494</v>
      </c>
      <c r="E53" s="3">
        <v>151.90398951445948</v>
      </c>
      <c r="F53" s="3">
        <f>E53/Influent!E$33</f>
        <v>2.1560231275556836</v>
      </c>
      <c r="G53" s="50">
        <f t="shared" si="5"/>
        <v>6.5000000000000002E-2</v>
      </c>
      <c r="H53" s="16">
        <f>G53/Influent!F$33</f>
        <v>2.5571028216703926E-3</v>
      </c>
    </row>
    <row r="54" spans="1:8">
      <c r="A54" s="7">
        <v>43538</v>
      </c>
      <c r="B54" s="4" t="s">
        <v>20</v>
      </c>
      <c r="C54" s="17">
        <f>33/12/3.2808</f>
        <v>0.83821019263594243</v>
      </c>
      <c r="D54" s="3">
        <f>56/3.2808</f>
        <v>17.069007559131919</v>
      </c>
      <c r="E54" s="3">
        <v>190.46929092279655</v>
      </c>
      <c r="F54" s="3">
        <f>E54/Influent!E$33</f>
        <v>2.7033930947520739</v>
      </c>
      <c r="G54" s="3">
        <v>0.15859843953276423</v>
      </c>
      <c r="H54" s="16">
        <f>G54/Influent!F$33</f>
        <v>6.2392694960269621E-3</v>
      </c>
    </row>
    <row r="55" spans="1:8">
      <c r="A55" s="7">
        <v>43538</v>
      </c>
      <c r="B55" s="4" t="s">
        <v>20</v>
      </c>
      <c r="C55" s="17">
        <f>33/12/3.2808</f>
        <v>0.83821019263594243</v>
      </c>
      <c r="D55" s="3">
        <f>56/3.2808</f>
        <v>17.069007559131919</v>
      </c>
      <c r="E55" s="3">
        <v>229.2814321973093</v>
      </c>
      <c r="F55" s="3">
        <f>E55/Influent!E$33</f>
        <v>3.2542665410998586</v>
      </c>
      <c r="G55" s="3">
        <v>0.16142045257824802</v>
      </c>
      <c r="H55" s="16">
        <f>G55/Influent!F$33</f>
        <v>6.3502876117407661E-3</v>
      </c>
    </row>
    <row r="56" spans="1:8">
      <c r="A56" s="7">
        <v>43538</v>
      </c>
      <c r="B56" s="4" t="s">
        <v>20</v>
      </c>
      <c r="C56" s="17">
        <f>21/12/3.2808</f>
        <v>0.53340648622287246</v>
      </c>
      <c r="D56" s="3">
        <f>56/3.2808</f>
        <v>17.069007559131919</v>
      </c>
      <c r="E56" s="3">
        <v>159.89091692091293</v>
      </c>
      <c r="F56" s="3">
        <f>E56/Influent!E$33</f>
        <v>2.2693842068891716</v>
      </c>
      <c r="G56" s="50">
        <f t="shared" ref="G56:G57" si="6">0.13/2</f>
        <v>6.5000000000000002E-2</v>
      </c>
      <c r="H56" s="16">
        <f>G56/Influent!F$33</f>
        <v>2.5571028216703926E-3</v>
      </c>
    </row>
    <row r="57" spans="1:8">
      <c r="A57" s="7">
        <v>43538</v>
      </c>
      <c r="B57" s="4" t="s">
        <v>20</v>
      </c>
      <c r="C57" s="17">
        <f>21/12/3.2808</f>
        <v>0.53340648622287246</v>
      </c>
      <c r="D57" s="3">
        <f>56/3.2808</f>
        <v>17.069007559131919</v>
      </c>
      <c r="E57" s="3">
        <v>156.25350585398107</v>
      </c>
      <c r="F57" s="3">
        <f>E57/Influent!E$33</f>
        <v>2.217757239027438</v>
      </c>
      <c r="G57" s="50">
        <f t="shared" si="6"/>
        <v>6.5000000000000002E-2</v>
      </c>
      <c r="H57" s="16">
        <f>G57/Influent!F$33</f>
        <v>2.5571028216703926E-3</v>
      </c>
    </row>
    <row r="58" spans="1:8">
      <c r="A58" s="7">
        <v>43538</v>
      </c>
      <c r="B58" s="4" t="s">
        <v>11</v>
      </c>
      <c r="C58" s="17">
        <f>33/12/3.2808</f>
        <v>0.83821019263594243</v>
      </c>
      <c r="D58" s="3">
        <f>9/3.2808</f>
        <v>2.7432333577176298</v>
      </c>
      <c r="E58" s="3">
        <v>67.576019263948851</v>
      </c>
      <c r="F58" s="3">
        <f>E58/Influent!E$33</f>
        <v>0.95912859739179945</v>
      </c>
      <c r="G58" s="3">
        <v>0.17271645645382944</v>
      </c>
      <c r="H58" s="16">
        <f>G58/Influent!F$33</f>
        <v>6.7946728945692111E-3</v>
      </c>
    </row>
    <row r="59" spans="1:8">
      <c r="A59" s="7">
        <v>43538</v>
      </c>
      <c r="B59" s="4" t="s">
        <v>11</v>
      </c>
      <c r="C59" s="17">
        <f>21/12/3.2808</f>
        <v>0.53340648622287246</v>
      </c>
      <c r="D59" s="3">
        <f>9/3.2808</f>
        <v>2.7432333577176298</v>
      </c>
      <c r="E59" s="3">
        <v>70.145664242430655</v>
      </c>
      <c r="F59" s="3">
        <f>E59/Influent!E$33</f>
        <v>0.99560041107439357</v>
      </c>
      <c r="G59" s="3">
        <v>0.1523160302791568</v>
      </c>
      <c r="H59" s="16">
        <f>G59/Influent!F$33</f>
        <v>5.9921192432686888E-3</v>
      </c>
    </row>
    <row r="60" spans="1:8">
      <c r="A60" s="7">
        <v>43538</v>
      </c>
      <c r="B60" s="4" t="s">
        <v>11</v>
      </c>
      <c r="C60" s="17">
        <f>21/12/3.2808</f>
        <v>0.53340648622287246</v>
      </c>
      <c r="D60" s="3">
        <f>9/3.2808</f>
        <v>2.7432333577176298</v>
      </c>
      <c r="E60" s="3">
        <v>71.616310499737935</v>
      </c>
      <c r="F60" s="3">
        <f>E60/Influent!E$33</f>
        <v>1.0164737755814257</v>
      </c>
      <c r="G60" s="3">
        <v>1.4415310822536449</v>
      </c>
      <c r="H60" s="16">
        <f>G60/Influent!F$33</f>
        <v>5.6709895353174923E-2</v>
      </c>
    </row>
    <row r="61" spans="1:8">
      <c r="A61" s="7">
        <v>43538</v>
      </c>
      <c r="B61" s="4" t="s">
        <v>11</v>
      </c>
      <c r="C61" s="17">
        <f>33/12/3.2808</f>
        <v>0.83821019263594243</v>
      </c>
      <c r="D61" s="3">
        <f>16/3.2808</f>
        <v>4.8768593026091196</v>
      </c>
      <c r="E61" s="3">
        <v>69.788769852206102</v>
      </c>
      <c r="F61" s="3">
        <f>E61/Influent!E$33</f>
        <v>0.9905348919798751</v>
      </c>
      <c r="G61" s="3">
        <v>3.0269213895029679</v>
      </c>
      <c r="H61" s="16">
        <f>G61/Influent!F$33</f>
        <v>0.11907921886265391</v>
      </c>
    </row>
    <row r="62" spans="1:8">
      <c r="A62" s="7">
        <v>43538</v>
      </c>
      <c r="B62" s="4" t="s">
        <v>11</v>
      </c>
      <c r="C62" s="17">
        <f>33/12/3.2808</f>
        <v>0.83821019263594243</v>
      </c>
      <c r="D62" s="3">
        <f>16/3.2808</f>
        <v>4.8768593026091196</v>
      </c>
      <c r="E62" s="3">
        <v>68.907332811094051</v>
      </c>
      <c r="F62" s="3">
        <f>E62/Influent!E$33</f>
        <v>0.97802436706083773</v>
      </c>
      <c r="G62" s="3">
        <v>13.216019662960894</v>
      </c>
      <c r="H62" s="16">
        <f>G62/Influent!F$33</f>
        <v>0.51991878725244145</v>
      </c>
    </row>
    <row r="63" spans="1:8">
      <c r="A63" s="7">
        <v>43538</v>
      </c>
      <c r="B63" s="4" t="s">
        <v>11</v>
      </c>
      <c r="C63" s="17">
        <f>21/12/3.2808</f>
        <v>0.53340648622287246</v>
      </c>
      <c r="D63" s="3">
        <f>16/3.2808</f>
        <v>4.8768593026091196</v>
      </c>
      <c r="E63" s="3">
        <v>101.30983243576854</v>
      </c>
      <c r="F63" s="3">
        <f>E63/Influent!E$33</f>
        <v>1.4379236679594667</v>
      </c>
      <c r="G63" s="50">
        <f t="shared" ref="G63:G68" si="7">0.13/2</f>
        <v>6.5000000000000002E-2</v>
      </c>
      <c r="H63" s="16">
        <f>G63/Influent!F$33</f>
        <v>2.5571028216703926E-3</v>
      </c>
    </row>
    <row r="64" spans="1:8">
      <c r="A64" s="7">
        <v>43538</v>
      </c>
      <c r="B64" s="4" t="s">
        <v>11</v>
      </c>
      <c r="C64" s="17">
        <f>33/12/3.2808</f>
        <v>0.83821019263594243</v>
      </c>
      <c r="D64" s="3">
        <f>25/3.2808</f>
        <v>7.6200926603267494</v>
      </c>
      <c r="E64" s="3">
        <v>119.7098537522005</v>
      </c>
      <c r="F64" s="3">
        <f>E64/Influent!E$33</f>
        <v>1.6990812032720508</v>
      </c>
      <c r="G64" s="50">
        <f t="shared" si="7"/>
        <v>6.5000000000000002E-2</v>
      </c>
      <c r="H64" s="16">
        <f>G64/Influent!F$33</f>
        <v>2.5571028216703926E-3</v>
      </c>
    </row>
    <row r="65" spans="1:8">
      <c r="A65" s="7">
        <v>43538</v>
      </c>
      <c r="B65" s="4" t="s">
        <v>11</v>
      </c>
      <c r="C65" s="17">
        <f>33/12/3.2808</f>
        <v>0.83821019263594243</v>
      </c>
      <c r="D65" s="3">
        <f>25/3.2808</f>
        <v>7.6200926603267494</v>
      </c>
      <c r="E65" s="3">
        <v>104.38136607827603</v>
      </c>
      <c r="F65" s="3">
        <f>E65/Influent!E$33</f>
        <v>1.4815189520035446</v>
      </c>
      <c r="G65" s="50">
        <f t="shared" si="7"/>
        <v>6.5000000000000002E-2</v>
      </c>
      <c r="H65" s="16">
        <f>G65/Influent!F$33</f>
        <v>2.5571028216703926E-3</v>
      </c>
    </row>
    <row r="66" spans="1:8">
      <c r="A66" s="7">
        <v>43538</v>
      </c>
      <c r="B66" s="4" t="s">
        <v>11</v>
      </c>
      <c r="C66" s="17">
        <f>21/12/3.2808</f>
        <v>0.53340648622287246</v>
      </c>
      <c r="D66" s="3">
        <f>25/3.2808</f>
        <v>7.6200926603267494</v>
      </c>
      <c r="E66" s="3">
        <v>102.22986589536113</v>
      </c>
      <c r="F66" s="3">
        <f>E66/Influent!E$33</f>
        <v>1.4509820045005084</v>
      </c>
      <c r="G66" s="50">
        <f t="shared" si="7"/>
        <v>6.5000000000000002E-2</v>
      </c>
      <c r="H66" s="16">
        <f>G66/Influent!F$33</f>
        <v>2.5571028216703926E-3</v>
      </c>
    </row>
    <row r="67" spans="1:8">
      <c r="A67" s="7">
        <v>43538</v>
      </c>
      <c r="B67" s="4" t="s">
        <v>11</v>
      </c>
      <c r="C67" s="17">
        <f>33/12/3.2808</f>
        <v>0.83821019263594243</v>
      </c>
      <c r="D67" s="3">
        <f>56/3.2808</f>
        <v>17.069007559131919</v>
      </c>
      <c r="E67" s="3">
        <v>138.33000959855863</v>
      </c>
      <c r="F67" s="3">
        <f>E67/Influent!E$33</f>
        <v>1.9633631801428291</v>
      </c>
      <c r="G67" s="50">
        <f t="shared" si="7"/>
        <v>6.5000000000000002E-2</v>
      </c>
      <c r="H67" s="16">
        <f>G67/Influent!F$33</f>
        <v>2.5571028216703926E-3</v>
      </c>
    </row>
    <row r="68" spans="1:8">
      <c r="A68" s="7">
        <v>43538</v>
      </c>
      <c r="B68" s="4" t="s">
        <v>11</v>
      </c>
      <c r="C68" s="17">
        <f>33/12/3.2808</f>
        <v>0.83821019263594243</v>
      </c>
      <c r="D68" s="3">
        <f>56/3.2808</f>
        <v>17.069007559131919</v>
      </c>
      <c r="E68" s="3">
        <v>141.34914154354848</v>
      </c>
      <c r="F68" s="3">
        <f>E68/Influent!E$33</f>
        <v>2.0062147097132272</v>
      </c>
      <c r="G68" s="50">
        <f t="shared" si="7"/>
        <v>6.5000000000000002E-2</v>
      </c>
      <c r="H68" s="16">
        <f>G68/Influent!F$33</f>
        <v>2.5571028216703926E-3</v>
      </c>
    </row>
    <row r="69" spans="1:8">
      <c r="A69" s="7">
        <v>43538</v>
      </c>
      <c r="B69" s="4" t="s">
        <v>11</v>
      </c>
      <c r="C69" s="17">
        <f>21/12/3.2808</f>
        <v>0.53340648622287246</v>
      </c>
      <c r="D69" s="3">
        <f>56/3.2808</f>
        <v>17.069007559131919</v>
      </c>
      <c r="E69" s="3">
        <v>80.352959175926998</v>
      </c>
      <c r="F69" s="3">
        <f>E69/Influent!E$33</f>
        <v>1.1404758947054883</v>
      </c>
      <c r="G69" s="3">
        <v>1.8929005397444334</v>
      </c>
      <c r="H69" s="16">
        <f>G69/Influent!F$33</f>
        <v>7.4466789404952299E-2</v>
      </c>
    </row>
    <row r="70" spans="1:8">
      <c r="A70" s="7">
        <v>43538</v>
      </c>
      <c r="B70" s="4" t="s">
        <v>11</v>
      </c>
      <c r="C70" s="17">
        <f>21/12/3.2808</f>
        <v>0.53340648622287246</v>
      </c>
      <c r="D70" s="3">
        <f>56/3.2808</f>
        <v>17.069007559131919</v>
      </c>
      <c r="E70" s="3">
        <v>81.691720760423649</v>
      </c>
      <c r="F70" s="3">
        <f>E70/Influent!E$33</f>
        <v>1.159477376810625</v>
      </c>
      <c r="G70" s="50">
        <f t="shared" ref="G70" si="8">0.13/2</f>
        <v>6.5000000000000002E-2</v>
      </c>
      <c r="H70" s="16">
        <f>G70/Influent!F$33</f>
        <v>2.5571028216703926E-3</v>
      </c>
    </row>
    <row r="71" spans="1:8">
      <c r="A71" s="7">
        <v>43641</v>
      </c>
      <c r="B71" s="4" t="s">
        <v>19</v>
      </c>
      <c r="C71" s="17">
        <f>33/12/3.2808</f>
        <v>0.83821019263594243</v>
      </c>
      <c r="D71" s="17">
        <f>3/3.2808</f>
        <v>0.91441111923920992</v>
      </c>
      <c r="E71" s="3">
        <v>82.107038398423768</v>
      </c>
      <c r="F71" s="3">
        <f>E71/Influent!E$34</f>
        <v>1.0147527461921739</v>
      </c>
      <c r="G71" s="3">
        <v>11.748843111574496</v>
      </c>
      <c r="H71" s="16">
        <f>G71/Influent!F$34</f>
        <v>0.41966713051094695</v>
      </c>
    </row>
    <row r="72" spans="1:8">
      <c r="A72" s="7">
        <v>43641</v>
      </c>
      <c r="B72" s="4" t="s">
        <v>19</v>
      </c>
      <c r="C72" s="17">
        <f t="shared" ref="C72:C135" si="9">33/12/3.2808</f>
        <v>0.83821019263594243</v>
      </c>
      <c r="D72" s="17">
        <f>3/3.2808</f>
        <v>0.91441111923920992</v>
      </c>
      <c r="E72" s="3">
        <v>97.069879915133512</v>
      </c>
      <c r="F72" s="3">
        <f>E72/Influent!E$34</f>
        <v>1.1996770208474263</v>
      </c>
      <c r="G72" s="3">
        <v>10.435245817437647</v>
      </c>
      <c r="H72" s="16">
        <f>G72/Influent!F$34</f>
        <v>0.37274560795403555</v>
      </c>
    </row>
    <row r="73" spans="1:8">
      <c r="A73" s="7">
        <v>43641</v>
      </c>
      <c r="B73" s="4" t="s">
        <v>19</v>
      </c>
      <c r="C73" s="17">
        <f t="shared" si="9"/>
        <v>0.83821019263594243</v>
      </c>
      <c r="D73" s="3">
        <f>6/3.2808</f>
        <v>1.8288222384784198</v>
      </c>
      <c r="E73" s="3">
        <v>86.29008131081126</v>
      </c>
      <c r="F73" s="3">
        <f>E73/Influent!E$34</f>
        <v>1.0664505587741755</v>
      </c>
      <c r="G73" s="3">
        <v>0.15028132695197602</v>
      </c>
      <c r="H73" s="16">
        <f>G73/Influent!F$34</f>
        <v>5.3680292308253717E-3</v>
      </c>
    </row>
    <row r="74" spans="1:8">
      <c r="A74" s="7">
        <v>43641</v>
      </c>
      <c r="B74" s="4" t="s">
        <v>19</v>
      </c>
      <c r="C74" s="17">
        <f t="shared" si="9"/>
        <v>0.83821019263594243</v>
      </c>
      <c r="D74" s="3">
        <f>6/3.2808</f>
        <v>1.8288222384784198</v>
      </c>
      <c r="E74" s="3">
        <v>88.354129216626802</v>
      </c>
      <c r="F74" s="3">
        <f>E74/Influent!E$34</f>
        <v>1.0919599221802088</v>
      </c>
      <c r="G74" s="3">
        <v>0.32229771727094231</v>
      </c>
      <c r="H74" s="16">
        <f>G74/Influent!F$34</f>
        <v>1.1512432066104809E-2</v>
      </c>
    </row>
    <row r="75" spans="1:8">
      <c r="A75" s="7">
        <v>43641</v>
      </c>
      <c r="B75" s="4" t="s">
        <v>19</v>
      </c>
      <c r="C75" s="17">
        <f t="shared" si="9"/>
        <v>0.83821019263594243</v>
      </c>
      <c r="D75" s="3">
        <f>25/3.2808</f>
        <v>7.6200926603267494</v>
      </c>
      <c r="E75" s="3">
        <v>62.147758518902087</v>
      </c>
      <c r="F75" s="3">
        <f>E75/Influent!E$34</f>
        <v>0.76807798523585069</v>
      </c>
      <c r="G75" s="3" t="s">
        <v>50</v>
      </c>
      <c r="H75" s="16">
        <v>0</v>
      </c>
    </row>
    <row r="76" spans="1:8">
      <c r="A76" s="7">
        <v>43641</v>
      </c>
      <c r="B76" s="4" t="s">
        <v>19</v>
      </c>
      <c r="C76" s="17">
        <f t="shared" si="9"/>
        <v>0.83821019263594243</v>
      </c>
      <c r="D76" s="3">
        <f>25/3.2808</f>
        <v>7.6200926603267494</v>
      </c>
      <c r="E76" s="3">
        <v>61.912651470323418</v>
      </c>
      <c r="F76" s="3">
        <f>E76/Influent!E$34</f>
        <v>0.76517232053465112</v>
      </c>
      <c r="G76" s="3" t="s">
        <v>50</v>
      </c>
      <c r="H76" s="16">
        <v>0</v>
      </c>
    </row>
    <row r="77" spans="1:8">
      <c r="A77" s="7">
        <v>43641</v>
      </c>
      <c r="B77" s="4" t="s">
        <v>19</v>
      </c>
      <c r="C77" s="17">
        <f t="shared" si="9"/>
        <v>0.83821019263594243</v>
      </c>
      <c r="D77" s="3">
        <f>52/3.2808</f>
        <v>15.849792733479639</v>
      </c>
      <c r="E77" s="3">
        <v>92.62481855546433</v>
      </c>
      <c r="F77" s="3">
        <f>E77/Influent!E$34</f>
        <v>1.1447409482560709</v>
      </c>
      <c r="G77" s="50">
        <f t="shared" ref="G77" si="10">0.13/2</f>
        <v>6.5000000000000002E-2</v>
      </c>
      <c r="H77" s="16">
        <f>G77/Influent!F$34</f>
        <v>2.3217914499460792E-3</v>
      </c>
    </row>
    <row r="78" spans="1:8">
      <c r="A78" s="7">
        <v>43641</v>
      </c>
      <c r="B78" s="4" t="s">
        <v>19</v>
      </c>
      <c r="C78" s="17">
        <f t="shared" si="9"/>
        <v>0.83821019263594243</v>
      </c>
      <c r="D78" s="3">
        <f>52/3.2808</f>
        <v>15.849792733479639</v>
      </c>
      <c r="E78" s="3">
        <v>93.332620568339138</v>
      </c>
      <c r="F78" s="3">
        <f>E78/Influent!E$34</f>
        <v>1.1534886031506462</v>
      </c>
      <c r="G78" s="3" t="s">
        <v>50</v>
      </c>
      <c r="H78" s="16">
        <v>0</v>
      </c>
    </row>
    <row r="79" spans="1:8">
      <c r="A79" s="7">
        <v>43641</v>
      </c>
      <c r="B79" s="4" t="s">
        <v>19</v>
      </c>
      <c r="C79" s="17">
        <f t="shared" si="9"/>
        <v>0.83821019263594243</v>
      </c>
      <c r="D79" s="3">
        <f>75/3.2808</f>
        <v>22.860277980980246</v>
      </c>
      <c r="E79" s="3">
        <v>146.85731488003123</v>
      </c>
      <c r="F79" s="3">
        <f>E79/Influent!E$34</f>
        <v>1.8149949928748292</v>
      </c>
      <c r="G79" s="3" t="s">
        <v>50</v>
      </c>
      <c r="H79" s="16">
        <v>0</v>
      </c>
    </row>
    <row r="80" spans="1:8">
      <c r="A80" s="7">
        <v>43641</v>
      </c>
      <c r="B80" s="4" t="s">
        <v>19</v>
      </c>
      <c r="C80" s="17">
        <f t="shared" si="9"/>
        <v>0.83821019263594243</v>
      </c>
      <c r="D80" s="3">
        <f>75/3.2808</f>
        <v>22.860277980980246</v>
      </c>
      <c r="E80" s="3">
        <v>161.94365529318003</v>
      </c>
      <c r="F80" s="3">
        <f>E80/Influent!E$34</f>
        <v>2.0014455781455629</v>
      </c>
      <c r="G80" s="3" t="s">
        <v>50</v>
      </c>
      <c r="H80" s="16">
        <v>0</v>
      </c>
    </row>
    <row r="81" spans="1:8">
      <c r="A81" s="7">
        <v>43641</v>
      </c>
      <c r="B81" s="4" t="s">
        <v>19</v>
      </c>
      <c r="C81" s="17">
        <f t="shared" si="9"/>
        <v>0.83821019263594243</v>
      </c>
      <c r="D81" s="3">
        <f>102/3.2808</f>
        <v>31.089978054133137</v>
      </c>
      <c r="E81" s="3">
        <v>221.51694867381454</v>
      </c>
      <c r="F81" s="3">
        <f>E81/Influent!E$34</f>
        <v>2.7377060040102408</v>
      </c>
      <c r="G81" s="3" t="s">
        <v>50</v>
      </c>
      <c r="H81" s="16">
        <v>0</v>
      </c>
    </row>
    <row r="82" spans="1:8">
      <c r="A82" s="7">
        <v>43641</v>
      </c>
      <c r="B82" s="4" t="s">
        <v>19</v>
      </c>
      <c r="C82" s="17">
        <f t="shared" si="9"/>
        <v>0.83821019263594243</v>
      </c>
      <c r="D82" s="3">
        <f>102/3.2808</f>
        <v>31.089978054133137</v>
      </c>
      <c r="E82" s="3">
        <v>227.01065718296709</v>
      </c>
      <c r="F82" s="3">
        <f>E82/Influent!E$34</f>
        <v>2.8056022027428074</v>
      </c>
      <c r="G82" s="3" t="s">
        <v>50</v>
      </c>
      <c r="H82" s="16">
        <v>0</v>
      </c>
    </row>
    <row r="83" spans="1:8">
      <c r="A83" s="7">
        <v>43641</v>
      </c>
      <c r="B83" s="4" t="s">
        <v>19</v>
      </c>
      <c r="C83" s="17">
        <f t="shared" si="9"/>
        <v>0.83821019263594243</v>
      </c>
      <c r="D83" s="3">
        <f>125/3.2808</f>
        <v>38.100463301633745</v>
      </c>
      <c r="E83" s="3">
        <v>340.04779165192133</v>
      </c>
      <c r="F83" s="3">
        <f>E83/Influent!E$34</f>
        <v>4.2026169393779478</v>
      </c>
      <c r="G83" s="3" t="s">
        <v>50</v>
      </c>
      <c r="H83" s="16">
        <v>0</v>
      </c>
    </row>
    <row r="84" spans="1:8">
      <c r="A84" s="7">
        <v>43641</v>
      </c>
      <c r="B84" s="4" t="s">
        <v>19</v>
      </c>
      <c r="C84" s="17">
        <f t="shared" si="9"/>
        <v>0.83821019263594243</v>
      </c>
      <c r="D84" s="3">
        <f>125/3.2808</f>
        <v>38.100463301633745</v>
      </c>
      <c r="E84" s="3">
        <v>343.77836990442444</v>
      </c>
      <c r="F84" s="3">
        <f>E84/Influent!E$34</f>
        <v>4.2487227860928503</v>
      </c>
      <c r="G84" s="3" t="s">
        <v>50</v>
      </c>
      <c r="H84" s="16">
        <v>0</v>
      </c>
    </row>
    <row r="85" spans="1:8">
      <c r="A85" s="7">
        <v>43641</v>
      </c>
      <c r="B85" s="4" t="s">
        <v>19</v>
      </c>
      <c r="C85" s="17">
        <f t="shared" si="9"/>
        <v>0.83821019263594243</v>
      </c>
      <c r="D85" s="3">
        <f>147/3.2808</f>
        <v>44.806144842721288</v>
      </c>
      <c r="E85" s="3">
        <v>563.08105437839151</v>
      </c>
      <c r="F85" s="3">
        <f>E85/Influent!E$34</f>
        <v>6.9590629184139061</v>
      </c>
      <c r="G85" s="3" t="s">
        <v>50</v>
      </c>
      <c r="H85" s="16">
        <v>0</v>
      </c>
    </row>
    <row r="86" spans="1:8">
      <c r="A86" s="7">
        <v>43641</v>
      </c>
      <c r="B86" s="4" t="s">
        <v>19</v>
      </c>
      <c r="C86" s="17">
        <f t="shared" si="9"/>
        <v>0.83821019263594243</v>
      </c>
      <c r="D86" s="3">
        <f>147/3.2808</f>
        <v>44.806144842721288</v>
      </c>
      <c r="E86" s="3">
        <v>487.79976464169374</v>
      </c>
      <c r="F86" s="3">
        <f>E86/Influent!E$34</f>
        <v>6.0286689231206925</v>
      </c>
      <c r="G86" s="3" t="s">
        <v>50</v>
      </c>
      <c r="H86" s="16">
        <v>0</v>
      </c>
    </row>
    <row r="87" spans="1:8">
      <c r="A87" s="7">
        <v>43641</v>
      </c>
      <c r="B87" s="4" t="s">
        <v>43</v>
      </c>
      <c r="C87" s="17">
        <f t="shared" si="9"/>
        <v>0.83821019263594243</v>
      </c>
      <c r="D87" s="17">
        <f>3/3.2808</f>
        <v>0.91441111923920992</v>
      </c>
      <c r="E87" s="3">
        <v>83.122375387640361</v>
      </c>
      <c r="F87" s="3">
        <f>E87/Influent!E$34</f>
        <v>1.0273011953655373</v>
      </c>
      <c r="G87" s="3">
        <v>11.508652619590947</v>
      </c>
      <c r="H87" s="16">
        <f>G87/Influent!F$34</f>
        <v>0.41108755773178163</v>
      </c>
    </row>
    <row r="88" spans="1:8">
      <c r="A88" s="7">
        <v>43641</v>
      </c>
      <c r="B88" s="4" t="s">
        <v>43</v>
      </c>
      <c r="C88" s="17">
        <f t="shared" si="9"/>
        <v>0.83821019263594243</v>
      </c>
      <c r="D88" s="17">
        <f>3/3.2808</f>
        <v>0.91441111923920992</v>
      </c>
      <c r="E88" s="3">
        <v>81.083055966381622</v>
      </c>
      <c r="F88" s="3">
        <f>E88/Influent!E$34</f>
        <v>1.0020974488481735</v>
      </c>
      <c r="G88" s="3">
        <v>13.339218647194148</v>
      </c>
      <c r="H88" s="16">
        <f>G88/Influent!F$34</f>
        <v>0.47647513544641035</v>
      </c>
    </row>
    <row r="89" spans="1:8">
      <c r="A89" s="7">
        <v>43641</v>
      </c>
      <c r="B89" s="4" t="s">
        <v>43</v>
      </c>
      <c r="C89" s="17">
        <f t="shared" si="9"/>
        <v>0.83821019263594243</v>
      </c>
      <c r="D89" s="3">
        <f>25/3.2808</f>
        <v>7.6200926603267494</v>
      </c>
      <c r="E89" s="3">
        <v>98.720678641475459</v>
      </c>
      <c r="F89" s="3">
        <f>E89/Influent!E$34</f>
        <v>1.2200790786203224</v>
      </c>
      <c r="G89" s="3" t="s">
        <v>50</v>
      </c>
      <c r="H89" s="16">
        <v>0</v>
      </c>
    </row>
    <row r="90" spans="1:8">
      <c r="A90" s="7">
        <v>43641</v>
      </c>
      <c r="B90" s="4" t="s">
        <v>43</v>
      </c>
      <c r="C90" s="17">
        <f t="shared" si="9"/>
        <v>0.83821019263594243</v>
      </c>
      <c r="D90" s="3">
        <f>25/3.2808</f>
        <v>7.6200926603267494</v>
      </c>
      <c r="E90" s="3">
        <v>95.599361567240933</v>
      </c>
      <c r="F90" s="3">
        <f>E90/Influent!E$34</f>
        <v>1.1815030303959742</v>
      </c>
      <c r="G90" s="3" t="s">
        <v>50</v>
      </c>
      <c r="H90" s="16">
        <v>0</v>
      </c>
    </row>
    <row r="91" spans="1:8">
      <c r="A91" s="7">
        <v>43641</v>
      </c>
      <c r="B91" s="4" t="s">
        <v>43</v>
      </c>
      <c r="C91" s="17">
        <f t="shared" si="9"/>
        <v>0.83821019263594243</v>
      </c>
      <c r="D91" s="3">
        <f>52/3.2808</f>
        <v>15.849792733479639</v>
      </c>
      <c r="E91" s="3">
        <v>154.05456981360084</v>
      </c>
      <c r="F91" s="3">
        <f>E91/Influent!E$34</f>
        <v>1.9039451529505718</v>
      </c>
      <c r="G91" s="3" t="s">
        <v>50</v>
      </c>
      <c r="H91" s="16">
        <v>0</v>
      </c>
    </row>
    <row r="92" spans="1:8">
      <c r="A92" s="7">
        <v>43641</v>
      </c>
      <c r="B92" s="4" t="s">
        <v>43</v>
      </c>
      <c r="C92" s="17">
        <f t="shared" si="9"/>
        <v>0.83821019263594243</v>
      </c>
      <c r="D92" s="3">
        <f>52/3.2808</f>
        <v>15.849792733479639</v>
      </c>
      <c r="E92" s="3">
        <v>114.01252092312242</v>
      </c>
      <c r="F92" s="3">
        <f>E92/Influent!E$34</f>
        <v>1.4090694411071607</v>
      </c>
      <c r="G92" s="3" t="s">
        <v>50</v>
      </c>
      <c r="H92" s="16">
        <v>0</v>
      </c>
    </row>
    <row r="93" spans="1:8">
      <c r="A93" s="7">
        <v>43641</v>
      </c>
      <c r="B93" s="4" t="s">
        <v>43</v>
      </c>
      <c r="C93" s="17">
        <f t="shared" si="9"/>
        <v>0.83821019263594243</v>
      </c>
      <c r="D93" s="3">
        <f>75/3.2808</f>
        <v>22.860277980980246</v>
      </c>
      <c r="E93" s="3">
        <v>120.06277761139265</v>
      </c>
      <c r="F93" s="3">
        <f>E93/Influent!E$34</f>
        <v>1.4838439636005654</v>
      </c>
      <c r="G93" s="3" t="s">
        <v>50</v>
      </c>
      <c r="H93" s="16">
        <v>0</v>
      </c>
    </row>
    <row r="94" spans="1:8">
      <c r="A94" s="7">
        <v>43641</v>
      </c>
      <c r="B94" s="4" t="s">
        <v>43</v>
      </c>
      <c r="C94" s="17">
        <f t="shared" si="9"/>
        <v>0.83821019263594243</v>
      </c>
      <c r="D94" s="3">
        <f>75/3.2808</f>
        <v>22.860277980980246</v>
      </c>
      <c r="E94" s="3">
        <v>129.00845942706624</v>
      </c>
      <c r="F94" s="3">
        <f>E94/Influent!E$34</f>
        <v>1.5944027581458871</v>
      </c>
      <c r="G94" s="3" t="s">
        <v>50</v>
      </c>
      <c r="H94" s="16">
        <v>0</v>
      </c>
    </row>
    <row r="95" spans="1:8">
      <c r="A95" s="7">
        <v>43641</v>
      </c>
      <c r="B95" s="4" t="s">
        <v>43</v>
      </c>
      <c r="C95" s="17">
        <f t="shared" si="9"/>
        <v>0.83821019263594243</v>
      </c>
      <c r="D95" s="3">
        <f>102/3.2808</f>
        <v>31.089978054133137</v>
      </c>
      <c r="E95" s="3">
        <v>219.60064984272901</v>
      </c>
      <c r="F95" s="3">
        <f>E95/Influent!E$34</f>
        <v>2.7140226567686452</v>
      </c>
      <c r="G95" s="3" t="s">
        <v>50</v>
      </c>
      <c r="H95" s="16">
        <v>0</v>
      </c>
    </row>
    <row r="96" spans="1:8">
      <c r="A96" s="7">
        <v>43641</v>
      </c>
      <c r="B96" s="4" t="s">
        <v>43</v>
      </c>
      <c r="C96" s="17">
        <f t="shared" si="9"/>
        <v>0.83821019263594243</v>
      </c>
      <c r="D96" s="3">
        <f>102/3.2808</f>
        <v>31.089978054133137</v>
      </c>
      <c r="E96" s="3">
        <v>221.17744029152928</v>
      </c>
      <c r="F96" s="3">
        <f>E96/Influent!E$34</f>
        <v>2.7335100535777399</v>
      </c>
      <c r="G96" s="3" t="s">
        <v>50</v>
      </c>
      <c r="H96" s="16">
        <v>0</v>
      </c>
    </row>
    <row r="97" spans="1:8">
      <c r="A97" s="7">
        <v>43641</v>
      </c>
      <c r="B97" s="4" t="s">
        <v>43</v>
      </c>
      <c r="C97" s="17">
        <f t="shared" si="9"/>
        <v>0.83821019263594243</v>
      </c>
      <c r="D97" s="3">
        <f>125/3.2808</f>
        <v>38.100463301633745</v>
      </c>
      <c r="E97" s="3">
        <v>263.57219141840784</v>
      </c>
      <c r="F97" s="3">
        <f>E97/Influent!E$34</f>
        <v>3.2574625790771816</v>
      </c>
      <c r="G97" s="3" t="s">
        <v>50</v>
      </c>
      <c r="H97" s="16">
        <v>0</v>
      </c>
    </row>
    <row r="98" spans="1:8">
      <c r="A98" s="7">
        <v>43641</v>
      </c>
      <c r="B98" s="4" t="s">
        <v>43</v>
      </c>
      <c r="C98" s="17">
        <f t="shared" si="9"/>
        <v>0.83821019263594243</v>
      </c>
      <c r="D98" s="3">
        <f>125/3.2808</f>
        <v>38.100463301633745</v>
      </c>
      <c r="E98" s="3">
        <v>268.64076314378076</v>
      </c>
      <c r="F98" s="3">
        <f>E98/Influent!E$34</f>
        <v>3.3201045544537156</v>
      </c>
      <c r="G98" s="3" t="s">
        <v>50</v>
      </c>
      <c r="H98" s="16">
        <v>0</v>
      </c>
    </row>
    <row r="99" spans="1:8">
      <c r="A99" s="7">
        <v>43641</v>
      </c>
      <c r="B99" s="4" t="s">
        <v>43</v>
      </c>
      <c r="C99" s="17">
        <f t="shared" si="9"/>
        <v>0.83821019263594243</v>
      </c>
      <c r="D99" s="3">
        <f>147/3.2808</f>
        <v>44.806144842721288</v>
      </c>
      <c r="E99" s="3">
        <v>484.4643199523635</v>
      </c>
      <c r="F99" s="3">
        <f>E99/Influent!E$34</f>
        <v>5.9874464929333318</v>
      </c>
      <c r="G99" s="3" t="s">
        <v>50</v>
      </c>
      <c r="H99" s="16">
        <v>0</v>
      </c>
    </row>
    <row r="100" spans="1:8">
      <c r="A100" s="7">
        <v>43641</v>
      </c>
      <c r="B100" s="4" t="s">
        <v>43</v>
      </c>
      <c r="C100" s="17">
        <f t="shared" si="9"/>
        <v>0.83821019263594243</v>
      </c>
      <c r="D100" s="3">
        <f>147/3.2808</f>
        <v>44.806144842721288</v>
      </c>
      <c r="E100" s="3">
        <v>412.33798957369885</v>
      </c>
      <c r="F100" s="3">
        <f>E100/Influent!E$34</f>
        <v>5.0960443275141127</v>
      </c>
      <c r="G100" s="3" t="s">
        <v>50</v>
      </c>
      <c r="H100" s="16">
        <v>0</v>
      </c>
    </row>
    <row r="101" spans="1:8">
      <c r="A101" s="7">
        <v>43641</v>
      </c>
      <c r="B101" s="4" t="s">
        <v>20</v>
      </c>
      <c r="C101" s="17">
        <f t="shared" si="9"/>
        <v>0.83821019263594243</v>
      </c>
      <c r="D101" s="17">
        <f>3/3.2808</f>
        <v>0.91441111923920992</v>
      </c>
      <c r="E101" s="3">
        <v>81.450533592196592</v>
      </c>
      <c r="F101" s="3">
        <f>E101/Influent!E$34</f>
        <v>1.0066390683881505</v>
      </c>
      <c r="G101" s="3">
        <v>16.021532183981272</v>
      </c>
      <c r="H101" s="16">
        <f>G101/Influent!F$34</f>
        <v>0.57228702215082528</v>
      </c>
    </row>
    <row r="102" spans="1:8">
      <c r="A102" s="7">
        <v>43641</v>
      </c>
      <c r="B102" s="4" t="s">
        <v>20</v>
      </c>
      <c r="C102" s="17">
        <f t="shared" si="9"/>
        <v>0.83821019263594243</v>
      </c>
      <c r="D102" s="17">
        <f>3/3.2808</f>
        <v>0.91441111923920992</v>
      </c>
      <c r="E102" s="3">
        <v>81.209330065981362</v>
      </c>
      <c r="F102" s="3">
        <f>E102/Influent!E$34</f>
        <v>1.0036580579243406</v>
      </c>
      <c r="G102" s="3">
        <v>17.334629972773154</v>
      </c>
      <c r="H102" s="16">
        <f>G102/Influent!F$34</f>
        <v>0.61919070244251906</v>
      </c>
    </row>
    <row r="103" spans="1:8">
      <c r="A103" s="7">
        <v>43641</v>
      </c>
      <c r="B103" s="4" t="s">
        <v>20</v>
      </c>
      <c r="C103" s="17">
        <f t="shared" si="9"/>
        <v>0.83821019263594243</v>
      </c>
      <c r="D103" s="3">
        <f>6/3.2808</f>
        <v>1.8288222384784198</v>
      </c>
      <c r="E103" s="3">
        <v>79.088561758867542</v>
      </c>
      <c r="F103" s="3">
        <f>E103/Influent!E$34</f>
        <v>0.97744769270280807</v>
      </c>
      <c r="G103" s="3">
        <v>10.990834415874064</v>
      </c>
      <c r="H103" s="16">
        <f>G103/Influent!F$34</f>
        <v>0.39259115960845398</v>
      </c>
    </row>
    <row r="104" spans="1:8">
      <c r="A104" s="7">
        <v>43641</v>
      </c>
      <c r="B104" s="4" t="s">
        <v>20</v>
      </c>
      <c r="C104" s="17">
        <f t="shared" si="9"/>
        <v>0.83821019263594243</v>
      </c>
      <c r="D104" s="3">
        <f>6/3.2808</f>
        <v>1.8288222384784198</v>
      </c>
      <c r="E104" s="3">
        <v>82.001168963421406</v>
      </c>
      <c r="F104" s="3">
        <f>E104/Influent!E$34</f>
        <v>1.0134443163425286</v>
      </c>
      <c r="G104" s="3">
        <v>8.0993270454537836</v>
      </c>
      <c r="H104" s="16">
        <f>G104/Influent!F$34</f>
        <v>0.28930689668387127</v>
      </c>
    </row>
    <row r="105" spans="1:8">
      <c r="A105" s="7">
        <v>43641</v>
      </c>
      <c r="B105" s="4" t="s">
        <v>20</v>
      </c>
      <c r="C105" s="17">
        <f t="shared" si="9"/>
        <v>0.83821019263594243</v>
      </c>
      <c r="D105" s="3">
        <f>25/3.2808</f>
        <v>7.6200926603267494</v>
      </c>
      <c r="E105" s="3">
        <v>87.579166162496051</v>
      </c>
      <c r="F105" s="3">
        <f>E105/Influent!E$34</f>
        <v>1.0823822306361455</v>
      </c>
      <c r="G105" s="3" t="s">
        <v>50</v>
      </c>
      <c r="H105" s="16">
        <v>0</v>
      </c>
    </row>
    <row r="106" spans="1:8">
      <c r="A106" s="7">
        <v>43641</v>
      </c>
      <c r="B106" s="4" t="s">
        <v>20</v>
      </c>
      <c r="C106" s="17">
        <f t="shared" si="9"/>
        <v>0.83821019263594243</v>
      </c>
      <c r="D106" s="3">
        <f>25/3.2808</f>
        <v>7.6200926603267494</v>
      </c>
      <c r="E106" s="3">
        <v>84.941897542785966</v>
      </c>
      <c r="F106" s="3">
        <f>E106/Influent!E$34</f>
        <v>1.0497884892651423</v>
      </c>
      <c r="G106" s="3" t="s">
        <v>50</v>
      </c>
      <c r="H106" s="16">
        <v>0</v>
      </c>
    </row>
    <row r="107" spans="1:8">
      <c r="A107" s="7">
        <v>43641</v>
      </c>
      <c r="B107" s="4" t="s">
        <v>20</v>
      </c>
      <c r="C107" s="17">
        <f t="shared" si="9"/>
        <v>0.83821019263594243</v>
      </c>
      <c r="D107" s="3">
        <f>52/3.2808</f>
        <v>15.849792733479639</v>
      </c>
      <c r="E107" s="3">
        <v>147.16404097788975</v>
      </c>
      <c r="F107" s="3">
        <f>E107/Influent!E$34</f>
        <v>1.8187857903046478</v>
      </c>
      <c r="G107" s="3" t="s">
        <v>50</v>
      </c>
      <c r="H107" s="16">
        <v>0</v>
      </c>
    </row>
    <row r="108" spans="1:8">
      <c r="A108" s="7">
        <v>43641</v>
      </c>
      <c r="B108" s="4" t="s">
        <v>20</v>
      </c>
      <c r="C108" s="17">
        <f t="shared" si="9"/>
        <v>0.83821019263594243</v>
      </c>
      <c r="D108" s="3">
        <f>52/3.2808</f>
        <v>15.849792733479639</v>
      </c>
      <c r="E108" s="3">
        <v>145.46095243949799</v>
      </c>
      <c r="F108" s="3">
        <f>E108/Influent!E$34</f>
        <v>1.7977374879294565</v>
      </c>
      <c r="G108" s="3" t="s">
        <v>50</v>
      </c>
      <c r="H108" s="16">
        <v>0</v>
      </c>
    </row>
    <row r="109" spans="1:8">
      <c r="A109" s="7">
        <v>43641</v>
      </c>
      <c r="B109" s="4" t="s">
        <v>20</v>
      </c>
      <c r="C109" s="17">
        <f t="shared" si="9"/>
        <v>0.83821019263594243</v>
      </c>
      <c r="D109" s="3">
        <f>75/3.2808</f>
        <v>22.860277980980246</v>
      </c>
      <c r="E109" s="3">
        <v>155.55305841668161</v>
      </c>
      <c r="F109" s="3">
        <f>E109/Influent!E$34</f>
        <v>1.9224648250124869</v>
      </c>
      <c r="G109" s="3" t="s">
        <v>50</v>
      </c>
      <c r="H109" s="16">
        <v>0</v>
      </c>
    </row>
    <row r="110" spans="1:8">
      <c r="A110" s="7">
        <v>43641</v>
      </c>
      <c r="B110" s="4" t="s">
        <v>20</v>
      </c>
      <c r="C110" s="17">
        <f t="shared" si="9"/>
        <v>0.83821019263594243</v>
      </c>
      <c r="D110" s="3">
        <f>75/3.2808</f>
        <v>22.860277980980246</v>
      </c>
      <c r="E110" s="3">
        <v>171.95039049150429</v>
      </c>
      <c r="F110" s="3">
        <f>E110/Influent!E$34</f>
        <v>2.1251178262376631</v>
      </c>
      <c r="G110" s="3" t="s">
        <v>50</v>
      </c>
      <c r="H110" s="16">
        <v>0</v>
      </c>
    </row>
    <row r="111" spans="1:8">
      <c r="A111" s="7">
        <v>43641</v>
      </c>
      <c r="B111" s="4" t="s">
        <v>20</v>
      </c>
      <c r="C111" s="17">
        <f t="shared" si="9"/>
        <v>0.83821019263594243</v>
      </c>
      <c r="D111" s="3">
        <f>102/3.2808</f>
        <v>31.089978054133137</v>
      </c>
      <c r="E111" s="3">
        <v>383.23072109522997</v>
      </c>
      <c r="F111" s="3">
        <f>E111/Influent!E$34</f>
        <v>4.736310482537843</v>
      </c>
      <c r="G111" s="3" t="s">
        <v>50</v>
      </c>
      <c r="H111" s="16">
        <v>0</v>
      </c>
    </row>
    <row r="112" spans="1:8">
      <c r="A112" s="7">
        <v>43641</v>
      </c>
      <c r="B112" s="4" t="s">
        <v>20</v>
      </c>
      <c r="C112" s="17">
        <f t="shared" si="9"/>
        <v>0.83821019263594243</v>
      </c>
      <c r="D112" s="3">
        <f>102/3.2808</f>
        <v>31.089978054133137</v>
      </c>
      <c r="E112" s="3">
        <v>853.33840577094861</v>
      </c>
      <c r="F112" s="3">
        <f>E112/Influent!E$34</f>
        <v>10.546324743628132</v>
      </c>
      <c r="G112" s="3" t="s">
        <v>50</v>
      </c>
      <c r="H112" s="16">
        <v>0</v>
      </c>
    </row>
    <row r="113" spans="1:8">
      <c r="A113" s="7">
        <v>43641</v>
      </c>
      <c r="B113" s="4" t="s">
        <v>20</v>
      </c>
      <c r="C113" s="17">
        <f t="shared" si="9"/>
        <v>0.83821019263594243</v>
      </c>
      <c r="D113" s="3">
        <f>125/3.2808</f>
        <v>38.100463301633745</v>
      </c>
      <c r="E113" s="3">
        <v>316.5269338550259</v>
      </c>
      <c r="F113" s="3">
        <f>E113/Influent!E$34</f>
        <v>3.9119249900912538</v>
      </c>
      <c r="G113" s="3">
        <v>0.13776583240091281</v>
      </c>
      <c r="H113" s="16">
        <f>G113/Influent!F$34</f>
        <v>4.9209774117406745E-3</v>
      </c>
    </row>
    <row r="114" spans="1:8">
      <c r="A114" s="7">
        <v>43641</v>
      </c>
      <c r="B114" s="4" t="s">
        <v>20</v>
      </c>
      <c r="C114" s="17">
        <f t="shared" si="9"/>
        <v>0.83821019263594243</v>
      </c>
      <c r="D114" s="3">
        <f>125/3.2808</f>
        <v>38.100463301633745</v>
      </c>
      <c r="E114" s="3">
        <v>310.61111292923403</v>
      </c>
      <c r="F114" s="3">
        <f>E114/Influent!E$34</f>
        <v>3.8388119458562584</v>
      </c>
      <c r="G114" s="3">
        <v>0.16747111923631786</v>
      </c>
      <c r="H114" s="16">
        <f>G114/Influent!F$34</f>
        <v>5.9820463500889712E-3</v>
      </c>
    </row>
    <row r="115" spans="1:8">
      <c r="A115" s="7">
        <v>43641</v>
      </c>
      <c r="B115" s="4" t="s">
        <v>20</v>
      </c>
      <c r="C115" s="17">
        <f t="shared" si="9"/>
        <v>0.83821019263594243</v>
      </c>
      <c r="D115" s="3">
        <f>147/3.2808</f>
        <v>44.806144842721288</v>
      </c>
      <c r="E115" s="3">
        <v>454.40647824081697</v>
      </c>
      <c r="F115" s="3">
        <f>E115/Influent!E$34</f>
        <v>5.6159646076241296</v>
      </c>
      <c r="G115" s="3" t="s">
        <v>50</v>
      </c>
      <c r="H115" s="16">
        <v>0</v>
      </c>
    </row>
    <row r="116" spans="1:8">
      <c r="A116" s="7">
        <v>43641</v>
      </c>
      <c r="B116" s="4" t="s">
        <v>20</v>
      </c>
      <c r="C116" s="17">
        <f t="shared" si="9"/>
        <v>0.83821019263594243</v>
      </c>
      <c r="D116" s="3">
        <f>147/3.2808</f>
        <v>44.806144842721288</v>
      </c>
      <c r="E116" s="3">
        <v>519.79000861577265</v>
      </c>
      <c r="F116" s="3">
        <f>E116/Influent!E$34</f>
        <v>6.424033176383996</v>
      </c>
      <c r="G116" s="3">
        <v>0.17419627802255105</v>
      </c>
      <c r="H116" s="16">
        <f>G116/Influent!F$34</f>
        <v>6.2222681373106017E-3</v>
      </c>
    </row>
    <row r="117" spans="1:8">
      <c r="A117" s="7">
        <v>43641</v>
      </c>
      <c r="B117" s="4" t="s">
        <v>11</v>
      </c>
      <c r="C117" s="17">
        <f t="shared" si="9"/>
        <v>0.83821019263594243</v>
      </c>
      <c r="D117" s="17">
        <f>3/3.2808</f>
        <v>0.91441111923920992</v>
      </c>
      <c r="E117" s="3">
        <v>84.613904939350746</v>
      </c>
      <c r="F117" s="3">
        <f>E117/Influent!E$34</f>
        <v>1.0457348612015951</v>
      </c>
      <c r="G117" s="3">
        <v>16.381124801461507</v>
      </c>
      <c r="H117" s="16">
        <f>G117/Influent!F$34</f>
        <v>0.58513162314666134</v>
      </c>
    </row>
    <row r="118" spans="1:8">
      <c r="A118" s="7">
        <v>43641</v>
      </c>
      <c r="B118" s="4" t="s">
        <v>11</v>
      </c>
      <c r="C118" s="17">
        <f t="shared" si="9"/>
        <v>0.83821019263594243</v>
      </c>
      <c r="D118" s="17">
        <f>3/3.2808</f>
        <v>0.91441111923920992</v>
      </c>
      <c r="E118" s="3">
        <v>82.934596698763983</v>
      </c>
      <c r="F118" s="3">
        <f>E118/Influent!E$34</f>
        <v>1.0249804571690257</v>
      </c>
      <c r="G118" s="3">
        <v>16.053671536783973</v>
      </c>
      <c r="H118" s="16">
        <f>G118/Influent!F$34</f>
        <v>0.57343503560535014</v>
      </c>
    </row>
    <row r="119" spans="1:8">
      <c r="A119" s="7">
        <v>43641</v>
      </c>
      <c r="B119" s="4" t="s">
        <v>11</v>
      </c>
      <c r="C119" s="17">
        <f t="shared" si="9"/>
        <v>0.83821019263594243</v>
      </c>
      <c r="D119" s="3">
        <f>6/3.2808</f>
        <v>1.8288222384784198</v>
      </c>
      <c r="E119" s="3">
        <v>79.404024567664749</v>
      </c>
      <c r="F119" s="3">
        <f>E119/Influent!E$34</f>
        <v>0.98134646627682376</v>
      </c>
      <c r="G119" s="3">
        <v>16.514400134454917</v>
      </c>
      <c r="H119" s="16">
        <f>G119/Influent!F$34</f>
        <v>0.58989220051024316</v>
      </c>
    </row>
    <row r="120" spans="1:8">
      <c r="A120" s="7">
        <v>43641</v>
      </c>
      <c r="B120" s="4" t="s">
        <v>11</v>
      </c>
      <c r="C120" s="17">
        <f t="shared" si="9"/>
        <v>0.83821019263594243</v>
      </c>
      <c r="D120" s="3">
        <f>6/3.2808</f>
        <v>1.8288222384784198</v>
      </c>
      <c r="E120" s="3">
        <v>82.769958050018602</v>
      </c>
      <c r="F120" s="3">
        <f>E120/Influent!E$34</f>
        <v>1.0229457044340282</v>
      </c>
      <c r="G120" s="3">
        <v>6.9506822130021906</v>
      </c>
      <c r="H120" s="16">
        <f>G120/Influent!F$34</f>
        <v>0.24827745436062734</v>
      </c>
    </row>
    <row r="121" spans="1:8">
      <c r="A121" s="7">
        <v>43641</v>
      </c>
      <c r="B121" s="4" t="s">
        <v>11</v>
      </c>
      <c r="C121" s="17">
        <f t="shared" si="9"/>
        <v>0.83821019263594243</v>
      </c>
      <c r="D121" s="3">
        <f>25/3.2808</f>
        <v>7.6200926603267494</v>
      </c>
      <c r="E121" s="3">
        <v>74.924743083217265</v>
      </c>
      <c r="F121" s="3">
        <f>E121/Influent!E$34</f>
        <v>0.92598747055645081</v>
      </c>
      <c r="G121" s="3">
        <v>0.20354864689204946</v>
      </c>
      <c r="H121" s="16">
        <f>G121/Influent!F$34</f>
        <v>7.2707308923392914E-3</v>
      </c>
    </row>
    <row r="122" spans="1:8">
      <c r="A122" s="7">
        <v>43641</v>
      </c>
      <c r="B122" s="4" t="s">
        <v>11</v>
      </c>
      <c r="C122" s="17">
        <f t="shared" si="9"/>
        <v>0.83821019263594243</v>
      </c>
      <c r="D122" s="3">
        <f>25/3.2808</f>
        <v>7.6200926603267494</v>
      </c>
      <c r="E122" s="3">
        <v>93.956720738162517</v>
      </c>
      <c r="F122" s="3">
        <f>E122/Influent!E$34</f>
        <v>1.1612017952664568</v>
      </c>
      <c r="G122" s="3">
        <v>0.14736350171950732</v>
      </c>
      <c r="H122" s="16">
        <f>G122/Influent!F$34</f>
        <v>5.2638048973302522E-3</v>
      </c>
    </row>
    <row r="123" spans="1:8">
      <c r="A123" s="7">
        <v>43641</v>
      </c>
      <c r="B123" s="4" t="s">
        <v>11</v>
      </c>
      <c r="C123" s="17">
        <f t="shared" si="9"/>
        <v>0.83821019263594243</v>
      </c>
      <c r="D123" s="3">
        <f>52/3.2808</f>
        <v>15.849792733479639</v>
      </c>
      <c r="E123" s="3">
        <v>97.359136481453206</v>
      </c>
      <c r="F123" s="3">
        <f>E123/Influent!E$34</f>
        <v>1.2032519140691587</v>
      </c>
      <c r="G123" s="3">
        <v>0.20848848905076417</v>
      </c>
      <c r="H123" s="16">
        <f>G123/Influent!F$34</f>
        <v>7.4471814044652449E-3</v>
      </c>
    </row>
    <row r="124" spans="1:8">
      <c r="A124" s="7">
        <v>43641</v>
      </c>
      <c r="B124" s="4" t="s">
        <v>11</v>
      </c>
      <c r="C124" s="17">
        <f t="shared" si="9"/>
        <v>0.83821019263594243</v>
      </c>
      <c r="D124" s="3">
        <f>52/3.2808</f>
        <v>15.849792733479639</v>
      </c>
      <c r="E124" s="3">
        <v>80.873841329781911</v>
      </c>
      <c r="F124" s="3">
        <f>E124/Influent!E$34</f>
        <v>0.99951178589924372</v>
      </c>
      <c r="G124" s="3">
        <v>0.43297193228088843</v>
      </c>
      <c r="H124" s="16">
        <f>G124/Influent!F$34</f>
        <v>1.5465700468252299E-2</v>
      </c>
    </row>
    <row r="125" spans="1:8">
      <c r="A125" s="7">
        <v>43641</v>
      </c>
      <c r="B125" s="4" t="s">
        <v>11</v>
      </c>
      <c r="C125" s="17">
        <f t="shared" si="9"/>
        <v>0.83821019263594243</v>
      </c>
      <c r="D125" s="3">
        <f>75/3.2808</f>
        <v>22.860277980980246</v>
      </c>
      <c r="E125" s="3">
        <v>120.24932888810116</v>
      </c>
      <c r="F125" s="3">
        <f>E125/Influent!E$34</f>
        <v>1.486149532331799</v>
      </c>
      <c r="G125" s="3">
        <v>0.15386771470536431</v>
      </c>
      <c r="H125" s="16">
        <f>G125/Influent!F$34</f>
        <v>5.4961345296254986E-3</v>
      </c>
    </row>
    <row r="126" spans="1:8">
      <c r="A126" s="7">
        <v>43641</v>
      </c>
      <c r="B126" s="4" t="s">
        <v>11</v>
      </c>
      <c r="C126" s="17">
        <f t="shared" si="9"/>
        <v>0.83821019263594243</v>
      </c>
      <c r="D126" s="3">
        <f>75/3.2808</f>
        <v>22.860277980980246</v>
      </c>
      <c r="E126" s="3">
        <v>125.2371227473482</v>
      </c>
      <c r="F126" s="3">
        <f>E126/Influent!E$34</f>
        <v>1.547793182070462</v>
      </c>
      <c r="G126" s="3">
        <v>0.14074693734580851</v>
      </c>
      <c r="H126" s="16">
        <f>G126/Influent!F$34</f>
        <v>5.0274620882399179E-3</v>
      </c>
    </row>
    <row r="127" spans="1:8">
      <c r="A127" s="7">
        <v>43641</v>
      </c>
      <c r="B127" s="4" t="s">
        <v>11</v>
      </c>
      <c r="C127" s="17">
        <f t="shared" si="9"/>
        <v>0.83821019263594243</v>
      </c>
      <c r="D127" s="3">
        <f>102/3.2808</f>
        <v>31.089978054133137</v>
      </c>
      <c r="E127" s="3">
        <v>156.29251107301656</v>
      </c>
      <c r="F127" s="3">
        <f>E127/Influent!E$34</f>
        <v>1.9316036470712472</v>
      </c>
      <c r="G127" s="3">
        <v>0.1456700198021019</v>
      </c>
      <c r="H127" s="16">
        <f>G127/Influent!F$34</f>
        <v>5.2033139459999418E-3</v>
      </c>
    </row>
    <row r="128" spans="1:8">
      <c r="A128" s="7">
        <v>43641</v>
      </c>
      <c r="B128" s="4" t="s">
        <v>11</v>
      </c>
      <c r="C128" s="17">
        <f t="shared" si="9"/>
        <v>0.83821019263594243</v>
      </c>
      <c r="D128" s="3">
        <f>102/3.2808</f>
        <v>31.089978054133137</v>
      </c>
      <c r="E128" s="3">
        <v>160.97137863248923</v>
      </c>
      <c r="F128" s="3">
        <f>E128/Influent!E$34</f>
        <v>1.9894293073027765</v>
      </c>
      <c r="G128" s="3">
        <v>0.14517968298614894</v>
      </c>
      <c r="H128" s="16">
        <f>G128/Influent!F$34</f>
        <v>5.1857991794326593E-3</v>
      </c>
    </row>
    <row r="129" spans="1:8">
      <c r="A129" s="7">
        <v>43641</v>
      </c>
      <c r="B129" s="4" t="s">
        <v>11</v>
      </c>
      <c r="C129" s="17">
        <f t="shared" si="9"/>
        <v>0.83821019263594243</v>
      </c>
      <c r="D129" s="3">
        <f>125/3.2808</f>
        <v>38.100463301633745</v>
      </c>
      <c r="E129" s="3">
        <v>205.1653627219055</v>
      </c>
      <c r="F129" s="3">
        <f>E129/Influent!E$34</f>
        <v>2.5356183745821697</v>
      </c>
      <c r="G129" s="3">
        <v>0.14117982887315528</v>
      </c>
      <c r="H129" s="16">
        <f>G129/Influent!F$34</f>
        <v>5.0429249166544995E-3</v>
      </c>
    </row>
    <row r="130" spans="1:8">
      <c r="A130" s="7">
        <v>43641</v>
      </c>
      <c r="B130" s="4" t="s">
        <v>11</v>
      </c>
      <c r="C130" s="17">
        <f t="shared" si="9"/>
        <v>0.83821019263594243</v>
      </c>
      <c r="D130" s="3">
        <f>125/3.2808</f>
        <v>38.100463301633745</v>
      </c>
      <c r="E130" s="3">
        <v>203.16414346675916</v>
      </c>
      <c r="F130" s="3">
        <f>E130/Influent!E$34</f>
        <v>2.5108855042399432</v>
      </c>
      <c r="G130" s="3">
        <v>0.18741830667356971</v>
      </c>
      <c r="H130" s="16">
        <f>G130/Influent!F$34</f>
        <v>6.6945572615087125E-3</v>
      </c>
    </row>
    <row r="131" spans="1:8">
      <c r="A131" s="7">
        <v>43641</v>
      </c>
      <c r="B131" s="4" t="s">
        <v>11</v>
      </c>
      <c r="C131" s="17">
        <f t="shared" si="9"/>
        <v>0.83821019263594243</v>
      </c>
      <c r="D131" s="3">
        <f>147/3.2808</f>
        <v>44.806144842721288</v>
      </c>
      <c r="E131" s="3">
        <v>293.78402355402864</v>
      </c>
      <c r="F131" s="3">
        <f>E131/Influent!E$34</f>
        <v>3.6308476167685022</v>
      </c>
      <c r="G131" s="3">
        <v>0.15524097947213356</v>
      </c>
      <c r="H131" s="16">
        <f>G131/Influent!F$34</f>
        <v>5.5451873664562222E-3</v>
      </c>
    </row>
    <row r="132" spans="1:8">
      <c r="A132" s="7">
        <v>43641</v>
      </c>
      <c r="B132" s="4" t="s">
        <v>11</v>
      </c>
      <c r="C132" s="17">
        <f t="shared" si="9"/>
        <v>0.83821019263594243</v>
      </c>
      <c r="D132" s="3">
        <f>147/3.2808</f>
        <v>44.806144842721288</v>
      </c>
      <c r="E132" s="3">
        <v>2868.9894176679704</v>
      </c>
      <c r="F132" s="3">
        <f>E132/Influent!E$34</f>
        <v>35.457555736546304</v>
      </c>
      <c r="G132" s="50">
        <f t="shared" ref="G132" si="11">0.13/2</f>
        <v>6.5000000000000002E-2</v>
      </c>
      <c r="H132" s="16">
        <f>G132/Influent!F$34</f>
        <v>2.3217914499460792E-3</v>
      </c>
    </row>
    <row r="133" spans="1:8">
      <c r="A133" s="7">
        <v>43641</v>
      </c>
      <c r="B133" s="4" t="s">
        <v>44</v>
      </c>
      <c r="C133" s="17">
        <f t="shared" si="9"/>
        <v>0.83821019263594243</v>
      </c>
      <c r="D133" s="17">
        <f>3/3.2808</f>
        <v>0.91441111923920992</v>
      </c>
      <c r="E133" s="3">
        <v>92.977937283165161</v>
      </c>
      <c r="F133" s="3">
        <f>E133/Influent!E$34</f>
        <v>1.1491051075980205</v>
      </c>
      <c r="G133" s="3">
        <v>15.499355306019853</v>
      </c>
      <c r="H133" s="16">
        <f>G133/Influent!F$34</f>
        <v>0.55363493275681974</v>
      </c>
    </row>
    <row r="134" spans="1:8">
      <c r="A134" s="7">
        <v>43641</v>
      </c>
      <c r="B134" s="4" t="s">
        <v>44</v>
      </c>
      <c r="C134" s="17">
        <f t="shared" si="9"/>
        <v>0.83821019263594243</v>
      </c>
      <c r="D134" s="17">
        <f>3/3.2808</f>
        <v>0.91441111923920992</v>
      </c>
      <c r="E134" s="3">
        <v>83.35244331453076</v>
      </c>
      <c r="F134" s="3">
        <f>E134/Influent!E$34</f>
        <v>1.030144582061449</v>
      </c>
      <c r="G134" s="3">
        <v>14.725646782081817</v>
      </c>
      <c r="H134" s="16">
        <f>G134/Influent!F$34</f>
        <v>0.52599816605482386</v>
      </c>
    </row>
    <row r="135" spans="1:8">
      <c r="A135" s="7">
        <v>43641</v>
      </c>
      <c r="B135" s="4" t="s">
        <v>44</v>
      </c>
      <c r="C135" s="17">
        <f t="shared" si="9"/>
        <v>0.83821019263594243</v>
      </c>
      <c r="D135" s="3">
        <f>6/3.2808</f>
        <v>1.8288222384784198</v>
      </c>
      <c r="E135" s="3">
        <v>81.223306612656501</v>
      </c>
      <c r="F135" s="3">
        <f>E135/Influent!E$34</f>
        <v>1.0038307926788455</v>
      </c>
      <c r="G135" s="3">
        <v>0.47272025399211137</v>
      </c>
      <c r="H135" s="16">
        <f>G135/Influent!F$34</f>
        <v>1.6885505291311123E-2</v>
      </c>
    </row>
    <row r="136" spans="1:8">
      <c r="A136" s="7">
        <v>43641</v>
      </c>
      <c r="B136" s="4" t="s">
        <v>44</v>
      </c>
      <c r="C136" s="17">
        <f t="shared" ref="C136:C148" si="12">33/12/3.2808</f>
        <v>0.83821019263594243</v>
      </c>
      <c r="D136" s="3">
        <f>6/3.2808</f>
        <v>1.8288222384784198</v>
      </c>
      <c r="E136" s="3">
        <v>80.161024171723071</v>
      </c>
      <c r="F136" s="3">
        <f>E136/Influent!E$34</f>
        <v>0.99070214932261869</v>
      </c>
      <c r="G136" s="3">
        <v>0.18510919569042861</v>
      </c>
      <c r="H136" s="16">
        <f>G136/Influent!F$34</f>
        <v>6.6120761209297338E-3</v>
      </c>
    </row>
    <row r="137" spans="1:8">
      <c r="A137" s="7">
        <v>43641</v>
      </c>
      <c r="B137" s="4" t="s">
        <v>44</v>
      </c>
      <c r="C137" s="17">
        <f t="shared" si="12"/>
        <v>0.83821019263594243</v>
      </c>
      <c r="D137" s="3">
        <f>25/3.2808</f>
        <v>7.6200926603267494</v>
      </c>
      <c r="E137" s="3">
        <v>84.404753890347678</v>
      </c>
      <c r="F137" s="3">
        <f>E137/Influent!E$34</f>
        <v>1.0431499841254672</v>
      </c>
      <c r="G137" s="3">
        <v>0.20228088421046253</v>
      </c>
      <c r="H137" s="16">
        <f>G137/Influent!F$34</f>
        <v>7.2254465761136108E-3</v>
      </c>
    </row>
    <row r="138" spans="1:8">
      <c r="A138" s="7">
        <v>43641</v>
      </c>
      <c r="B138" s="4" t="s">
        <v>44</v>
      </c>
      <c r="C138" s="17">
        <f t="shared" si="12"/>
        <v>0.83821019263594243</v>
      </c>
      <c r="D138" s="3">
        <f>25/3.2808</f>
        <v>7.6200926603267494</v>
      </c>
      <c r="E138" s="3">
        <v>92.728893083182939</v>
      </c>
      <c r="F138" s="3">
        <f>E138/Influent!E$34</f>
        <v>1.1460271950245713</v>
      </c>
      <c r="G138" s="3">
        <v>0.21524065348808111</v>
      </c>
      <c r="H138" s="16">
        <f>G138/Influent!F$34</f>
        <v>7.6883678299912829E-3</v>
      </c>
    </row>
    <row r="139" spans="1:8">
      <c r="A139" s="7">
        <v>43641</v>
      </c>
      <c r="B139" s="4" t="s">
        <v>44</v>
      </c>
      <c r="C139" s="17">
        <f t="shared" si="12"/>
        <v>0.83821019263594243</v>
      </c>
      <c r="D139" s="3">
        <f>52/3.2808</f>
        <v>15.849792733479639</v>
      </c>
      <c r="E139" s="3">
        <v>100.08285054136464</v>
      </c>
      <c r="F139" s="3">
        <f>E139/Influent!E$34</f>
        <v>1.2369140260640594</v>
      </c>
      <c r="G139" s="3">
        <v>0.15976173054402573</v>
      </c>
      <c r="H139" s="16">
        <f>G139/Influent!F$34</f>
        <v>5.7066680000878193E-3</v>
      </c>
    </row>
    <row r="140" spans="1:8">
      <c r="A140" s="7">
        <v>43641</v>
      </c>
      <c r="B140" s="4" t="s">
        <v>44</v>
      </c>
      <c r="C140" s="17">
        <f t="shared" si="12"/>
        <v>0.83821019263594243</v>
      </c>
      <c r="D140" s="3">
        <f>52/3.2808</f>
        <v>15.849792733479639</v>
      </c>
      <c r="E140" s="3">
        <v>101.0597455471771</v>
      </c>
      <c r="F140" s="3">
        <f>E140/Influent!E$34</f>
        <v>1.2489873745762698</v>
      </c>
      <c r="G140" s="3">
        <v>0.1856667374780557</v>
      </c>
      <c r="H140" s="16">
        <f>G140/Influent!F$34</f>
        <v>6.6319914402451219E-3</v>
      </c>
    </row>
    <row r="141" spans="1:8">
      <c r="A141" s="7">
        <v>43641</v>
      </c>
      <c r="B141" s="4" t="s">
        <v>44</v>
      </c>
      <c r="C141" s="17">
        <f t="shared" si="12"/>
        <v>0.83821019263594243</v>
      </c>
      <c r="D141" s="3">
        <f>75/3.2808</f>
        <v>22.860277980980246</v>
      </c>
      <c r="E141" s="3">
        <v>116.20129259865099</v>
      </c>
      <c r="F141" s="3">
        <f>E141/Influent!E$34</f>
        <v>1.4361202532160151</v>
      </c>
      <c r="G141" s="3">
        <v>0.22592825872399416</v>
      </c>
      <c r="H141" s="16">
        <f>G141/Influent!F$34</f>
        <v>8.0701276831780817E-3</v>
      </c>
    </row>
    <row r="142" spans="1:8">
      <c r="A142" s="7">
        <v>43641</v>
      </c>
      <c r="B142" s="4" t="s">
        <v>44</v>
      </c>
      <c r="C142" s="17">
        <f t="shared" si="12"/>
        <v>0.83821019263594243</v>
      </c>
      <c r="D142" s="3">
        <f>75/3.2808</f>
        <v>22.860277980980246</v>
      </c>
      <c r="E142" s="3">
        <v>120.4559506871385</v>
      </c>
      <c r="F142" s="3">
        <f>E142/Influent!E$34</f>
        <v>1.4887031506583899</v>
      </c>
      <c r="G142" s="3">
        <v>0.15297226851073725</v>
      </c>
      <c r="H142" s="16">
        <f>G142/Influent!F$34</f>
        <v>5.4641493093397775E-3</v>
      </c>
    </row>
    <row r="143" spans="1:8">
      <c r="A143" s="7">
        <v>43641</v>
      </c>
      <c r="B143" s="4" t="s">
        <v>44</v>
      </c>
      <c r="C143" s="17">
        <f t="shared" si="12"/>
        <v>0.83821019263594243</v>
      </c>
      <c r="D143" s="3">
        <f>102/3.2808</f>
        <v>31.089978054133137</v>
      </c>
      <c r="E143" s="3">
        <v>241.96964027486138</v>
      </c>
      <c r="F143" s="3">
        <f>E143/Influent!E$34</f>
        <v>2.9904787915083499</v>
      </c>
      <c r="G143" s="3">
        <v>0.15730025045973625</v>
      </c>
      <c r="H143" s="16">
        <f>G143/Influent!F$34</f>
        <v>5.618744255258345E-3</v>
      </c>
    </row>
    <row r="144" spans="1:8">
      <c r="A144" s="7">
        <v>43641</v>
      </c>
      <c r="B144" s="4" t="s">
        <v>44</v>
      </c>
      <c r="C144" s="17">
        <f t="shared" si="12"/>
        <v>0.83821019263594243</v>
      </c>
      <c r="D144" s="3">
        <f>102/3.2808</f>
        <v>31.089978054133137</v>
      </c>
      <c r="E144" s="3">
        <v>211.89393605232851</v>
      </c>
      <c r="F144" s="3">
        <f>E144/Influent!E$34</f>
        <v>2.6187761451970362</v>
      </c>
      <c r="G144" s="3">
        <v>0.18070309783347796</v>
      </c>
      <c r="H144" s="16">
        <f>G144/Influent!F$34</f>
        <v>6.4546908850544454E-3</v>
      </c>
    </row>
    <row r="145" spans="1:8">
      <c r="A145" s="7">
        <v>43641</v>
      </c>
      <c r="B145" s="4" t="s">
        <v>44</v>
      </c>
      <c r="C145" s="17">
        <f t="shared" si="12"/>
        <v>0.83821019263594243</v>
      </c>
      <c r="D145" s="3">
        <f>125/3.2808</f>
        <v>38.100463301633745</v>
      </c>
      <c r="E145" s="3">
        <v>246.65694466349041</v>
      </c>
      <c r="F145" s="3">
        <f>E145/Influent!E$34</f>
        <v>3.0484087216748637</v>
      </c>
      <c r="G145" s="3">
        <v>0.14458423038168702</v>
      </c>
      <c r="H145" s="16">
        <f>G145/Influent!F$34</f>
        <v>5.164529690726693E-3</v>
      </c>
    </row>
    <row r="146" spans="1:8">
      <c r="A146" s="7">
        <v>43641</v>
      </c>
      <c r="B146" s="4" t="s">
        <v>44</v>
      </c>
      <c r="C146" s="17">
        <f t="shared" si="12"/>
        <v>0.83821019263594243</v>
      </c>
      <c r="D146" s="3">
        <f>125/3.2808</f>
        <v>38.100463301633745</v>
      </c>
      <c r="E146" s="3">
        <v>238.96851981772323</v>
      </c>
      <c r="F146" s="3">
        <f>E146/Influent!E$34</f>
        <v>2.9533882413565267</v>
      </c>
      <c r="G146" s="3">
        <v>0.14610130546454705</v>
      </c>
      <c r="H146" s="16">
        <f>G146/Influent!F$34</f>
        <v>5.2187194131314719E-3</v>
      </c>
    </row>
    <row r="147" spans="1:8">
      <c r="A147" s="7">
        <v>43641</v>
      </c>
      <c r="B147" s="4" t="s">
        <v>44</v>
      </c>
      <c r="C147" s="17">
        <f t="shared" si="12"/>
        <v>0.83821019263594243</v>
      </c>
      <c r="D147" s="3">
        <f>147/3.2808</f>
        <v>44.806144842721288</v>
      </c>
      <c r="E147" s="3">
        <v>229.38459065513021</v>
      </c>
      <c r="F147" s="3">
        <f>E147/Influent!E$34</f>
        <v>2.8349414111364362</v>
      </c>
      <c r="G147" s="3">
        <v>0.16177794291806194</v>
      </c>
      <c r="H147" s="16">
        <f>G147/Influent!F$34</f>
        <v>5.7786868408772462E-3</v>
      </c>
    </row>
    <row r="148" spans="1:8" ht="17" thickBot="1">
      <c r="A148" s="9">
        <v>43641</v>
      </c>
      <c r="B148" s="10" t="s">
        <v>44</v>
      </c>
      <c r="C148" s="18">
        <f t="shared" si="12"/>
        <v>0.83821019263594243</v>
      </c>
      <c r="D148" s="11">
        <f>147/3.2808</f>
        <v>44.806144842721288</v>
      </c>
      <c r="E148" s="11">
        <v>274.79400867559013</v>
      </c>
      <c r="F148" s="11">
        <f>E148/Influent!E$34</f>
        <v>3.396151905852498</v>
      </c>
      <c r="G148" s="11">
        <v>0.19603618603992631</v>
      </c>
      <c r="H148" s="19">
        <f>G148/Influent!F$34</f>
        <v>7.0023867788852273E-3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280C-EB73-ED4C-96B4-1F52C7083D88}">
  <dimension ref="A1:L27"/>
  <sheetViews>
    <sheetView workbookViewId="0">
      <selection activeCell="L3" sqref="L3"/>
    </sheetView>
  </sheetViews>
  <sheetFormatPr baseColWidth="10" defaultRowHeight="16"/>
  <cols>
    <col min="1" max="1" width="8" bestFit="1" customWidth="1"/>
    <col min="3" max="3" width="4.83203125" bestFit="1" customWidth="1"/>
    <col min="4" max="4" width="8" bestFit="1" customWidth="1"/>
    <col min="5" max="5" width="9.6640625" bestFit="1" customWidth="1"/>
    <col min="6" max="6" width="10.33203125" style="2" bestFit="1" customWidth="1"/>
    <col min="7" max="7" width="11.33203125" style="2" bestFit="1" customWidth="1"/>
    <col min="8" max="8" width="8.6640625" style="2" bestFit="1" customWidth="1"/>
    <col min="9" max="9" width="7.83203125" style="2" customWidth="1"/>
    <col min="10" max="10" width="12.33203125" bestFit="1" customWidth="1"/>
  </cols>
  <sheetData>
    <row r="1" spans="1:12">
      <c r="A1" s="42" t="s">
        <v>0</v>
      </c>
      <c r="B1" s="43" t="s">
        <v>4</v>
      </c>
      <c r="C1" s="43" t="s">
        <v>2</v>
      </c>
      <c r="D1" s="53" t="s">
        <v>55</v>
      </c>
      <c r="E1" s="5" t="s">
        <v>3</v>
      </c>
      <c r="F1" s="5" t="s">
        <v>64</v>
      </c>
      <c r="G1" s="5" t="s">
        <v>8</v>
      </c>
      <c r="H1" s="5" t="s">
        <v>63</v>
      </c>
      <c r="I1" s="28" t="s">
        <v>46</v>
      </c>
      <c r="J1" s="6" t="s">
        <v>8</v>
      </c>
      <c r="L1" s="34" t="s">
        <v>48</v>
      </c>
    </row>
    <row r="2" spans="1:12" ht="17" thickBot="1">
      <c r="A2" s="48"/>
      <c r="B2" s="49"/>
      <c r="C2" s="49"/>
      <c r="D2" s="54"/>
      <c r="E2" s="14" t="s">
        <v>5</v>
      </c>
      <c r="F2" s="14" t="s">
        <v>6</v>
      </c>
      <c r="G2" s="14" t="s">
        <v>9</v>
      </c>
      <c r="H2" s="14" t="s">
        <v>7</v>
      </c>
      <c r="I2" s="29" t="s">
        <v>7</v>
      </c>
      <c r="J2" s="15" t="s">
        <v>10</v>
      </c>
      <c r="L2" s="51" t="s">
        <v>62</v>
      </c>
    </row>
    <row r="3" spans="1:12">
      <c r="A3" s="22">
        <v>43220</v>
      </c>
      <c r="B3" s="23" t="s">
        <v>40</v>
      </c>
      <c r="C3" s="23" t="s">
        <v>20</v>
      </c>
      <c r="D3" s="55" t="s">
        <v>56</v>
      </c>
      <c r="E3" s="24">
        <f>25/3.2808</f>
        <v>7.6200926603267494</v>
      </c>
      <c r="F3" s="24">
        <v>85.095548858775558</v>
      </c>
      <c r="G3" s="24">
        <f>F3/Influent!E$30</f>
        <v>1.092543808980678</v>
      </c>
      <c r="H3" s="24">
        <v>27.556295823734906</v>
      </c>
      <c r="I3" s="36">
        <f>Influent!F$30</f>
        <v>25.746028089260285</v>
      </c>
      <c r="J3" s="27">
        <f>H3/Influent!F$30</f>
        <v>1.0703125052221067</v>
      </c>
    </row>
    <row r="4" spans="1:12">
      <c r="A4" s="7">
        <v>43321</v>
      </c>
      <c r="B4" s="1" t="s">
        <v>22</v>
      </c>
      <c r="C4" s="1" t="s">
        <v>21</v>
      </c>
      <c r="D4" s="56">
        <v>1</v>
      </c>
      <c r="E4" s="3">
        <f>25/3.2808</f>
        <v>7.6200926603267494</v>
      </c>
      <c r="F4" s="3">
        <v>75.036500000000004</v>
      </c>
      <c r="G4" s="3">
        <f>F4/Influent!E$31</f>
        <v>1.0171576545903687</v>
      </c>
      <c r="H4" s="3">
        <v>40.238999999999997</v>
      </c>
      <c r="I4" s="30">
        <f>Influent!F$31</f>
        <v>39.1267</v>
      </c>
      <c r="J4" s="8">
        <f>H4/Influent!F$31</f>
        <v>1.0284281577541678</v>
      </c>
    </row>
    <row r="5" spans="1:12">
      <c r="A5" s="7">
        <v>43321</v>
      </c>
      <c r="B5" s="1" t="s">
        <v>23</v>
      </c>
      <c r="C5" s="1" t="s">
        <v>21</v>
      </c>
      <c r="D5" s="56">
        <v>2</v>
      </c>
      <c r="E5" s="3">
        <f>75/3.2808</f>
        <v>22.860277980980246</v>
      </c>
      <c r="F5" s="3">
        <v>81.398700000000005</v>
      </c>
      <c r="G5" s="3">
        <f>F5/Influent!E$31</f>
        <v>1.1034004888115123</v>
      </c>
      <c r="H5" s="3">
        <v>42.5047</v>
      </c>
      <c r="I5" s="30">
        <f>Influent!F$31</f>
        <v>39.1267</v>
      </c>
      <c r="J5" s="8">
        <f>H5/Influent!F$31</f>
        <v>1.0863349068538874</v>
      </c>
    </row>
    <row r="6" spans="1:12">
      <c r="A6" s="7">
        <v>43321</v>
      </c>
      <c r="B6" s="1" t="s">
        <v>24</v>
      </c>
      <c r="C6" s="1" t="s">
        <v>21</v>
      </c>
      <c r="D6" s="56">
        <v>3</v>
      </c>
      <c r="E6" s="3">
        <f>125/3.2808</f>
        <v>38.100463301633745</v>
      </c>
      <c r="F6" s="3">
        <v>83.659899999999993</v>
      </c>
      <c r="G6" s="3">
        <f>F6/Influent!E$31</f>
        <v>1.1340521968277408</v>
      </c>
      <c r="H6" s="3">
        <v>24.766999999999999</v>
      </c>
      <c r="I6" s="30">
        <f>Influent!F$31</f>
        <v>39.1267</v>
      </c>
      <c r="J6" s="8">
        <f>H6/Influent!F$31</f>
        <v>0.63299486028722074</v>
      </c>
    </row>
    <row r="7" spans="1:12">
      <c r="A7" s="7">
        <v>43321</v>
      </c>
      <c r="B7" s="1" t="s">
        <v>21</v>
      </c>
      <c r="C7" s="1" t="s">
        <v>21</v>
      </c>
      <c r="D7" s="56" t="s">
        <v>57</v>
      </c>
      <c r="E7" s="3">
        <f>150/3.2808</f>
        <v>45.720555961960493</v>
      </c>
      <c r="F7" s="3">
        <v>100.1831</v>
      </c>
      <c r="G7" s="3">
        <f>F7/Influent!E$31</f>
        <v>1.3580325178492114</v>
      </c>
      <c r="H7" s="3">
        <v>36.972999999999999</v>
      </c>
      <c r="I7" s="30">
        <f>Influent!F$31</f>
        <v>39.1267</v>
      </c>
      <c r="J7" s="8">
        <f>H7/Influent!F$31</f>
        <v>0.9449557463317888</v>
      </c>
    </row>
    <row r="8" spans="1:12">
      <c r="A8" s="7">
        <v>43321</v>
      </c>
      <c r="B8" s="1" t="s">
        <v>26</v>
      </c>
      <c r="C8" s="1" t="s">
        <v>25</v>
      </c>
      <c r="D8" s="56">
        <v>3</v>
      </c>
      <c r="E8" s="3">
        <f>125/3.2808</f>
        <v>38.100463301633745</v>
      </c>
      <c r="F8" s="3">
        <v>90.3523</v>
      </c>
      <c r="G8" s="3">
        <f>F8/Influent!E$31</f>
        <v>1.224771058815981</v>
      </c>
      <c r="H8" s="3">
        <v>40.169600000000003</v>
      </c>
      <c r="I8" s="30">
        <f>Influent!F$31</f>
        <v>39.1267</v>
      </c>
      <c r="J8" s="8">
        <f>H8/Influent!F$31</f>
        <v>1.0266544329064298</v>
      </c>
    </row>
    <row r="9" spans="1:12">
      <c r="A9" s="7">
        <v>43321</v>
      </c>
      <c r="B9" s="1" t="s">
        <v>25</v>
      </c>
      <c r="C9" s="1" t="s">
        <v>25</v>
      </c>
      <c r="D9" s="56" t="s">
        <v>57</v>
      </c>
      <c r="E9" s="3">
        <f>150/3.2808</f>
        <v>45.720555961960493</v>
      </c>
      <c r="F9" s="3">
        <v>106.65730000000001</v>
      </c>
      <c r="G9" s="3">
        <f>F9/Influent!E$31</f>
        <v>1.4457935686358148</v>
      </c>
      <c r="H9" s="3">
        <v>36.672400000000003</v>
      </c>
      <c r="I9" s="30">
        <f>Influent!F$31</f>
        <v>39.1267</v>
      </c>
      <c r="J9" s="8">
        <f>H9/Influent!F$31</f>
        <v>0.93727301305757971</v>
      </c>
    </row>
    <row r="10" spans="1:12">
      <c r="A10" s="7">
        <v>43321</v>
      </c>
      <c r="B10" s="1" t="s">
        <v>27</v>
      </c>
      <c r="C10" s="1" t="s">
        <v>28</v>
      </c>
      <c r="D10" s="56">
        <v>3</v>
      </c>
      <c r="E10" s="3">
        <f>125/3.2808</f>
        <v>38.100463301633745</v>
      </c>
      <c r="F10" s="3">
        <v>154.26609999999999</v>
      </c>
      <c r="G10" s="3">
        <f>F10/Influent!E$31</f>
        <v>2.0911548974006418</v>
      </c>
      <c r="H10" s="3">
        <v>44.042299999999997</v>
      </c>
      <c r="I10" s="30">
        <f>Influent!F$31</f>
        <v>39.1267</v>
      </c>
      <c r="J10" s="8">
        <f>H10/Influent!F$31</f>
        <v>1.12563287984931</v>
      </c>
    </row>
    <row r="11" spans="1:12">
      <c r="A11" s="7">
        <v>43321</v>
      </c>
      <c r="B11" s="1" t="s">
        <v>28</v>
      </c>
      <c r="C11" s="1" t="s">
        <v>28</v>
      </c>
      <c r="D11" s="56" t="s">
        <v>57</v>
      </c>
      <c r="E11" s="3">
        <f>150/3.2808</f>
        <v>45.720555961960493</v>
      </c>
      <c r="F11" s="3">
        <v>120.1617</v>
      </c>
      <c r="G11" s="3">
        <f>F11/Influent!E$31</f>
        <v>1.6288525310161253</v>
      </c>
      <c r="H11" s="3">
        <v>36.009300000000003</v>
      </c>
      <c r="I11" s="30">
        <f>Influent!F$31</f>
        <v>39.1267</v>
      </c>
      <c r="J11" s="8">
        <f>H11/Influent!F$31</f>
        <v>0.92032550662335444</v>
      </c>
    </row>
    <row r="12" spans="1:12">
      <c r="A12" s="7">
        <v>43321</v>
      </c>
      <c r="B12" s="1" t="s">
        <v>29</v>
      </c>
      <c r="C12" s="1" t="s">
        <v>11</v>
      </c>
      <c r="D12" s="56">
        <v>1</v>
      </c>
      <c r="E12" s="3">
        <f>25/3.2808</f>
        <v>7.6200926603267494</v>
      </c>
      <c r="F12" s="3">
        <v>98.066500000000005</v>
      </c>
      <c r="G12" s="3">
        <f>F12/Influent!E$31</f>
        <v>1.3293409358630317</v>
      </c>
      <c r="H12" s="3">
        <v>38.263100000000001</v>
      </c>
      <c r="I12" s="30">
        <f>Influent!F$31</f>
        <v>39.1267</v>
      </c>
      <c r="J12" s="8">
        <f>H12/Influent!F$31</f>
        <v>0.97792811558347625</v>
      </c>
    </row>
    <row r="13" spans="1:12">
      <c r="A13" s="7">
        <v>43475</v>
      </c>
      <c r="B13" s="1" t="s">
        <v>30</v>
      </c>
      <c r="C13" s="1" t="s">
        <v>21</v>
      </c>
      <c r="D13" s="56">
        <v>1</v>
      </c>
      <c r="E13" s="3">
        <f>25/3.2808</f>
        <v>7.6200926603267494</v>
      </c>
      <c r="F13" s="3">
        <v>101.6210992293968</v>
      </c>
      <c r="G13" s="3">
        <f>F13/Influent!E$32</f>
        <v>1.0106089074842421</v>
      </c>
      <c r="H13" s="3">
        <v>33.095236945696854</v>
      </c>
      <c r="I13" s="30">
        <f>Influent!F$32</f>
        <v>32.867758116762708</v>
      </c>
      <c r="J13" s="8">
        <f>H13/Influent!F$32</f>
        <v>1.006921032707069</v>
      </c>
    </row>
    <row r="14" spans="1:12">
      <c r="A14" s="7">
        <v>43475</v>
      </c>
      <c r="B14" s="1" t="s">
        <v>31</v>
      </c>
      <c r="C14" s="1" t="s">
        <v>21</v>
      </c>
      <c r="D14" s="56">
        <v>1</v>
      </c>
      <c r="E14" s="3">
        <f>25/3.2808</f>
        <v>7.6200926603267494</v>
      </c>
      <c r="F14" s="3">
        <v>101.39732759878214</v>
      </c>
      <c r="G14" s="3">
        <f>F14/Influent!E$32</f>
        <v>1.0083835270774533</v>
      </c>
      <c r="H14" s="3">
        <v>33.039020742511809</v>
      </c>
      <c r="I14" s="30">
        <f>Influent!F$32</f>
        <v>32.867758116762708</v>
      </c>
      <c r="J14" s="8">
        <f>H14/Influent!F$32</f>
        <v>1.0052106573603437</v>
      </c>
    </row>
    <row r="15" spans="1:12">
      <c r="A15" s="7">
        <v>43475</v>
      </c>
      <c r="B15" s="1" t="s">
        <v>32</v>
      </c>
      <c r="C15" s="1" t="s">
        <v>25</v>
      </c>
      <c r="D15" s="56">
        <v>1</v>
      </c>
      <c r="E15" s="3">
        <f>25/3.2808</f>
        <v>7.6200926603267494</v>
      </c>
      <c r="F15" s="3">
        <v>97.285411757540274</v>
      </c>
      <c r="G15" s="3">
        <f>F15/Influent!E$32</f>
        <v>0.96749104699707156</v>
      </c>
      <c r="H15" s="3">
        <v>32.102117597112041</v>
      </c>
      <c r="I15" s="30">
        <f>Influent!F$32</f>
        <v>32.867758116762708</v>
      </c>
      <c r="J15" s="8">
        <f>H15/Influent!F$32</f>
        <v>0.97670542307964148</v>
      </c>
    </row>
    <row r="16" spans="1:12">
      <c r="A16" s="7">
        <v>43475</v>
      </c>
      <c r="B16" s="1" t="s">
        <v>33</v>
      </c>
      <c r="C16" s="1" t="s">
        <v>25</v>
      </c>
      <c r="D16" s="56">
        <v>1</v>
      </c>
      <c r="E16" s="3">
        <f>25/3.2808</f>
        <v>7.6200926603267494</v>
      </c>
      <c r="F16" s="3">
        <v>100.67135090368531</v>
      </c>
      <c r="G16" s="3">
        <f>F16/Influent!E$32</f>
        <v>1.0011637811757224</v>
      </c>
      <c r="H16" s="3">
        <v>33.669980536160345</v>
      </c>
      <c r="I16" s="30">
        <f>Influent!F$32</f>
        <v>32.867758116762708</v>
      </c>
      <c r="J16" s="8">
        <f>H16/Influent!F$32</f>
        <v>1.0244075795053542</v>
      </c>
    </row>
    <row r="17" spans="1:10">
      <c r="A17" s="7">
        <v>43475</v>
      </c>
      <c r="B17" s="1" t="s">
        <v>34</v>
      </c>
      <c r="C17" s="1" t="s">
        <v>25</v>
      </c>
      <c r="D17" s="56">
        <v>2</v>
      </c>
      <c r="E17" s="3">
        <f>75/3.2808</f>
        <v>22.860277980980246</v>
      </c>
      <c r="F17" s="3">
        <v>101.19350942069489</v>
      </c>
      <c r="G17" s="3">
        <f>F17/Influent!E$32</f>
        <v>1.0063565812183339</v>
      </c>
      <c r="H17" s="3">
        <v>32.388542977272003</v>
      </c>
      <c r="I17" s="30">
        <f>Influent!F$32</f>
        <v>32.867758116762708</v>
      </c>
      <c r="J17" s="8">
        <f>H17/Influent!F$32</f>
        <v>0.98541990184458905</v>
      </c>
    </row>
    <row r="18" spans="1:10">
      <c r="A18" s="7">
        <v>43475</v>
      </c>
      <c r="B18" s="1" t="s">
        <v>35</v>
      </c>
      <c r="C18" s="4" t="s">
        <v>25</v>
      </c>
      <c r="D18" s="57">
        <v>2</v>
      </c>
      <c r="E18" s="3">
        <f>75/3.2808</f>
        <v>22.860277980980246</v>
      </c>
      <c r="F18" s="3">
        <v>101.915505704561</v>
      </c>
      <c r="G18" s="3">
        <f>F18/Influent!E$32</f>
        <v>1.0135367424366111</v>
      </c>
      <c r="H18" s="3">
        <v>32.898490783297561</v>
      </c>
      <c r="I18" s="30">
        <f>Influent!F$32</f>
        <v>32.867758116762708</v>
      </c>
      <c r="J18" s="8">
        <f>H18/Influent!F$32</f>
        <v>1.0009350399387045</v>
      </c>
    </row>
    <row r="19" spans="1:10">
      <c r="A19" s="7">
        <v>43475</v>
      </c>
      <c r="B19" s="1" t="s">
        <v>36</v>
      </c>
      <c r="C19" s="4" t="s">
        <v>25</v>
      </c>
      <c r="D19" s="57">
        <v>3</v>
      </c>
      <c r="E19" s="3">
        <f t="shared" ref="E19:E22" si="0">125/3.2808</f>
        <v>38.100463301633745</v>
      </c>
      <c r="F19" s="3">
        <v>105.06404562832915</v>
      </c>
      <c r="G19" s="3">
        <f>F19/Influent!E$32</f>
        <v>1.044848571541579</v>
      </c>
      <c r="H19" s="3">
        <v>32.963246503972641</v>
      </c>
      <c r="I19" s="30">
        <f>Influent!F$32</f>
        <v>32.867758116762708</v>
      </c>
      <c r="J19" s="8">
        <f>H19/Influent!F$32</f>
        <v>1.0029052297047676</v>
      </c>
    </row>
    <row r="20" spans="1:10">
      <c r="A20" s="7">
        <v>43475</v>
      </c>
      <c r="B20" s="1" t="s">
        <v>37</v>
      </c>
      <c r="C20" s="4" t="s">
        <v>25</v>
      </c>
      <c r="D20" s="57">
        <v>3</v>
      </c>
      <c r="E20" s="3">
        <f t="shared" si="0"/>
        <v>38.100463301633745</v>
      </c>
      <c r="F20" s="3">
        <v>103.75028374488551</v>
      </c>
      <c r="G20" s="3">
        <f>F20/Influent!E$32</f>
        <v>1.0317833766973044</v>
      </c>
      <c r="H20" s="3">
        <v>32.50633713498349</v>
      </c>
      <c r="I20" s="30">
        <f>Influent!F$32</f>
        <v>32.867758116762708</v>
      </c>
      <c r="J20" s="8">
        <f>H20/Influent!F$32</f>
        <v>0.9890037835712655</v>
      </c>
    </row>
    <row r="21" spans="1:10">
      <c r="A21" s="7">
        <v>43475</v>
      </c>
      <c r="B21" s="1" t="s">
        <v>38</v>
      </c>
      <c r="C21" s="4" t="s">
        <v>28</v>
      </c>
      <c r="D21" s="57">
        <v>3</v>
      </c>
      <c r="E21" s="3">
        <f t="shared" si="0"/>
        <v>38.100463301633745</v>
      </c>
      <c r="F21" s="3">
        <v>101.16672045989587</v>
      </c>
      <c r="G21" s="3">
        <f>F21/Influent!E$32</f>
        <v>1.0060901684102552</v>
      </c>
      <c r="H21" s="3">
        <v>32.419842321998011</v>
      </c>
      <c r="I21" s="30">
        <f>Influent!F$32</f>
        <v>32.867758116762708</v>
      </c>
      <c r="J21" s="8">
        <f>H21/Influent!F$32</f>
        <v>0.98637218294069595</v>
      </c>
    </row>
    <row r="22" spans="1:10" ht="17" thickBot="1">
      <c r="A22" s="9">
        <v>43475</v>
      </c>
      <c r="B22" s="26" t="s">
        <v>39</v>
      </c>
      <c r="C22" s="10" t="s">
        <v>28</v>
      </c>
      <c r="D22" s="58">
        <v>3</v>
      </c>
      <c r="E22" s="11">
        <f t="shared" si="0"/>
        <v>38.100463301633745</v>
      </c>
      <c r="F22" s="11">
        <v>106.86308212884477</v>
      </c>
      <c r="G22" s="11">
        <f>F22/Influent!E$32</f>
        <v>1.0627397607345452</v>
      </c>
      <c r="H22" s="11">
        <v>32.123650787693173</v>
      </c>
      <c r="I22" s="31">
        <f>Influent!F$32</f>
        <v>32.867758116762708</v>
      </c>
      <c r="J22" s="12">
        <f>H22/Influent!F$32</f>
        <v>0.97736056939368687</v>
      </c>
    </row>
    <row r="23" spans="1:10">
      <c r="H23" s="35">
        <f>AVERAGE(H3:H22)</f>
        <v>34.720158107721637</v>
      </c>
      <c r="I23" s="13">
        <f>AVERAGE(I3:I22)</f>
        <v>35.328195462844384</v>
      </c>
    </row>
    <row r="24" spans="1:10" ht="17" thickBot="1">
      <c r="H24" s="33" t="s">
        <v>47</v>
      </c>
      <c r="I24" s="32">
        <f>_xlfn.T.TEST(H4:H22,I4:I22,2,1)</f>
        <v>0.40778813761018007</v>
      </c>
    </row>
    <row r="26" spans="1:10">
      <c r="A26" s="34" t="s">
        <v>48</v>
      </c>
    </row>
    <row r="27" spans="1:10" ht="16" customHeight="1">
      <c r="A27" s="37" t="s">
        <v>49</v>
      </c>
      <c r="B27" s="37"/>
      <c r="C27" s="37"/>
      <c r="D27" s="37"/>
      <c r="E27" s="37"/>
      <c r="F27" s="37"/>
      <c r="G27" s="37"/>
      <c r="H27" s="37"/>
      <c r="I27" s="37"/>
      <c r="J27" s="37"/>
    </row>
  </sheetData>
  <mergeCells count="4">
    <mergeCell ref="A1:A2"/>
    <mergeCell ref="C1:C2"/>
    <mergeCell ref="B1:B2"/>
    <mergeCell ref="D1:D2"/>
  </mergeCells>
  <pageMargins left="0.7" right="0.7" top="0.75" bottom="0.75" header="0.3" footer="0.3"/>
  <ignoredErrors>
    <ignoredError sqref="I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Influent</vt:lpstr>
      <vt:lpstr>Porewater</vt:lpstr>
      <vt:lpstr>Overland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acecchetti@berkeley.edu</dc:creator>
  <cp:lastModifiedBy>acecchetti@berkeley.edu</cp:lastModifiedBy>
  <dcterms:created xsi:type="dcterms:W3CDTF">2019-11-30T05:29:35Z</dcterms:created>
  <dcterms:modified xsi:type="dcterms:W3CDTF">2020-06-30T18:50:20Z</dcterms:modified>
</cp:coreProperties>
</file>