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ink/ink145.xml" ContentType="application/inkml+xml"/>
  <Override PartName="/xl/ink/ink146.xml" ContentType="application/inkml+xml"/>
  <Override PartName="/xl/ink/ink147.xml" ContentType="application/inkml+xml"/>
  <Override PartName="/xl/ink/ink148.xml" ContentType="application/inkml+xml"/>
  <Override PartName="/xl/ink/ink149.xml" ContentType="application/inkml+xml"/>
  <Override PartName="/xl/ink/ink150.xml" ContentType="application/inkml+xml"/>
  <Override PartName="/xl/ink/ink151.xml" ContentType="application/inkml+xml"/>
  <Override PartName="/xl/ink/ink152.xml" ContentType="application/inkml+xml"/>
  <Override PartName="/xl/ink/ink153.xml" ContentType="application/inkml+xml"/>
  <Override PartName="/xl/ink/ink154.xml" ContentType="application/inkml+xml"/>
  <Override PartName="/xl/ink/ink155.xml" ContentType="application/inkml+xml"/>
  <Override PartName="/xl/ink/ink156.xml" ContentType="application/inkml+xml"/>
  <Override PartName="/xl/ink/ink157.xml" ContentType="application/inkml+xml"/>
  <Override PartName="/xl/ink/ink158.xml" ContentType="application/inkml+xml"/>
  <Override PartName="/xl/ink/ink159.xml" ContentType="application/inkml+xml"/>
  <Override PartName="/xl/ink/ink160.xml" ContentType="application/inkml+xml"/>
  <Override PartName="/xl/ink/ink161.xml" ContentType="application/inkml+xml"/>
  <Override PartName="/xl/ink/ink162.xml" ContentType="application/inkml+xml"/>
  <Override PartName="/xl/ink/ink163.xml" ContentType="application/inkml+xml"/>
  <Override PartName="/xl/ink/ink164.xml" ContentType="application/inkml+xml"/>
  <Override PartName="/xl/ink/ink165.xml" ContentType="application/inkml+xml"/>
  <Override PartName="/xl/ink/ink166.xml" ContentType="application/inkml+xml"/>
  <Override PartName="/xl/ink/ink167.xml" ContentType="application/inkml+xml"/>
  <Override PartName="/xl/ink/ink168.xml" ContentType="application/inkml+xml"/>
  <Override PartName="/xl/ink/ink169.xml" ContentType="application/inkml+xml"/>
  <Override PartName="/xl/ink/ink170.xml" ContentType="application/inkml+xml"/>
  <Override PartName="/xl/ink/ink171.xml" ContentType="application/inkml+xml"/>
  <Override PartName="/xl/ink/ink172.xml" ContentType="application/inkml+xml"/>
  <Override PartName="/xl/ink/ink173.xml" ContentType="application/inkml+xml"/>
  <Override PartName="/xl/ink/ink174.xml" ContentType="application/inkml+xml"/>
  <Override PartName="/xl/ink/ink175.xml" ContentType="application/inkml+xml"/>
  <Override PartName="/xl/ink/ink176.xml" ContentType="application/inkml+xml"/>
  <Override PartName="/xl/ink/ink177.xml" ContentType="application/inkml+xml"/>
  <Override PartName="/xl/ink/ink178.xml" ContentType="application/inkml+xml"/>
  <Override PartName="/xl/ink/ink179.xml" ContentType="application/inkml+xml"/>
  <Override PartName="/xl/ink/ink180.xml" ContentType="application/inkml+xml"/>
  <Override PartName="/xl/ink/ink181.xml" ContentType="application/inkml+xml"/>
  <Override PartName="/xl/ink/ink182.xml" ContentType="application/inkml+xml"/>
  <Override PartName="/xl/ink/ink183.xml" ContentType="application/inkml+xml"/>
  <Override PartName="/xl/ink/ink184.xml" ContentType="application/inkml+xml"/>
  <Override PartName="/xl/ink/ink185.xml" ContentType="application/inkml+xml"/>
  <Override PartName="/xl/ink/ink186.xml" ContentType="application/inkml+xml"/>
  <Override PartName="/xl/ink/ink187.xml" ContentType="application/inkml+xml"/>
  <Override PartName="/xl/ink/ink188.xml" ContentType="application/inkml+xml"/>
  <Override PartName="/xl/ink/ink189.xml" ContentType="application/inkml+xml"/>
  <Override PartName="/xl/ink/ink190.xml" ContentType="application/inkml+xml"/>
  <Override PartName="/xl/ink/ink191.xml" ContentType="application/inkml+xml"/>
  <Override PartName="/xl/ink/ink192.xml" ContentType="application/inkml+xml"/>
  <Override PartName="/xl/ink/ink193.xml" ContentType="application/inkml+xml"/>
  <Override PartName="/xl/ink/ink194.xml" ContentType="application/inkml+xml"/>
  <Override PartName="/xl/ink/ink195.xml" ContentType="application/inkml+xml"/>
  <Override PartName="/xl/ink/ink196.xml" ContentType="application/inkml+xml"/>
  <Override PartName="/xl/ink/ink197.xml" ContentType="application/inkml+xml"/>
  <Override PartName="/xl/ink/ink198.xml" ContentType="application/inkml+xml"/>
  <Override PartName="/xl/ink/ink199.xml" ContentType="application/inkml+xml"/>
  <Override PartName="/xl/ink/ink200.xml" ContentType="application/inkml+xml"/>
  <Override PartName="/xl/ink/ink201.xml" ContentType="application/inkml+xml"/>
  <Override PartName="/xl/ink/ink202.xml" ContentType="application/inkml+xml"/>
  <Override PartName="/xl/ink/ink203.xml" ContentType="application/inkml+xml"/>
  <Override PartName="/xl/ink/ink204.xml" ContentType="application/inkml+xml"/>
  <Override PartName="/xl/ink/ink205.xml" ContentType="application/inkml+xml"/>
  <Override PartName="/xl/ink/ink206.xml" ContentType="application/inkml+xml"/>
  <Override PartName="/xl/ink/ink207.xml" ContentType="application/inkml+xml"/>
  <Override PartName="/xl/ink/ink208.xml" ContentType="application/inkml+xml"/>
  <Override PartName="/xl/ink/ink209.xml" ContentType="application/inkml+xml"/>
  <Override PartName="/xl/ink/ink210.xml" ContentType="application/inkml+xml"/>
  <Override PartName="/xl/ink/ink211.xml" ContentType="application/inkml+xml"/>
  <Override PartName="/xl/ink/ink212.xml" ContentType="application/inkml+xml"/>
  <Override PartName="/xl/ink/ink213.xml" ContentType="application/inkml+xml"/>
  <Override PartName="/xl/ink/ink214.xml" ContentType="application/inkml+xml"/>
  <Override PartName="/xl/ink/ink215.xml" ContentType="application/inkml+xml"/>
  <Override PartName="/xl/ink/ink216.xml" ContentType="application/inkml+xml"/>
  <Override PartName="/xl/ink/ink217.xml" ContentType="application/inkml+xml"/>
  <Override PartName="/xl/ink/ink218.xml" ContentType="application/inkml+xml"/>
  <Override PartName="/xl/ink/ink219.xml" ContentType="application/inkml+xml"/>
  <Override PartName="/xl/ink/ink220.xml" ContentType="application/inkml+xml"/>
  <Override PartName="/xl/ink/ink221.xml" ContentType="application/inkml+xml"/>
  <Override PartName="/xl/ink/ink222.xml" ContentType="application/inkml+xml"/>
  <Override PartName="/xl/ink/ink223.xml" ContentType="application/inkml+xml"/>
  <Override PartName="/xl/ink/ink224.xml" ContentType="application/inkml+xml"/>
  <Override PartName="/xl/ink/ink225.xml" ContentType="application/inkml+xml"/>
  <Override PartName="/xl/ink/ink226.xml" ContentType="application/inkml+xml"/>
  <Override PartName="/xl/ink/ink227.xml" ContentType="application/inkml+xml"/>
  <Override PartName="/xl/ink/ink228.xml" ContentType="application/inkml+xml"/>
  <Override PartName="/xl/ink/ink229.xml" ContentType="application/inkml+xml"/>
  <Override PartName="/xl/ink/ink230.xml" ContentType="application/inkml+xml"/>
  <Override PartName="/xl/ink/ink231.xml" ContentType="application/inkml+xml"/>
  <Override PartName="/xl/ink/ink232.xml" ContentType="application/inkml+xml"/>
  <Override PartName="/xl/ink/ink233.xml" ContentType="application/inkml+xml"/>
  <Override PartName="/xl/ink/ink234.xml" ContentType="application/inkml+xml"/>
  <Override PartName="/xl/ink/ink235.xml" ContentType="application/inkml+xml"/>
  <Override PartName="/xl/ink/ink236.xml" ContentType="application/inkml+xml"/>
  <Override PartName="/xl/ink/ink237.xml" ContentType="application/inkml+xml"/>
  <Override PartName="/xl/ink/ink238.xml" ContentType="application/inkml+xml"/>
  <Override PartName="/xl/ink/ink239.xml" ContentType="application/inkml+xml"/>
  <Override PartName="/xl/ink/ink240.xml" ContentType="application/inkml+xml"/>
  <Override PartName="/xl/ink/ink241.xml" ContentType="application/inkml+xml"/>
  <Override PartName="/xl/ink/ink242.xml" ContentType="application/inkml+xml"/>
  <Override PartName="/xl/ink/ink243.xml" ContentType="application/inkml+xml"/>
  <Override PartName="/xl/ink/ink244.xml" ContentType="application/inkml+xml"/>
  <Override PartName="/xl/ink/ink245.xml" ContentType="application/inkml+xml"/>
  <Override PartName="/xl/ink/ink246.xml" ContentType="application/inkml+xml"/>
  <Override PartName="/xl/ink/ink247.xml" ContentType="application/inkml+xml"/>
  <Override PartName="/xl/ink/ink248.xml" ContentType="application/inkml+xml"/>
  <Override PartName="/xl/ink/ink249.xml" ContentType="application/inkml+xml"/>
  <Override PartName="/xl/ink/ink250.xml" ContentType="application/inkml+xml"/>
  <Override PartName="/xl/ink/ink251.xml" ContentType="application/inkml+xml"/>
  <Override PartName="/xl/ink/ink252.xml" ContentType="application/inkml+xml"/>
  <Override PartName="/xl/ink/ink253.xml" ContentType="application/inkml+xml"/>
  <Override PartName="/xl/ink/ink254.xml" ContentType="application/inkml+xml"/>
  <Override PartName="/xl/ink/ink255.xml" ContentType="application/inkml+xml"/>
  <Override PartName="/xl/ink/ink256.xml" ContentType="application/inkml+xml"/>
  <Override PartName="/xl/ink/ink257.xml" ContentType="application/inkml+xml"/>
  <Override PartName="/xl/ink/ink258.xml" ContentType="application/inkml+xml"/>
  <Override PartName="/xl/ink/ink25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dan/Documents/Google Drive/Current Files/Dissertation/Ch3_Plant Uptake/Article Submission/Datasets/"/>
    </mc:Choice>
  </mc:AlternateContent>
  <xr:revisionPtr revIDLastSave="0" documentId="13_ncr:1_{48CCE6DA-9C2A-F94F-B4E2-821E1B1BBFFC}" xr6:coauthVersionLast="45" xr6:coauthVersionMax="45" xr10:uidLastSave="{00000000-0000-0000-0000-000000000000}"/>
  <bookViews>
    <workbookView xWindow="35880" yWindow="1120" windowWidth="28420" windowHeight="20720" firstSheet="3" activeTab="11" xr2:uid="{054C5A51-A61D-754A-AB41-D298D2857EF7}"/>
  </bookViews>
  <sheets>
    <sheet name="Metadata" sheetId="15" r:id="rId1"/>
    <sheet name="Cell Information" sheetId="16" r:id="rId2"/>
    <sheet name="(1) S. lasiolepis_all" sheetId="2" r:id="rId3"/>
    <sheet name="(2) S. lasiolepis_binned" sheetId="5" r:id="rId4"/>
    <sheet name="(3) J. balticus" sheetId="3" r:id="rId5"/>
    <sheet name="(4) Net primary production" sheetId="4" r:id="rId6"/>
    <sheet name="(5) NPP_distance" sheetId="8" r:id="rId7"/>
    <sheet name="(6) Plant uptake" sheetId="6" r:id="rId8"/>
    <sheet name="(5a) NPP_dist_LB" sheetId="9" r:id="rId9"/>
    <sheet name="(6a) Uptake_LB" sheetId="10" r:id="rId10"/>
    <sheet name="(5b) NPP_dist_UB" sheetId="13" r:id="rId11"/>
    <sheet name="(6b) Uptake_UB" sheetId="14" r:id="rId12"/>
    <sheet name="(7) Time series" sheetId="17" r:id="rId13"/>
    <sheet name="(8) Biomass growth" sheetId="18" r:id="rId14"/>
  </sheets>
  <definedNames>
    <definedName name="_xlnm._FilterDatabase" localSheetId="2" hidden="1">'(1) S. lasiolepis_all'!$A$2:$I$252</definedName>
    <definedName name="_xlnm._FilterDatabase" localSheetId="4" hidden="1">'(3) J. balticus'!$B$2:$I$135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N29" i="17" l="1"/>
  <c r="BM29" i="17"/>
  <c r="BL29" i="17"/>
  <c r="BK29" i="17"/>
  <c r="BJ29" i="17"/>
  <c r="BI29" i="17"/>
  <c r="BH29" i="17"/>
  <c r="BG29" i="17"/>
  <c r="BF29" i="17"/>
  <c r="BE29" i="17"/>
  <c r="BD29" i="17"/>
  <c r="BC29" i="17"/>
  <c r="BN28" i="17"/>
  <c r="BM28" i="17"/>
  <c r="BL28" i="17"/>
  <c r="BK28" i="17"/>
  <c r="BJ28" i="17"/>
  <c r="BI28" i="17"/>
  <c r="BH28" i="17"/>
  <c r="BG28" i="17"/>
  <c r="BF28" i="17"/>
  <c r="BE28" i="17"/>
  <c r="BD28" i="17"/>
  <c r="BC28" i="17"/>
  <c r="BN27" i="17"/>
  <c r="BM27" i="17"/>
  <c r="BL27" i="17"/>
  <c r="BK27" i="17"/>
  <c r="BJ27" i="17"/>
  <c r="BI27" i="17"/>
  <c r="BH27" i="17"/>
  <c r="BG27" i="17"/>
  <c r="BF27" i="17"/>
  <c r="BE27" i="17"/>
  <c r="BD27" i="17"/>
  <c r="BC27" i="17"/>
  <c r="BN26" i="17"/>
  <c r="BM26" i="17"/>
  <c r="BL26" i="17"/>
  <c r="BK26" i="17"/>
  <c r="BJ26" i="17"/>
  <c r="BI26" i="17"/>
  <c r="BH26" i="17"/>
  <c r="BG26" i="17"/>
  <c r="BF26" i="17"/>
  <c r="BE26" i="17"/>
  <c r="BD26" i="17"/>
  <c r="BC26" i="17"/>
  <c r="BN25" i="17"/>
  <c r="BM25" i="17"/>
  <c r="BL25" i="17"/>
  <c r="BK25" i="17"/>
  <c r="BJ25" i="17"/>
  <c r="BI25" i="17"/>
  <c r="BH25" i="17"/>
  <c r="BG25" i="17"/>
  <c r="BF25" i="17"/>
  <c r="BE25" i="17"/>
  <c r="BD25" i="17"/>
  <c r="BC25" i="17"/>
  <c r="BN24" i="17"/>
  <c r="BM24" i="17"/>
  <c r="BL24" i="17"/>
  <c r="BK24" i="17"/>
  <c r="BJ24" i="17"/>
  <c r="BI24" i="17"/>
  <c r="BH24" i="17"/>
  <c r="BG24" i="17"/>
  <c r="BF24" i="17"/>
  <c r="BE24" i="17"/>
  <c r="BD24" i="17"/>
  <c r="BC24" i="17"/>
  <c r="BN23" i="17"/>
  <c r="BM23" i="17"/>
  <c r="BL23" i="17"/>
  <c r="BK23" i="17"/>
  <c r="BJ23" i="17"/>
  <c r="BI23" i="17"/>
  <c r="BH23" i="17"/>
  <c r="BG23" i="17"/>
  <c r="BF23" i="17"/>
  <c r="BE23" i="17"/>
  <c r="BD23" i="17"/>
  <c r="BC23" i="17"/>
  <c r="BN22" i="17"/>
  <c r="BM22" i="17"/>
  <c r="BL22" i="17"/>
  <c r="BK22" i="17"/>
  <c r="BJ22" i="17"/>
  <c r="BI22" i="17"/>
  <c r="BH22" i="17"/>
  <c r="BG22" i="17"/>
  <c r="BF22" i="17"/>
  <c r="BE22" i="17"/>
  <c r="BD22" i="17"/>
  <c r="BC22" i="17"/>
  <c r="BN21" i="17"/>
  <c r="BM21" i="17"/>
  <c r="BL21" i="17"/>
  <c r="BK21" i="17"/>
  <c r="BJ21" i="17"/>
  <c r="BI21" i="17"/>
  <c r="BH21" i="17"/>
  <c r="BG21" i="17"/>
  <c r="BF21" i="17"/>
  <c r="BE21" i="17"/>
  <c r="BD21" i="17"/>
  <c r="BC21" i="17"/>
  <c r="BN20" i="17"/>
  <c r="BM20" i="17"/>
  <c r="BL20" i="17"/>
  <c r="BK20" i="17"/>
  <c r="BJ20" i="17"/>
  <c r="BI20" i="17"/>
  <c r="BH20" i="17"/>
  <c r="BG20" i="17"/>
  <c r="BF20" i="17"/>
  <c r="BE20" i="17"/>
  <c r="BD20" i="17"/>
  <c r="BC20" i="17"/>
  <c r="BN19" i="17"/>
  <c r="BM19" i="17"/>
  <c r="BL19" i="17"/>
  <c r="BK19" i="17"/>
  <c r="BJ19" i="17"/>
  <c r="BI19" i="17"/>
  <c r="BH19" i="17"/>
  <c r="BG19" i="17"/>
  <c r="BF19" i="17"/>
  <c r="BE19" i="17"/>
  <c r="BD19" i="17"/>
  <c r="BC19" i="17"/>
  <c r="BN18" i="17"/>
  <c r="BM18" i="17"/>
  <c r="BL18" i="17"/>
  <c r="BK18" i="17"/>
  <c r="BJ18" i="17"/>
  <c r="BI18" i="17"/>
  <c r="BH18" i="17"/>
  <c r="BG18" i="17"/>
  <c r="BF18" i="17"/>
  <c r="BE18" i="17"/>
  <c r="BD18" i="17"/>
  <c r="BC18" i="17"/>
  <c r="BN17" i="17"/>
  <c r="BM17" i="17"/>
  <c r="BL17" i="17"/>
  <c r="BK17" i="17"/>
  <c r="BJ17" i="17"/>
  <c r="BI17" i="17"/>
  <c r="BH17" i="17"/>
  <c r="BG17" i="17"/>
  <c r="BF17" i="17"/>
  <c r="BE17" i="17"/>
  <c r="BD17" i="17"/>
  <c r="BC17" i="17"/>
  <c r="BN16" i="17"/>
  <c r="BM16" i="17"/>
  <c r="BL16" i="17"/>
  <c r="BK16" i="17"/>
  <c r="BJ16" i="17"/>
  <c r="BI16" i="17"/>
  <c r="BH16" i="17"/>
  <c r="BG16" i="17"/>
  <c r="BF16" i="17"/>
  <c r="BE16" i="17"/>
  <c r="BD16" i="17"/>
  <c r="BC16" i="17"/>
  <c r="BN15" i="17"/>
  <c r="BM15" i="17"/>
  <c r="BL15" i="17"/>
  <c r="BK15" i="17"/>
  <c r="BJ15" i="17"/>
  <c r="BI15" i="17"/>
  <c r="BH15" i="17"/>
  <c r="BG15" i="17"/>
  <c r="BF15" i="17"/>
  <c r="BE15" i="17"/>
  <c r="BD15" i="17"/>
  <c r="BC15" i="17"/>
  <c r="BN14" i="17"/>
  <c r="BM14" i="17"/>
  <c r="BL14" i="17"/>
  <c r="BK14" i="17"/>
  <c r="BJ14" i="17"/>
  <c r="BI14" i="17"/>
  <c r="BH14" i="17"/>
  <c r="BG14" i="17"/>
  <c r="BF14" i="17"/>
  <c r="BE14" i="17"/>
  <c r="BD14" i="17"/>
  <c r="BC14" i="17"/>
  <c r="BN13" i="17"/>
  <c r="BM13" i="17"/>
  <c r="BL13" i="17"/>
  <c r="BK13" i="17"/>
  <c r="BJ13" i="17"/>
  <c r="BI13" i="17"/>
  <c r="BH13" i="17"/>
  <c r="BG13" i="17"/>
  <c r="BF13" i="17"/>
  <c r="BE13" i="17"/>
  <c r="BD13" i="17"/>
  <c r="BC13" i="17"/>
  <c r="BN12" i="17"/>
  <c r="BM12" i="17"/>
  <c r="BL12" i="17"/>
  <c r="BK12" i="17"/>
  <c r="BJ12" i="17"/>
  <c r="BI12" i="17"/>
  <c r="BH12" i="17"/>
  <c r="BG12" i="17"/>
  <c r="BF12" i="17"/>
  <c r="BE12" i="17"/>
  <c r="BD12" i="17"/>
  <c r="BC12" i="17"/>
  <c r="BN11" i="17"/>
  <c r="BM11" i="17"/>
  <c r="BL11" i="17"/>
  <c r="BK11" i="17"/>
  <c r="BJ11" i="17"/>
  <c r="BI11" i="17"/>
  <c r="BH11" i="17"/>
  <c r="BG11" i="17"/>
  <c r="BF11" i="17"/>
  <c r="BE11" i="17"/>
  <c r="BD11" i="17"/>
  <c r="BC11" i="17"/>
  <c r="BN10" i="17"/>
  <c r="BM10" i="17"/>
  <c r="BL10" i="17"/>
  <c r="BK10" i="17"/>
  <c r="BJ10" i="17"/>
  <c r="BI10" i="17"/>
  <c r="BH10" i="17"/>
  <c r="BG10" i="17"/>
  <c r="BF10" i="17"/>
  <c r="BE10" i="17"/>
  <c r="BD10" i="17"/>
  <c r="BC10" i="17"/>
  <c r="BN9" i="17"/>
  <c r="BM9" i="17"/>
  <c r="BL9" i="17"/>
  <c r="BK9" i="17"/>
  <c r="BJ9" i="17"/>
  <c r="BI9" i="17"/>
  <c r="BH9" i="17"/>
  <c r="BG9" i="17"/>
  <c r="BF9" i="17"/>
  <c r="BE9" i="17"/>
  <c r="BD9" i="17"/>
  <c r="BC9" i="17"/>
  <c r="BN8" i="17"/>
  <c r="BM8" i="17"/>
  <c r="BL8" i="17"/>
  <c r="BK8" i="17"/>
  <c r="BJ8" i="17"/>
  <c r="BI8" i="17"/>
  <c r="BH8" i="17"/>
  <c r="BG8" i="17"/>
  <c r="BF8" i="17"/>
  <c r="BE8" i="17"/>
  <c r="BD8" i="17"/>
  <c r="BC8" i="17"/>
  <c r="BN7" i="17"/>
  <c r="BM7" i="17"/>
  <c r="BL7" i="17"/>
  <c r="BK7" i="17"/>
  <c r="BJ7" i="17"/>
  <c r="BI7" i="17"/>
  <c r="BH7" i="17"/>
  <c r="BG7" i="17"/>
  <c r="BF7" i="17"/>
  <c r="BE7" i="17"/>
  <c r="BD7" i="17"/>
  <c r="BC7" i="17"/>
  <c r="BN6" i="17"/>
  <c r="BM6" i="17"/>
  <c r="BL6" i="17"/>
  <c r="BK6" i="17"/>
  <c r="BJ6" i="17"/>
  <c r="BI6" i="17"/>
  <c r="BH6" i="17"/>
  <c r="BG6" i="17"/>
  <c r="BF6" i="17"/>
  <c r="BE6" i="17"/>
  <c r="BD6" i="17"/>
  <c r="BC6" i="17"/>
  <c r="BN5" i="17"/>
  <c r="BM5" i="17"/>
  <c r="BL5" i="17"/>
  <c r="BK5" i="17"/>
  <c r="BJ5" i="17"/>
  <c r="BI5" i="17"/>
  <c r="BH5" i="17"/>
  <c r="BG5" i="17"/>
  <c r="BF5" i="17"/>
  <c r="BE5" i="17"/>
  <c r="BD5" i="17"/>
  <c r="BC5" i="17"/>
  <c r="BN4" i="17"/>
  <c r="BM4" i="17"/>
  <c r="BL4" i="17"/>
  <c r="BK4" i="17"/>
  <c r="BJ4" i="17"/>
  <c r="BI4" i="17"/>
  <c r="BH4" i="17"/>
  <c r="BG4" i="17"/>
  <c r="BF4" i="17"/>
  <c r="BE4" i="17"/>
  <c r="BD4" i="17"/>
  <c r="BC4" i="17"/>
  <c r="BN3" i="17"/>
  <c r="BM3" i="17"/>
  <c r="BL3" i="17"/>
  <c r="BK3" i="17"/>
  <c r="BJ3" i="17"/>
  <c r="BI3" i="17"/>
  <c r="BH3" i="17"/>
  <c r="BG3" i="17"/>
  <c r="BF3" i="17"/>
  <c r="BE3" i="17"/>
  <c r="BD3" i="17"/>
  <c r="BC3" i="17"/>
  <c r="BA29" i="17"/>
  <c r="AZ29" i="17"/>
  <c r="AY29" i="17"/>
  <c r="AX29" i="17"/>
  <c r="AW29" i="17"/>
  <c r="AV29" i="17"/>
  <c r="AU29" i="17"/>
  <c r="AT29" i="17"/>
  <c r="AS29" i="17"/>
  <c r="AR29" i="17"/>
  <c r="AQ29" i="17"/>
  <c r="AP29" i="17"/>
  <c r="BA28" i="17"/>
  <c r="AZ28" i="17"/>
  <c r="AY28" i="17"/>
  <c r="AX28" i="17"/>
  <c r="AW28" i="17"/>
  <c r="AV28" i="17"/>
  <c r="AU28" i="17"/>
  <c r="AT28" i="17"/>
  <c r="AS28" i="17"/>
  <c r="AR28" i="17"/>
  <c r="AQ28" i="17"/>
  <c r="AP28" i="17"/>
  <c r="BA27" i="17"/>
  <c r="AZ27" i="17"/>
  <c r="AY27" i="17"/>
  <c r="AX27" i="17"/>
  <c r="AW27" i="17"/>
  <c r="AV27" i="17"/>
  <c r="AU27" i="17"/>
  <c r="AT27" i="17"/>
  <c r="AS27" i="17"/>
  <c r="AR27" i="17"/>
  <c r="AQ27" i="17"/>
  <c r="AP27" i="17"/>
  <c r="BA26" i="17"/>
  <c r="AZ26" i="17"/>
  <c r="AY26" i="17"/>
  <c r="AX26" i="17"/>
  <c r="AW26" i="17"/>
  <c r="AV26" i="17"/>
  <c r="AU26" i="17"/>
  <c r="AT26" i="17"/>
  <c r="AS26" i="17"/>
  <c r="AR26" i="17"/>
  <c r="AQ26" i="17"/>
  <c r="AP26" i="17"/>
  <c r="BA25" i="17"/>
  <c r="AZ25" i="17"/>
  <c r="AY25" i="17"/>
  <c r="AX25" i="17"/>
  <c r="AW25" i="17"/>
  <c r="AV25" i="17"/>
  <c r="AU25" i="17"/>
  <c r="AT25" i="17"/>
  <c r="AS25" i="17"/>
  <c r="AR25" i="17"/>
  <c r="AQ25" i="17"/>
  <c r="AP25" i="17"/>
  <c r="BA24" i="17"/>
  <c r="AZ24" i="17"/>
  <c r="AY24" i="17"/>
  <c r="AX24" i="17"/>
  <c r="AW24" i="17"/>
  <c r="AV24" i="17"/>
  <c r="AU24" i="17"/>
  <c r="AT24" i="17"/>
  <c r="AS24" i="17"/>
  <c r="AR24" i="17"/>
  <c r="AQ24" i="17"/>
  <c r="AP24" i="17"/>
  <c r="BA23" i="17"/>
  <c r="AZ23" i="17"/>
  <c r="AY23" i="17"/>
  <c r="AX23" i="17"/>
  <c r="AW23" i="17"/>
  <c r="AV23" i="17"/>
  <c r="AU23" i="17"/>
  <c r="AT23" i="17"/>
  <c r="AS23" i="17"/>
  <c r="AR23" i="17"/>
  <c r="AQ23" i="17"/>
  <c r="AP23" i="17"/>
  <c r="BA22" i="17"/>
  <c r="AZ22" i="17"/>
  <c r="AY22" i="17"/>
  <c r="AX22" i="17"/>
  <c r="AW22" i="17"/>
  <c r="AV22" i="17"/>
  <c r="AU22" i="17"/>
  <c r="AT22" i="17"/>
  <c r="AS22" i="17"/>
  <c r="AR22" i="17"/>
  <c r="AQ22" i="17"/>
  <c r="AP22" i="17"/>
  <c r="BA21" i="17"/>
  <c r="AZ21" i="17"/>
  <c r="AY21" i="17"/>
  <c r="AX21" i="17"/>
  <c r="AW21" i="17"/>
  <c r="AV21" i="17"/>
  <c r="AU21" i="17"/>
  <c r="AT21" i="17"/>
  <c r="AS21" i="17"/>
  <c r="AR21" i="17"/>
  <c r="AQ21" i="17"/>
  <c r="AP21" i="17"/>
  <c r="BA20" i="17"/>
  <c r="AZ20" i="17"/>
  <c r="AY20" i="17"/>
  <c r="AX20" i="17"/>
  <c r="AW20" i="17"/>
  <c r="AV20" i="17"/>
  <c r="AU20" i="17"/>
  <c r="AT20" i="17"/>
  <c r="AS20" i="17"/>
  <c r="AR20" i="17"/>
  <c r="AQ20" i="17"/>
  <c r="AP20" i="17"/>
  <c r="BA19" i="17"/>
  <c r="AZ19" i="17"/>
  <c r="AY19" i="17"/>
  <c r="AX19" i="17"/>
  <c r="AW19" i="17"/>
  <c r="AV19" i="17"/>
  <c r="AU19" i="17"/>
  <c r="AT19" i="17"/>
  <c r="AS19" i="17"/>
  <c r="AR19" i="17"/>
  <c r="AQ19" i="17"/>
  <c r="AP19" i="17"/>
  <c r="BA18" i="17"/>
  <c r="AZ18" i="17"/>
  <c r="AY18" i="17"/>
  <c r="AX18" i="17"/>
  <c r="AW18" i="17"/>
  <c r="AV18" i="17"/>
  <c r="AU18" i="17"/>
  <c r="AT18" i="17"/>
  <c r="AS18" i="17"/>
  <c r="AR18" i="17"/>
  <c r="AQ18" i="17"/>
  <c r="AP18" i="17"/>
  <c r="BA17" i="17"/>
  <c r="AZ17" i="17"/>
  <c r="AY17" i="17"/>
  <c r="AX17" i="17"/>
  <c r="AW17" i="17"/>
  <c r="AV17" i="17"/>
  <c r="AU17" i="17"/>
  <c r="AT17" i="17"/>
  <c r="AS17" i="17"/>
  <c r="AR17" i="17"/>
  <c r="AQ17" i="17"/>
  <c r="AP17" i="17"/>
  <c r="BA16" i="17"/>
  <c r="AZ16" i="17"/>
  <c r="AY16" i="17"/>
  <c r="AX16" i="17"/>
  <c r="AW16" i="17"/>
  <c r="AV16" i="17"/>
  <c r="AU16" i="17"/>
  <c r="AT16" i="17"/>
  <c r="AS16" i="17"/>
  <c r="AR16" i="17"/>
  <c r="AQ16" i="17"/>
  <c r="AP16" i="17"/>
  <c r="BA15" i="17"/>
  <c r="AZ15" i="17"/>
  <c r="AY15" i="17"/>
  <c r="AX15" i="17"/>
  <c r="AW15" i="17"/>
  <c r="AV15" i="17"/>
  <c r="AU15" i="17"/>
  <c r="AT15" i="17"/>
  <c r="AS15" i="17"/>
  <c r="AR15" i="17"/>
  <c r="AQ15" i="17"/>
  <c r="AP15" i="17"/>
  <c r="BA14" i="17"/>
  <c r="AZ14" i="17"/>
  <c r="AY14" i="17"/>
  <c r="AX14" i="17"/>
  <c r="AW14" i="17"/>
  <c r="AV14" i="17"/>
  <c r="AU14" i="17"/>
  <c r="AT14" i="17"/>
  <c r="AS14" i="17"/>
  <c r="AR14" i="17"/>
  <c r="AQ14" i="17"/>
  <c r="AP14" i="17"/>
  <c r="BA13" i="17"/>
  <c r="AZ13" i="17"/>
  <c r="AY13" i="17"/>
  <c r="AX13" i="17"/>
  <c r="AW13" i="17"/>
  <c r="AV13" i="17"/>
  <c r="AU13" i="17"/>
  <c r="AT13" i="17"/>
  <c r="AS13" i="17"/>
  <c r="AR13" i="17"/>
  <c r="AQ13" i="17"/>
  <c r="AP13" i="17"/>
  <c r="BA12" i="17"/>
  <c r="AZ12" i="17"/>
  <c r="AY12" i="17"/>
  <c r="AX12" i="17"/>
  <c r="AW12" i="17"/>
  <c r="AV12" i="17"/>
  <c r="AU12" i="17"/>
  <c r="AT12" i="17"/>
  <c r="AS12" i="17"/>
  <c r="AR12" i="17"/>
  <c r="AQ12" i="17"/>
  <c r="AP12" i="17"/>
  <c r="BA11" i="17"/>
  <c r="AZ11" i="17"/>
  <c r="AY11" i="17"/>
  <c r="AX11" i="17"/>
  <c r="AW11" i="17"/>
  <c r="AV11" i="17"/>
  <c r="AU11" i="17"/>
  <c r="AT11" i="17"/>
  <c r="AS11" i="17"/>
  <c r="AR11" i="17"/>
  <c r="AQ11" i="17"/>
  <c r="AP11" i="17"/>
  <c r="BA10" i="17"/>
  <c r="AZ10" i="17"/>
  <c r="AY10" i="17"/>
  <c r="AX10" i="17"/>
  <c r="AW10" i="17"/>
  <c r="AV10" i="17"/>
  <c r="AU10" i="17"/>
  <c r="AT10" i="17"/>
  <c r="AS10" i="17"/>
  <c r="AR10" i="17"/>
  <c r="AQ10" i="17"/>
  <c r="AP10" i="17"/>
  <c r="BA9" i="17"/>
  <c r="AZ9" i="17"/>
  <c r="AY9" i="17"/>
  <c r="AX9" i="17"/>
  <c r="AW9" i="17"/>
  <c r="AV9" i="17"/>
  <c r="AU9" i="17"/>
  <c r="AT9" i="17"/>
  <c r="AS9" i="17"/>
  <c r="AR9" i="17"/>
  <c r="AQ9" i="17"/>
  <c r="AP9" i="17"/>
  <c r="BA8" i="17"/>
  <c r="AZ8" i="17"/>
  <c r="AY8" i="17"/>
  <c r="AX8" i="17"/>
  <c r="AW8" i="17"/>
  <c r="AV8" i="17"/>
  <c r="AU8" i="17"/>
  <c r="AT8" i="17"/>
  <c r="AS8" i="17"/>
  <c r="AR8" i="17"/>
  <c r="AQ8" i="17"/>
  <c r="AP8" i="17"/>
  <c r="BA7" i="17"/>
  <c r="AZ7" i="17"/>
  <c r="AY7" i="17"/>
  <c r="AX7" i="17"/>
  <c r="AW7" i="17"/>
  <c r="AV7" i="17"/>
  <c r="AU7" i="17"/>
  <c r="AT7" i="17"/>
  <c r="AS7" i="17"/>
  <c r="AR7" i="17"/>
  <c r="AQ7" i="17"/>
  <c r="AP7" i="17"/>
  <c r="BA6" i="17"/>
  <c r="AZ6" i="17"/>
  <c r="AY6" i="17"/>
  <c r="AX6" i="17"/>
  <c r="AW6" i="17"/>
  <c r="AV6" i="17"/>
  <c r="AU6" i="17"/>
  <c r="AT6" i="17"/>
  <c r="AS6" i="17"/>
  <c r="AR6" i="17"/>
  <c r="AQ6" i="17"/>
  <c r="AP6" i="17"/>
  <c r="BA5" i="17"/>
  <c r="AZ5" i="17"/>
  <c r="AY5" i="17"/>
  <c r="AX5" i="17"/>
  <c r="AW5" i="17"/>
  <c r="AV5" i="17"/>
  <c r="AU5" i="17"/>
  <c r="AT5" i="17"/>
  <c r="AS5" i="17"/>
  <c r="AR5" i="17"/>
  <c r="AQ5" i="17"/>
  <c r="AP5" i="17"/>
  <c r="BA4" i="17"/>
  <c r="AZ4" i="17"/>
  <c r="AY4" i="17"/>
  <c r="AX4" i="17"/>
  <c r="AW4" i="17"/>
  <c r="AV4" i="17"/>
  <c r="AU4" i="17"/>
  <c r="AT4" i="17"/>
  <c r="AS4" i="17"/>
  <c r="AR4" i="17"/>
  <c r="AQ4" i="17"/>
  <c r="AP4" i="17"/>
  <c r="BA3" i="17"/>
  <c r="AZ3" i="17"/>
  <c r="AY3" i="17"/>
  <c r="AX3" i="17"/>
  <c r="AW3" i="17"/>
  <c r="AV3" i="17"/>
  <c r="AU3" i="17"/>
  <c r="AT3" i="17"/>
  <c r="AS3" i="17"/>
  <c r="AR3" i="17"/>
  <c r="AQ3" i="17"/>
  <c r="AP3" i="17"/>
  <c r="AD3" i="17"/>
  <c r="AE3" i="17"/>
  <c r="AD4" i="17"/>
  <c r="AE4" i="17"/>
  <c r="AD5" i="17"/>
  <c r="AE5" i="17"/>
  <c r="AD6" i="17"/>
  <c r="AE6" i="17"/>
  <c r="AD7" i="17"/>
  <c r="AE7" i="17"/>
  <c r="AD8" i="17"/>
  <c r="AE8" i="17"/>
  <c r="AD9" i="17"/>
  <c r="AE9" i="17"/>
  <c r="AD10" i="17"/>
  <c r="AE10" i="17"/>
  <c r="AD11" i="17"/>
  <c r="AE11" i="17"/>
  <c r="AD12" i="17"/>
  <c r="AE12" i="17"/>
  <c r="AD13" i="17"/>
  <c r="AE13" i="17"/>
  <c r="AD14" i="17"/>
  <c r="AE14" i="17"/>
  <c r="AD15" i="17"/>
  <c r="AE15" i="17"/>
  <c r="AD16" i="17"/>
  <c r="AE16" i="17"/>
  <c r="AD17" i="17"/>
  <c r="AE17" i="17"/>
  <c r="AD18" i="17"/>
  <c r="AE18" i="17"/>
  <c r="AD19" i="17"/>
  <c r="AE19" i="17"/>
  <c r="AD20" i="17"/>
  <c r="AE20" i="17"/>
  <c r="AD21" i="17"/>
  <c r="AE21" i="17"/>
  <c r="AD22" i="17"/>
  <c r="AE22" i="17"/>
  <c r="AD23" i="17"/>
  <c r="AE23" i="17"/>
  <c r="AD24" i="17"/>
  <c r="AE24" i="17"/>
  <c r="AD25" i="17"/>
  <c r="AE25" i="17"/>
  <c r="AD26" i="17"/>
  <c r="AE26" i="17"/>
  <c r="AD27" i="17"/>
  <c r="AE27" i="17"/>
  <c r="AD28" i="17"/>
  <c r="AE28" i="17"/>
  <c r="AD29" i="17"/>
  <c r="AE29" i="17"/>
  <c r="AC3" i="17"/>
  <c r="AC4" i="17"/>
  <c r="AC5" i="17"/>
  <c r="AC6" i="17"/>
  <c r="AC7" i="17"/>
  <c r="AC8" i="17"/>
  <c r="AC9" i="17"/>
  <c r="AC10" i="17"/>
  <c r="AC11" i="17"/>
  <c r="AC12" i="17"/>
  <c r="AC13" i="17"/>
  <c r="AC14" i="17"/>
  <c r="AC15" i="17"/>
  <c r="AC16" i="17"/>
  <c r="AC17" i="17"/>
  <c r="AC18" i="17"/>
  <c r="AC19" i="17"/>
  <c r="AC20" i="17"/>
  <c r="AC21" i="17"/>
  <c r="AC22" i="17"/>
  <c r="AC23" i="17"/>
  <c r="AC24" i="17"/>
  <c r="AC25" i="17"/>
  <c r="AC26" i="17"/>
  <c r="AC27" i="17"/>
  <c r="AC28" i="17"/>
  <c r="AH27" i="17"/>
  <c r="AI27" i="17"/>
  <c r="AJ27" i="17"/>
  <c r="AK27" i="17"/>
  <c r="AL27" i="17"/>
  <c r="AM27" i="17"/>
  <c r="AN27" i="17"/>
  <c r="AH28" i="17"/>
  <c r="AI28" i="17"/>
  <c r="AJ28" i="17"/>
  <c r="AK28" i="17"/>
  <c r="AL28" i="17"/>
  <c r="AM28" i="17"/>
  <c r="AN28" i="17"/>
  <c r="AH29" i="17"/>
  <c r="AI29" i="17"/>
  <c r="AJ29" i="17"/>
  <c r="AK29" i="17"/>
  <c r="AL29" i="17"/>
  <c r="AM29" i="17"/>
  <c r="AN29" i="17"/>
  <c r="AH12" i="17"/>
  <c r="AI12" i="17"/>
  <c r="AJ12" i="17"/>
  <c r="AK12" i="17"/>
  <c r="AL12" i="17"/>
  <c r="AM12" i="17"/>
  <c r="AN12" i="17"/>
  <c r="AH13" i="17"/>
  <c r="AI13" i="17"/>
  <c r="AJ13" i="17"/>
  <c r="AK13" i="17"/>
  <c r="AL13" i="17"/>
  <c r="AM13" i="17"/>
  <c r="AN13" i="17"/>
  <c r="AH14" i="17"/>
  <c r="AI14" i="17"/>
  <c r="AJ14" i="17"/>
  <c r="AK14" i="17"/>
  <c r="AL14" i="17"/>
  <c r="AM14" i="17"/>
  <c r="AN14" i="17"/>
  <c r="AH15" i="17"/>
  <c r="AI15" i="17"/>
  <c r="AJ15" i="17"/>
  <c r="AK15" i="17"/>
  <c r="AL15" i="17"/>
  <c r="AM15" i="17"/>
  <c r="AN15" i="17"/>
  <c r="AH16" i="17"/>
  <c r="AI16" i="17"/>
  <c r="AJ16" i="17"/>
  <c r="AK16" i="17"/>
  <c r="AL16" i="17"/>
  <c r="AM16" i="17"/>
  <c r="AN16" i="17"/>
  <c r="AH17" i="17"/>
  <c r="AI17" i="17"/>
  <c r="AJ17" i="17"/>
  <c r="AK17" i="17"/>
  <c r="AL17" i="17"/>
  <c r="AM17" i="17"/>
  <c r="AN17" i="17"/>
  <c r="AH18" i="17"/>
  <c r="AI18" i="17"/>
  <c r="AJ18" i="17"/>
  <c r="AK18" i="17"/>
  <c r="AL18" i="17"/>
  <c r="AM18" i="17"/>
  <c r="AN18" i="17"/>
  <c r="AH19" i="17"/>
  <c r="AI19" i="17"/>
  <c r="AJ19" i="17"/>
  <c r="AK19" i="17"/>
  <c r="AL19" i="17"/>
  <c r="AM19" i="17"/>
  <c r="AN19" i="17"/>
  <c r="AH20" i="17"/>
  <c r="AI20" i="17"/>
  <c r="AJ20" i="17"/>
  <c r="AK20" i="17"/>
  <c r="AL20" i="17"/>
  <c r="AM20" i="17"/>
  <c r="AN20" i="17"/>
  <c r="AH21" i="17"/>
  <c r="AI21" i="17"/>
  <c r="AJ21" i="17"/>
  <c r="AK21" i="17"/>
  <c r="AL21" i="17"/>
  <c r="AM21" i="17"/>
  <c r="AN21" i="17"/>
  <c r="AH22" i="17"/>
  <c r="AI22" i="17"/>
  <c r="AJ22" i="17"/>
  <c r="AK22" i="17"/>
  <c r="AL22" i="17"/>
  <c r="AM22" i="17"/>
  <c r="AN22" i="17"/>
  <c r="AH23" i="17"/>
  <c r="AI23" i="17"/>
  <c r="AJ23" i="17"/>
  <c r="AK23" i="17"/>
  <c r="AL23" i="17"/>
  <c r="AM23" i="17"/>
  <c r="AN23" i="17"/>
  <c r="AH24" i="17"/>
  <c r="AI24" i="17"/>
  <c r="AJ24" i="17"/>
  <c r="AK24" i="17"/>
  <c r="AL24" i="17"/>
  <c r="AM24" i="17"/>
  <c r="AN24" i="17"/>
  <c r="AH25" i="17"/>
  <c r="AI25" i="17"/>
  <c r="AJ25" i="17"/>
  <c r="AK25" i="17"/>
  <c r="AL25" i="17"/>
  <c r="AM25" i="17"/>
  <c r="AN25" i="17"/>
  <c r="AH4" i="17"/>
  <c r="AI4" i="17"/>
  <c r="AJ4" i="17"/>
  <c r="AK4" i="17"/>
  <c r="AL4" i="17"/>
  <c r="AM4" i="17"/>
  <c r="AN4" i="17"/>
  <c r="AH5" i="17"/>
  <c r="AI5" i="17"/>
  <c r="AJ5" i="17"/>
  <c r="AK5" i="17"/>
  <c r="AL5" i="17"/>
  <c r="AM5" i="17"/>
  <c r="AN5" i="17"/>
  <c r="AH6" i="17"/>
  <c r="AI6" i="17"/>
  <c r="AJ6" i="17"/>
  <c r="AK6" i="17"/>
  <c r="AL6" i="17"/>
  <c r="AM6" i="17"/>
  <c r="AN6" i="17"/>
  <c r="AH7" i="17"/>
  <c r="AI7" i="17"/>
  <c r="AJ7" i="17"/>
  <c r="AK7" i="17"/>
  <c r="AL7" i="17"/>
  <c r="AM7" i="17"/>
  <c r="AN7" i="17"/>
  <c r="AH8" i="17"/>
  <c r="AI8" i="17"/>
  <c r="AJ8" i="17"/>
  <c r="AK8" i="17"/>
  <c r="AL8" i="17"/>
  <c r="AM8" i="17"/>
  <c r="AN8" i="17"/>
  <c r="AH9" i="17"/>
  <c r="AI9" i="17"/>
  <c r="AJ9" i="17"/>
  <c r="AK9" i="17"/>
  <c r="AL9" i="17"/>
  <c r="AM9" i="17"/>
  <c r="AN9" i="17"/>
  <c r="AH10" i="17"/>
  <c r="AI10" i="17"/>
  <c r="AJ10" i="17"/>
  <c r="AK10" i="17"/>
  <c r="AL10" i="17"/>
  <c r="AM10" i="17"/>
  <c r="AN10" i="17"/>
  <c r="AN11" i="17"/>
  <c r="AM11" i="17"/>
  <c r="AL11" i="17"/>
  <c r="AK11" i="17"/>
  <c r="AJ11" i="17"/>
  <c r="AI11" i="17"/>
  <c r="AH11" i="17"/>
  <c r="AN26" i="17"/>
  <c r="AM26" i="17"/>
  <c r="AL26" i="17"/>
  <c r="AK26" i="17"/>
  <c r="AJ26" i="17"/>
  <c r="AI26" i="17"/>
  <c r="AH26" i="17"/>
  <c r="AG27" i="17"/>
  <c r="AG28" i="17"/>
  <c r="AG29" i="17"/>
  <c r="AG4" i="17"/>
  <c r="AG5" i="17"/>
  <c r="AG6" i="17"/>
  <c r="AG7" i="17"/>
  <c r="AG8" i="17"/>
  <c r="AG9" i="17"/>
  <c r="AG10" i="17"/>
  <c r="AG11" i="17"/>
  <c r="AG12" i="17"/>
  <c r="AG13" i="17"/>
  <c r="AG14" i="17"/>
  <c r="AG15" i="17"/>
  <c r="AG16" i="17"/>
  <c r="AG17" i="17"/>
  <c r="AG18" i="17"/>
  <c r="AG19" i="17"/>
  <c r="AG20" i="17"/>
  <c r="AG21" i="17"/>
  <c r="AG22" i="17"/>
  <c r="AG23" i="17"/>
  <c r="AG24" i="17"/>
  <c r="AG25" i="17"/>
  <c r="AG26" i="17"/>
  <c r="AF27" i="17"/>
  <c r="AF28" i="17"/>
  <c r="AF29" i="17"/>
  <c r="AF4" i="17"/>
  <c r="AF5" i="17"/>
  <c r="AF6" i="17"/>
  <c r="AF7" i="17"/>
  <c r="AF8" i="17"/>
  <c r="AF9" i="17"/>
  <c r="AF10" i="17"/>
  <c r="AF11" i="17"/>
  <c r="AF12" i="17"/>
  <c r="AF13" i="17"/>
  <c r="AF14" i="17"/>
  <c r="AF15" i="17"/>
  <c r="AF16" i="17"/>
  <c r="AF17" i="17"/>
  <c r="AF18" i="17"/>
  <c r="AF19" i="17"/>
  <c r="AF20" i="17"/>
  <c r="AF21" i="17"/>
  <c r="AF22" i="17"/>
  <c r="AF23" i="17"/>
  <c r="AF24" i="17"/>
  <c r="AF25" i="17"/>
  <c r="AF26" i="17"/>
  <c r="AN3" i="17"/>
  <c r="AM3" i="17"/>
  <c r="AL3" i="17"/>
  <c r="AK3" i="17"/>
  <c r="AJ3" i="17"/>
  <c r="AI3" i="17"/>
  <c r="AH3" i="17"/>
  <c r="AG3" i="17"/>
  <c r="AF3" i="17"/>
  <c r="AC29" i="17"/>
  <c r="B30" i="17" l="1"/>
  <c r="B3" i="17"/>
  <c r="B29" i="17"/>
  <c r="B28" i="17"/>
  <c r="B27" i="17"/>
  <c r="B26" i="17"/>
  <c r="W25" i="17" s="1" a="1"/>
  <c r="W25" i="17" s="1"/>
  <c r="B25" i="17"/>
  <c r="B24" i="17"/>
  <c r="B23" i="17"/>
  <c r="B22" i="17"/>
  <c r="B21" i="17"/>
  <c r="B20" i="17"/>
  <c r="B19" i="17"/>
  <c r="B18" i="17"/>
  <c r="B17" i="17"/>
  <c r="B16" i="17"/>
  <c r="B15" i="17"/>
  <c r="B14" i="17"/>
  <c r="B13" i="17"/>
  <c r="B12" i="17"/>
  <c r="B11" i="17"/>
  <c r="B10" i="17"/>
  <c r="U10" i="17" s="1" a="1"/>
  <c r="U10" i="17" s="1"/>
  <c r="B9" i="17"/>
  <c r="B8" i="17"/>
  <c r="B7" i="17"/>
  <c r="B6" i="17"/>
  <c r="B5" i="17"/>
  <c r="B4" i="17"/>
  <c r="D3" i="14"/>
  <c r="E3" i="14"/>
  <c r="F3" i="14"/>
  <c r="G3" i="14"/>
  <c r="H3" i="14"/>
  <c r="I3" i="14"/>
  <c r="L3" i="14" s="1"/>
  <c r="J3" i="14"/>
  <c r="K3" i="14"/>
  <c r="Q3" i="14" s="1"/>
  <c r="N3" i="14"/>
  <c r="D4" i="14"/>
  <c r="E4" i="14"/>
  <c r="F4" i="14"/>
  <c r="G4" i="14"/>
  <c r="H4" i="14"/>
  <c r="N4" i="14" s="1"/>
  <c r="I4" i="14"/>
  <c r="L4" i="14" s="1"/>
  <c r="J4" i="14"/>
  <c r="K4" i="14"/>
  <c r="D5" i="14"/>
  <c r="E5" i="14"/>
  <c r="F5" i="14"/>
  <c r="G5" i="14"/>
  <c r="H5" i="14"/>
  <c r="N5" i="14" s="1"/>
  <c r="I5" i="14"/>
  <c r="L5" i="14" s="1"/>
  <c r="J5" i="14"/>
  <c r="K5" i="14"/>
  <c r="Q5" i="14" s="1"/>
  <c r="D6" i="14"/>
  <c r="E6" i="14"/>
  <c r="F6" i="14"/>
  <c r="G6" i="14"/>
  <c r="H6" i="14"/>
  <c r="N6" i="14" s="1"/>
  <c r="I6" i="14"/>
  <c r="L6" i="14" s="1"/>
  <c r="J6" i="14"/>
  <c r="K6" i="14"/>
  <c r="D7" i="14"/>
  <c r="E7" i="14"/>
  <c r="F7" i="14"/>
  <c r="G7" i="14" s="1"/>
  <c r="H7" i="14"/>
  <c r="N7" i="14" s="1"/>
  <c r="I7" i="14"/>
  <c r="L7" i="14" s="1"/>
  <c r="J7" i="14"/>
  <c r="K7" i="14"/>
  <c r="Q7" i="14" s="1"/>
  <c r="D8" i="14"/>
  <c r="E8" i="14"/>
  <c r="F8" i="14"/>
  <c r="G8" i="14" s="1"/>
  <c r="H8" i="14"/>
  <c r="N8" i="14" s="1"/>
  <c r="I8" i="14"/>
  <c r="L8" i="14" s="1"/>
  <c r="J8" i="14"/>
  <c r="K8" i="14"/>
  <c r="D9" i="14"/>
  <c r="E9" i="14"/>
  <c r="F9" i="14"/>
  <c r="G9" i="14" s="1"/>
  <c r="H9" i="14"/>
  <c r="N9" i="14" s="1"/>
  <c r="I9" i="14"/>
  <c r="L9" i="14" s="1"/>
  <c r="J9" i="14"/>
  <c r="K9" i="14"/>
  <c r="D10" i="14"/>
  <c r="E10" i="14"/>
  <c r="F10" i="14"/>
  <c r="G10" i="14" s="1"/>
  <c r="H10" i="14"/>
  <c r="N10" i="14" s="1"/>
  <c r="I10" i="14"/>
  <c r="O10" i="14" s="1"/>
  <c r="J10" i="14"/>
  <c r="K10" i="14"/>
  <c r="L10" i="14"/>
  <c r="R10" i="14"/>
  <c r="D11" i="14"/>
  <c r="E11" i="14"/>
  <c r="F11" i="14"/>
  <c r="G11" i="14" s="1"/>
  <c r="H11" i="14"/>
  <c r="N11" i="14" s="1"/>
  <c r="I11" i="14"/>
  <c r="O11" i="14" s="1"/>
  <c r="J11" i="14"/>
  <c r="K11" i="14"/>
  <c r="Q11" i="14" s="1"/>
  <c r="L11" i="14"/>
  <c r="R11" i="14"/>
  <c r="D12" i="14"/>
  <c r="E12" i="14"/>
  <c r="F12" i="14"/>
  <c r="G12" i="14" s="1"/>
  <c r="H12" i="14"/>
  <c r="N12" i="14" s="1"/>
  <c r="I12" i="14"/>
  <c r="O12" i="14" s="1"/>
  <c r="R12" i="14" s="1"/>
  <c r="J12" i="14"/>
  <c r="K12" i="14"/>
  <c r="L12" i="14"/>
  <c r="D13" i="14"/>
  <c r="E13" i="14"/>
  <c r="F13" i="14"/>
  <c r="G13" i="14" s="1"/>
  <c r="H13" i="14"/>
  <c r="N13" i="14" s="1"/>
  <c r="I13" i="14"/>
  <c r="O13" i="14" s="1"/>
  <c r="R13" i="14" s="1"/>
  <c r="J13" i="14"/>
  <c r="K13" i="14"/>
  <c r="L13" i="14"/>
  <c r="D14" i="14"/>
  <c r="E14" i="14"/>
  <c r="F14" i="14"/>
  <c r="G14" i="14" s="1"/>
  <c r="H14" i="14"/>
  <c r="N14" i="14" s="1"/>
  <c r="I14" i="14"/>
  <c r="O14" i="14" s="1"/>
  <c r="J14" i="14"/>
  <c r="K14" i="14"/>
  <c r="L14" i="14"/>
  <c r="R14" i="14"/>
  <c r="D15" i="14"/>
  <c r="E15" i="14"/>
  <c r="F15" i="14"/>
  <c r="G15" i="14" s="1"/>
  <c r="H15" i="14"/>
  <c r="N15" i="14" s="1"/>
  <c r="I15" i="14"/>
  <c r="O15" i="14" s="1"/>
  <c r="J15" i="14"/>
  <c r="K15" i="14"/>
  <c r="Q15" i="14" s="1"/>
  <c r="L15" i="14"/>
  <c r="R15" i="14"/>
  <c r="D16" i="14"/>
  <c r="E16" i="14"/>
  <c r="F16" i="14"/>
  <c r="G16" i="14" s="1"/>
  <c r="H16" i="14"/>
  <c r="N16" i="14" s="1"/>
  <c r="I16" i="14"/>
  <c r="O16" i="14" s="1"/>
  <c r="R16" i="14" s="1"/>
  <c r="J16" i="14"/>
  <c r="K16" i="14"/>
  <c r="L16" i="14"/>
  <c r="D17" i="14"/>
  <c r="E17" i="14"/>
  <c r="F17" i="14"/>
  <c r="G17" i="14" s="1"/>
  <c r="H17" i="14"/>
  <c r="N17" i="14" s="1"/>
  <c r="I17" i="14"/>
  <c r="O17" i="14" s="1"/>
  <c r="R17" i="14" s="1"/>
  <c r="J17" i="14"/>
  <c r="K17" i="14"/>
  <c r="L17" i="14"/>
  <c r="D18" i="14"/>
  <c r="E18" i="14"/>
  <c r="F18" i="14"/>
  <c r="G18" i="14" s="1"/>
  <c r="H18" i="14"/>
  <c r="N18" i="14" s="1"/>
  <c r="I18" i="14"/>
  <c r="O18" i="14" s="1"/>
  <c r="J18" i="14"/>
  <c r="K18" i="14"/>
  <c r="L18" i="14"/>
  <c r="R18" i="14"/>
  <c r="D19" i="14"/>
  <c r="E19" i="14"/>
  <c r="F19" i="14"/>
  <c r="G19" i="14" s="1"/>
  <c r="H19" i="14"/>
  <c r="N19" i="14" s="1"/>
  <c r="I19" i="14"/>
  <c r="O19" i="14" s="1"/>
  <c r="J19" i="14"/>
  <c r="K19" i="14"/>
  <c r="Q19" i="14" s="1"/>
  <c r="L19" i="14"/>
  <c r="R19" i="14"/>
  <c r="D20" i="14"/>
  <c r="E20" i="14"/>
  <c r="F20" i="14"/>
  <c r="G20" i="14" s="1"/>
  <c r="H20" i="14"/>
  <c r="N20" i="14" s="1"/>
  <c r="I20" i="14"/>
  <c r="O20" i="14" s="1"/>
  <c r="R20" i="14" s="1"/>
  <c r="J20" i="14"/>
  <c r="K20" i="14"/>
  <c r="L20" i="14"/>
  <c r="D21" i="14"/>
  <c r="E21" i="14"/>
  <c r="F21" i="14"/>
  <c r="G21" i="14" s="1"/>
  <c r="H21" i="14"/>
  <c r="N21" i="14" s="1"/>
  <c r="I21" i="14"/>
  <c r="O21" i="14" s="1"/>
  <c r="R21" i="14" s="1"/>
  <c r="J21" i="14"/>
  <c r="K21" i="14"/>
  <c r="L21" i="14"/>
  <c r="D22" i="14"/>
  <c r="E22" i="14"/>
  <c r="F22" i="14"/>
  <c r="G22" i="14" s="1"/>
  <c r="H22" i="14"/>
  <c r="N22" i="14" s="1"/>
  <c r="I22" i="14"/>
  <c r="O22" i="14" s="1"/>
  <c r="J22" i="14"/>
  <c r="K22" i="14"/>
  <c r="L22" i="14"/>
  <c r="R22" i="14" s="1"/>
  <c r="D23" i="14"/>
  <c r="E23" i="14"/>
  <c r="F23" i="14"/>
  <c r="G23" i="14" s="1"/>
  <c r="H23" i="14"/>
  <c r="N23" i="14" s="1"/>
  <c r="I23" i="14"/>
  <c r="O23" i="14" s="1"/>
  <c r="J23" i="14"/>
  <c r="K23" i="14"/>
  <c r="Q23" i="14" s="1"/>
  <c r="L23" i="14"/>
  <c r="R23" i="14"/>
  <c r="D24" i="14"/>
  <c r="E24" i="14"/>
  <c r="F24" i="14"/>
  <c r="G24" i="14" s="1"/>
  <c r="H24" i="14"/>
  <c r="N24" i="14" s="1"/>
  <c r="I24" i="14"/>
  <c r="O24" i="14" s="1"/>
  <c r="J24" i="14"/>
  <c r="K24" i="14"/>
  <c r="L24" i="14"/>
  <c r="R24" i="14" s="1"/>
  <c r="D25" i="14"/>
  <c r="E25" i="14"/>
  <c r="F25" i="14"/>
  <c r="G25" i="14" s="1"/>
  <c r="H25" i="14"/>
  <c r="N25" i="14" s="1"/>
  <c r="I25" i="14"/>
  <c r="O25" i="14" s="1"/>
  <c r="R25" i="14" s="1"/>
  <c r="J25" i="14"/>
  <c r="K25" i="14"/>
  <c r="L25" i="14"/>
  <c r="D26" i="14"/>
  <c r="E26" i="14"/>
  <c r="F26" i="14"/>
  <c r="G26" i="14" s="1"/>
  <c r="H26" i="14"/>
  <c r="N26" i="14" s="1"/>
  <c r="I26" i="14"/>
  <c r="O26" i="14" s="1"/>
  <c r="J26" i="14"/>
  <c r="K26" i="14"/>
  <c r="L26" i="14"/>
  <c r="R26" i="14" s="1"/>
  <c r="D27" i="14"/>
  <c r="E27" i="14"/>
  <c r="F27" i="14"/>
  <c r="G27" i="14" s="1"/>
  <c r="H27" i="14"/>
  <c r="N27" i="14" s="1"/>
  <c r="I27" i="14"/>
  <c r="O27" i="14" s="1"/>
  <c r="J27" i="14"/>
  <c r="K27" i="14"/>
  <c r="Q27" i="14" s="1"/>
  <c r="L27" i="14"/>
  <c r="R27" i="14"/>
  <c r="D28" i="14"/>
  <c r="E28" i="14"/>
  <c r="F28" i="14"/>
  <c r="G28" i="14" s="1"/>
  <c r="H28" i="14"/>
  <c r="N28" i="14" s="1"/>
  <c r="I28" i="14"/>
  <c r="O28" i="14" s="1"/>
  <c r="J28" i="14"/>
  <c r="K28" i="14"/>
  <c r="L28" i="14"/>
  <c r="R28" i="14" s="1"/>
  <c r="D29" i="14"/>
  <c r="E29" i="14"/>
  <c r="F29" i="14"/>
  <c r="G29" i="14" s="1"/>
  <c r="H29" i="14"/>
  <c r="N29" i="14" s="1"/>
  <c r="I29" i="14"/>
  <c r="O29" i="14" s="1"/>
  <c r="R29" i="14" s="1"/>
  <c r="J29" i="14"/>
  <c r="K29" i="14"/>
  <c r="L29" i="14"/>
  <c r="D30" i="14"/>
  <c r="E30" i="14"/>
  <c r="F30" i="14"/>
  <c r="G30" i="14" s="1"/>
  <c r="H30" i="14"/>
  <c r="N30" i="14" s="1"/>
  <c r="I30" i="14"/>
  <c r="O30" i="14" s="1"/>
  <c r="J30" i="14"/>
  <c r="K30" i="14"/>
  <c r="L30" i="14"/>
  <c r="R30" i="14" s="1"/>
  <c r="D31" i="14"/>
  <c r="E31" i="14"/>
  <c r="F31" i="14"/>
  <c r="G31" i="14" s="1"/>
  <c r="H31" i="14"/>
  <c r="N31" i="14" s="1"/>
  <c r="I31" i="14"/>
  <c r="O31" i="14" s="1"/>
  <c r="J31" i="14"/>
  <c r="K31" i="14"/>
  <c r="Q31" i="14" s="1"/>
  <c r="L31" i="14"/>
  <c r="R31" i="14"/>
  <c r="D32" i="14"/>
  <c r="E32" i="14"/>
  <c r="F32" i="14"/>
  <c r="G32" i="14" s="1"/>
  <c r="H32" i="14"/>
  <c r="N32" i="14" s="1"/>
  <c r="I32" i="14"/>
  <c r="O32" i="14" s="1"/>
  <c r="J32" i="14"/>
  <c r="K32" i="14"/>
  <c r="Q32" i="14" s="1"/>
  <c r="L32" i="14"/>
  <c r="R32" i="14" s="1"/>
  <c r="D33" i="14"/>
  <c r="E33" i="14"/>
  <c r="F33" i="14"/>
  <c r="G33" i="14" s="1"/>
  <c r="H33" i="14"/>
  <c r="N33" i="14" s="1"/>
  <c r="I33" i="14"/>
  <c r="O33" i="14" s="1"/>
  <c r="J33" i="14"/>
  <c r="M33" i="14" s="1"/>
  <c r="K33" i="14"/>
  <c r="P33" i="14"/>
  <c r="S33" i="14" s="1"/>
  <c r="Q33" i="14"/>
  <c r="D34" i="14"/>
  <c r="E34" i="14"/>
  <c r="F34" i="14"/>
  <c r="G34" i="14" s="1"/>
  <c r="H34" i="14"/>
  <c r="N34" i="14" s="1"/>
  <c r="I34" i="14"/>
  <c r="J34" i="14"/>
  <c r="M34" i="14" s="1"/>
  <c r="S34" i="14" s="1"/>
  <c r="P34" i="14"/>
  <c r="D35" i="14"/>
  <c r="E35" i="14"/>
  <c r="F35" i="14"/>
  <c r="G35" i="14" s="1"/>
  <c r="H35" i="14"/>
  <c r="N35" i="14" s="1"/>
  <c r="I35" i="14"/>
  <c r="O35" i="14" s="1"/>
  <c r="J35" i="14"/>
  <c r="M35" i="14" s="1"/>
  <c r="P35" i="14"/>
  <c r="S35" i="14" s="1"/>
  <c r="D36" i="14"/>
  <c r="E36" i="14"/>
  <c r="F36" i="14"/>
  <c r="G36" i="14" s="1"/>
  <c r="H36" i="14"/>
  <c r="N36" i="14" s="1"/>
  <c r="I36" i="14"/>
  <c r="J36" i="14"/>
  <c r="M36" i="14" s="1"/>
  <c r="S36" i="14" s="1"/>
  <c r="P36" i="14"/>
  <c r="D37" i="14"/>
  <c r="E37" i="14"/>
  <c r="F37" i="14"/>
  <c r="G37" i="14" s="1"/>
  <c r="H37" i="14"/>
  <c r="N37" i="14" s="1"/>
  <c r="I37" i="14"/>
  <c r="O37" i="14" s="1"/>
  <c r="J37" i="14"/>
  <c r="M37" i="14" s="1"/>
  <c r="P37" i="14"/>
  <c r="S37" i="14" s="1"/>
  <c r="D38" i="14"/>
  <c r="E38" i="14"/>
  <c r="F38" i="14"/>
  <c r="G38" i="14" s="1"/>
  <c r="H38" i="14"/>
  <c r="N38" i="14" s="1"/>
  <c r="I38" i="14"/>
  <c r="J38" i="14"/>
  <c r="M38" i="14" s="1"/>
  <c r="S38" i="14" s="1"/>
  <c r="P38" i="14"/>
  <c r="D39" i="14"/>
  <c r="E39" i="14"/>
  <c r="F39" i="14"/>
  <c r="G39" i="14" s="1"/>
  <c r="H39" i="14"/>
  <c r="N39" i="14" s="1"/>
  <c r="I39" i="14"/>
  <c r="O39" i="14" s="1"/>
  <c r="J39" i="14"/>
  <c r="M39" i="14" s="1"/>
  <c r="P39" i="14"/>
  <c r="S39" i="14" s="1"/>
  <c r="D40" i="14"/>
  <c r="E40" i="14"/>
  <c r="F40" i="14"/>
  <c r="G40" i="14" s="1"/>
  <c r="H40" i="14"/>
  <c r="N40" i="14" s="1"/>
  <c r="I40" i="14"/>
  <c r="J40" i="14"/>
  <c r="M40" i="14" s="1"/>
  <c r="S40" i="14" s="1"/>
  <c r="P40" i="14"/>
  <c r="D41" i="14"/>
  <c r="E41" i="14"/>
  <c r="F41" i="14"/>
  <c r="G41" i="14" s="1"/>
  <c r="H41" i="14"/>
  <c r="N41" i="14" s="1"/>
  <c r="I41" i="14"/>
  <c r="O41" i="14" s="1"/>
  <c r="J41" i="14"/>
  <c r="M41" i="14" s="1"/>
  <c r="P41" i="14"/>
  <c r="S41" i="14" s="1"/>
  <c r="D42" i="14"/>
  <c r="E42" i="14"/>
  <c r="F42" i="14"/>
  <c r="G42" i="14" s="1"/>
  <c r="H42" i="14"/>
  <c r="K42" i="14" s="1"/>
  <c r="Q42" i="14" s="1"/>
  <c r="I42" i="14"/>
  <c r="J42" i="14"/>
  <c r="M42" i="14" s="1"/>
  <c r="N42" i="14"/>
  <c r="D43" i="14"/>
  <c r="E43" i="14"/>
  <c r="F43" i="14"/>
  <c r="G43" i="14" s="1"/>
  <c r="H43" i="14"/>
  <c r="K43" i="14" s="1"/>
  <c r="I43" i="14"/>
  <c r="J43" i="14"/>
  <c r="M43" i="14" s="1"/>
  <c r="L43" i="14"/>
  <c r="D44" i="14"/>
  <c r="E44" i="14"/>
  <c r="F44" i="14"/>
  <c r="G44" i="14" s="1"/>
  <c r="H44" i="14"/>
  <c r="I44" i="14"/>
  <c r="J44" i="14"/>
  <c r="M44" i="14" s="1"/>
  <c r="K44" i="14"/>
  <c r="L44" i="14"/>
  <c r="D45" i="14"/>
  <c r="E45" i="14"/>
  <c r="F45" i="14"/>
  <c r="G45" i="14" s="1"/>
  <c r="H45" i="14"/>
  <c r="I45" i="14"/>
  <c r="O45" i="14" s="1"/>
  <c r="J45" i="14"/>
  <c r="K45" i="14"/>
  <c r="Q45" i="14" s="1"/>
  <c r="N45" i="14"/>
  <c r="D46" i="14"/>
  <c r="E46" i="14"/>
  <c r="F46" i="14"/>
  <c r="G46" i="14" s="1"/>
  <c r="H46" i="14"/>
  <c r="K46" i="14" s="1"/>
  <c r="I46" i="14"/>
  <c r="J46" i="14"/>
  <c r="L46" i="14"/>
  <c r="M46" i="14"/>
  <c r="S46" i="14" s="1"/>
  <c r="P46" i="14"/>
  <c r="D47" i="14"/>
  <c r="E47" i="14"/>
  <c r="K47" i="14" s="1"/>
  <c r="F47" i="14"/>
  <c r="H47" i="14"/>
  <c r="I47" i="14"/>
  <c r="L47" i="14" s="1"/>
  <c r="R47" i="14" s="1"/>
  <c r="J47" i="14"/>
  <c r="M47" i="14" s="1"/>
  <c r="N47" i="14"/>
  <c r="O47" i="14"/>
  <c r="D48" i="14"/>
  <c r="E48" i="14"/>
  <c r="F48" i="14"/>
  <c r="N48" i="14" s="1"/>
  <c r="H48" i="14"/>
  <c r="K48" i="14" s="1"/>
  <c r="I48" i="14"/>
  <c r="L48" i="14" s="1"/>
  <c r="J48" i="14"/>
  <c r="M48" i="14" s="1"/>
  <c r="D49" i="14"/>
  <c r="E49" i="14"/>
  <c r="F49" i="14"/>
  <c r="H49" i="14"/>
  <c r="K49" i="14" s="1"/>
  <c r="I49" i="14"/>
  <c r="L49" i="14" s="1"/>
  <c r="J49" i="14"/>
  <c r="M49" i="14" s="1"/>
  <c r="N49" i="14"/>
  <c r="D50" i="14"/>
  <c r="E50" i="14"/>
  <c r="F50" i="14"/>
  <c r="H50" i="14"/>
  <c r="K50" i="14" s="1"/>
  <c r="I50" i="14"/>
  <c r="L50" i="14" s="1"/>
  <c r="J50" i="14"/>
  <c r="N50" i="14"/>
  <c r="D51" i="14"/>
  <c r="E51" i="14"/>
  <c r="F51" i="14"/>
  <c r="G51" i="14" s="1"/>
  <c r="H51" i="14"/>
  <c r="K51" i="14" s="1"/>
  <c r="I51" i="14"/>
  <c r="L51" i="14" s="1"/>
  <c r="J51" i="14"/>
  <c r="N51" i="14"/>
  <c r="D52" i="14"/>
  <c r="E52" i="14"/>
  <c r="F52" i="14"/>
  <c r="G52" i="14" s="1"/>
  <c r="H52" i="14"/>
  <c r="K52" i="14" s="1"/>
  <c r="I52" i="14"/>
  <c r="L52" i="14" s="1"/>
  <c r="J52" i="14"/>
  <c r="N52" i="14"/>
  <c r="D53" i="14"/>
  <c r="E53" i="14"/>
  <c r="F53" i="14"/>
  <c r="G53" i="14" s="1"/>
  <c r="H53" i="14"/>
  <c r="K53" i="14" s="1"/>
  <c r="I53" i="14"/>
  <c r="L53" i="14" s="1"/>
  <c r="J53" i="14"/>
  <c r="N53" i="14"/>
  <c r="D54" i="14"/>
  <c r="E54" i="14"/>
  <c r="F54" i="14"/>
  <c r="G54" i="14" s="1"/>
  <c r="H54" i="14"/>
  <c r="K54" i="14" s="1"/>
  <c r="I54" i="14"/>
  <c r="L54" i="14" s="1"/>
  <c r="J54" i="14"/>
  <c r="N54" i="14"/>
  <c r="D55" i="14"/>
  <c r="E55" i="14"/>
  <c r="F55" i="14"/>
  <c r="G55" i="14" s="1"/>
  <c r="H55" i="14"/>
  <c r="K55" i="14" s="1"/>
  <c r="I55" i="14"/>
  <c r="L55" i="14" s="1"/>
  <c r="J55" i="14"/>
  <c r="N55" i="14"/>
  <c r="D56" i="14"/>
  <c r="E56" i="14"/>
  <c r="F56" i="14"/>
  <c r="G56" i="14" s="1"/>
  <c r="H56" i="14"/>
  <c r="K56" i="14" s="1"/>
  <c r="I56" i="14"/>
  <c r="L56" i="14" s="1"/>
  <c r="J56" i="14"/>
  <c r="N56" i="14"/>
  <c r="D57" i="14"/>
  <c r="E57" i="14"/>
  <c r="F57" i="14"/>
  <c r="G57" i="14" s="1"/>
  <c r="H57" i="14"/>
  <c r="K57" i="14" s="1"/>
  <c r="I57" i="14"/>
  <c r="O57" i="14" s="1"/>
  <c r="J57" i="14"/>
  <c r="L57" i="14"/>
  <c r="R57" i="14" s="1"/>
  <c r="N57" i="14"/>
  <c r="Q57" i="14"/>
  <c r="D58" i="14"/>
  <c r="E58" i="14"/>
  <c r="F58" i="14"/>
  <c r="G58" i="14" s="1"/>
  <c r="H58" i="14"/>
  <c r="K58" i="14" s="1"/>
  <c r="I58" i="14"/>
  <c r="O58" i="14" s="1"/>
  <c r="J58" i="14"/>
  <c r="L58" i="14"/>
  <c r="R58" i="14" s="1"/>
  <c r="D59" i="14"/>
  <c r="E59" i="14"/>
  <c r="L59" i="14" s="1"/>
  <c r="F59" i="14"/>
  <c r="H59" i="14"/>
  <c r="K59" i="14" s="1"/>
  <c r="Q59" i="14" s="1"/>
  <c r="I59" i="14"/>
  <c r="J59" i="14"/>
  <c r="P59" i="14" s="1"/>
  <c r="N59" i="14"/>
  <c r="D60" i="14"/>
  <c r="E60" i="14"/>
  <c r="F60" i="14"/>
  <c r="G60" i="14" s="1"/>
  <c r="H60" i="14"/>
  <c r="K60" i="14" s="1"/>
  <c r="Q60" i="14" s="1"/>
  <c r="I60" i="14"/>
  <c r="O60" i="14" s="1"/>
  <c r="J60" i="14"/>
  <c r="P60" i="14" s="1"/>
  <c r="L60" i="14"/>
  <c r="R60" i="14" s="1"/>
  <c r="N60" i="14"/>
  <c r="D61" i="14"/>
  <c r="E61" i="14"/>
  <c r="L61" i="14" s="1"/>
  <c r="R61" i="14" s="1"/>
  <c r="F61" i="14"/>
  <c r="N61" i="14" s="1"/>
  <c r="H61" i="14"/>
  <c r="K61" i="14" s="1"/>
  <c r="Q61" i="14" s="1"/>
  <c r="I61" i="14"/>
  <c r="J61" i="14"/>
  <c r="M61" i="14"/>
  <c r="O61" i="14"/>
  <c r="D62" i="14"/>
  <c r="E62" i="14"/>
  <c r="F62" i="14"/>
  <c r="G62" i="14"/>
  <c r="H62" i="14"/>
  <c r="K62" i="14" s="1"/>
  <c r="I62" i="14"/>
  <c r="O62" i="14" s="1"/>
  <c r="J62" i="14"/>
  <c r="L62" i="14"/>
  <c r="R62" i="14" s="1"/>
  <c r="N62" i="14"/>
  <c r="Q62" i="14"/>
  <c r="D63" i="14"/>
  <c r="E63" i="14"/>
  <c r="F63" i="14"/>
  <c r="G63" i="14" s="1"/>
  <c r="H63" i="14"/>
  <c r="K63" i="14" s="1"/>
  <c r="I63" i="14"/>
  <c r="J63" i="14"/>
  <c r="P63" i="14" s="1"/>
  <c r="L63" i="14"/>
  <c r="M63" i="14"/>
  <c r="D64" i="14"/>
  <c r="E64" i="14"/>
  <c r="L64" i="14" s="1"/>
  <c r="R64" i="14" s="1"/>
  <c r="F64" i="14"/>
  <c r="G64" i="14" s="1"/>
  <c r="H64" i="14"/>
  <c r="K64" i="14" s="1"/>
  <c r="I64" i="14"/>
  <c r="J64" i="14"/>
  <c r="P64" i="14" s="1"/>
  <c r="M64" i="14"/>
  <c r="O64" i="14"/>
  <c r="D65" i="14"/>
  <c r="E65" i="14"/>
  <c r="F65" i="14"/>
  <c r="G65" i="14" s="1"/>
  <c r="H65" i="14"/>
  <c r="K65" i="14" s="1"/>
  <c r="I65" i="14"/>
  <c r="L65" i="14" s="1"/>
  <c r="R65" i="14" s="1"/>
  <c r="J65" i="14"/>
  <c r="M65" i="14" s="1"/>
  <c r="O65" i="14"/>
  <c r="D66" i="14"/>
  <c r="E66" i="14"/>
  <c r="F66" i="14"/>
  <c r="G66" i="14" s="1"/>
  <c r="H66" i="14"/>
  <c r="K66" i="14" s="1"/>
  <c r="I66" i="14"/>
  <c r="O66" i="14" s="1"/>
  <c r="J66" i="14"/>
  <c r="P66" i="14" s="1"/>
  <c r="M66" i="14"/>
  <c r="D67" i="14"/>
  <c r="E67" i="14"/>
  <c r="F67" i="14"/>
  <c r="G67" i="14" s="1"/>
  <c r="H67" i="14"/>
  <c r="K67" i="14" s="1"/>
  <c r="I67" i="14"/>
  <c r="J67" i="14"/>
  <c r="P67" i="14" s="1"/>
  <c r="L67" i="14"/>
  <c r="M67" i="14"/>
  <c r="D68" i="14"/>
  <c r="E68" i="14"/>
  <c r="L68" i="14" s="1"/>
  <c r="R68" i="14" s="1"/>
  <c r="F68" i="14"/>
  <c r="G68" i="14" s="1"/>
  <c r="H68" i="14"/>
  <c r="K68" i="14" s="1"/>
  <c r="I68" i="14"/>
  <c r="J68" i="14"/>
  <c r="P68" i="14" s="1"/>
  <c r="M68" i="14"/>
  <c r="O68" i="14"/>
  <c r="D69" i="14"/>
  <c r="E69" i="14"/>
  <c r="F69" i="14"/>
  <c r="G69" i="14" s="1"/>
  <c r="H69" i="14"/>
  <c r="K69" i="14" s="1"/>
  <c r="I69" i="14"/>
  <c r="L69" i="14" s="1"/>
  <c r="R69" i="14" s="1"/>
  <c r="J69" i="14"/>
  <c r="M69" i="14" s="1"/>
  <c r="O69" i="14"/>
  <c r="D70" i="14"/>
  <c r="E70" i="14"/>
  <c r="F70" i="14"/>
  <c r="G70" i="14" s="1"/>
  <c r="H70" i="14"/>
  <c r="K70" i="14" s="1"/>
  <c r="I70" i="14"/>
  <c r="O70" i="14" s="1"/>
  <c r="J70" i="14"/>
  <c r="P70" i="14" s="1"/>
  <c r="M70" i="14"/>
  <c r="D71" i="14"/>
  <c r="E71" i="14"/>
  <c r="F71" i="14"/>
  <c r="G71" i="14" s="1"/>
  <c r="H71" i="14"/>
  <c r="K71" i="14" s="1"/>
  <c r="I71" i="14"/>
  <c r="J71" i="14"/>
  <c r="P71" i="14" s="1"/>
  <c r="L71" i="14"/>
  <c r="R71" i="14" s="1"/>
  <c r="M71" i="14"/>
  <c r="O71" i="14"/>
  <c r="D72" i="14"/>
  <c r="E72" i="14"/>
  <c r="L72" i="14" s="1"/>
  <c r="R72" i="14" s="1"/>
  <c r="F72" i="14"/>
  <c r="G72" i="14" s="1"/>
  <c r="H72" i="14"/>
  <c r="K72" i="14" s="1"/>
  <c r="I72" i="14"/>
  <c r="J72" i="14"/>
  <c r="P72" i="14" s="1"/>
  <c r="M72" i="14"/>
  <c r="O72" i="14"/>
  <c r="D73" i="14"/>
  <c r="E73" i="14"/>
  <c r="F73" i="14"/>
  <c r="G73" i="14" s="1"/>
  <c r="H73" i="14"/>
  <c r="K73" i="14" s="1"/>
  <c r="I73" i="14"/>
  <c r="L73" i="14" s="1"/>
  <c r="R73" i="14" s="1"/>
  <c r="J73" i="14"/>
  <c r="M73" i="14" s="1"/>
  <c r="O73" i="14"/>
  <c r="D74" i="14"/>
  <c r="E74" i="14"/>
  <c r="F74" i="14"/>
  <c r="G74" i="14" s="1"/>
  <c r="H74" i="14"/>
  <c r="K74" i="14" s="1"/>
  <c r="I74" i="14"/>
  <c r="L74" i="14" s="1"/>
  <c r="R74" i="14" s="1"/>
  <c r="J74" i="14"/>
  <c r="P74" i="14" s="1"/>
  <c r="M74" i="14"/>
  <c r="O74" i="14"/>
  <c r="D75" i="14"/>
  <c r="E75" i="14"/>
  <c r="F75" i="14"/>
  <c r="G75" i="14" s="1"/>
  <c r="H75" i="14"/>
  <c r="K75" i="14" s="1"/>
  <c r="I75" i="14"/>
  <c r="J75" i="14"/>
  <c r="P75" i="14" s="1"/>
  <c r="L75" i="14"/>
  <c r="M75" i="14"/>
  <c r="D76" i="14"/>
  <c r="E76" i="14"/>
  <c r="L76" i="14" s="1"/>
  <c r="R76" i="14" s="1"/>
  <c r="F76" i="14"/>
  <c r="G76" i="14" s="1"/>
  <c r="H76" i="14"/>
  <c r="K76" i="14" s="1"/>
  <c r="I76" i="14"/>
  <c r="J76" i="14"/>
  <c r="P76" i="14" s="1"/>
  <c r="M76" i="14"/>
  <c r="O76" i="14"/>
  <c r="D77" i="14"/>
  <c r="E77" i="14"/>
  <c r="F77" i="14"/>
  <c r="G77" i="14" s="1"/>
  <c r="H77" i="14"/>
  <c r="K77" i="14" s="1"/>
  <c r="I77" i="14"/>
  <c r="L77" i="14" s="1"/>
  <c r="R77" i="14" s="1"/>
  <c r="J77" i="14"/>
  <c r="M77" i="14" s="1"/>
  <c r="O77" i="14"/>
  <c r="D78" i="14"/>
  <c r="E78" i="14"/>
  <c r="F78" i="14"/>
  <c r="G78" i="14"/>
  <c r="H78" i="14"/>
  <c r="N78" i="14" s="1"/>
  <c r="I78" i="14"/>
  <c r="L78" i="14" s="1"/>
  <c r="J78" i="14"/>
  <c r="K78" i="14"/>
  <c r="M78" i="14"/>
  <c r="P78" i="14"/>
  <c r="S78" i="14"/>
  <c r="D79" i="14"/>
  <c r="E79" i="14"/>
  <c r="F79" i="14"/>
  <c r="G79" i="14"/>
  <c r="H79" i="14"/>
  <c r="N79" i="14" s="1"/>
  <c r="I79" i="14"/>
  <c r="L79" i="14" s="1"/>
  <c r="J79" i="14"/>
  <c r="K79" i="14"/>
  <c r="Q79" i="14" s="1"/>
  <c r="M79" i="14"/>
  <c r="P79" i="14"/>
  <c r="S79" i="14"/>
  <c r="D80" i="14"/>
  <c r="E80" i="14"/>
  <c r="F80" i="14"/>
  <c r="G80" i="14"/>
  <c r="H80" i="14"/>
  <c r="N80" i="14" s="1"/>
  <c r="I80" i="14"/>
  <c r="L80" i="14" s="1"/>
  <c r="J80" i="14"/>
  <c r="K80" i="14"/>
  <c r="Q80" i="14" s="1"/>
  <c r="M80" i="14"/>
  <c r="P80" i="14"/>
  <c r="S80" i="14"/>
  <c r="D81" i="14"/>
  <c r="E81" i="14"/>
  <c r="F81" i="14"/>
  <c r="G81" i="14"/>
  <c r="H81" i="14"/>
  <c r="N81" i="14" s="1"/>
  <c r="I81" i="14"/>
  <c r="L81" i="14" s="1"/>
  <c r="J81" i="14"/>
  <c r="K81" i="14"/>
  <c r="M81" i="14"/>
  <c r="P81" i="14"/>
  <c r="S81" i="14"/>
  <c r="D82" i="14"/>
  <c r="E82" i="14"/>
  <c r="F82" i="14"/>
  <c r="G82" i="14"/>
  <c r="H82" i="14"/>
  <c r="N82" i="14" s="1"/>
  <c r="I82" i="14"/>
  <c r="L82" i="14" s="1"/>
  <c r="J82" i="14"/>
  <c r="K82" i="14"/>
  <c r="Q82" i="14" s="1"/>
  <c r="M82" i="14"/>
  <c r="P82" i="14"/>
  <c r="S82" i="14"/>
  <c r="D83" i="14"/>
  <c r="E83" i="14"/>
  <c r="F83" i="14"/>
  <c r="G83" i="14"/>
  <c r="H83" i="14"/>
  <c r="N83" i="14" s="1"/>
  <c r="I83" i="14"/>
  <c r="L83" i="14" s="1"/>
  <c r="J83" i="14"/>
  <c r="K83" i="14"/>
  <c r="Q83" i="14" s="1"/>
  <c r="M83" i="14"/>
  <c r="P83" i="14"/>
  <c r="S83" i="14"/>
  <c r="D84" i="14"/>
  <c r="E84" i="14"/>
  <c r="F84" i="14"/>
  <c r="G84" i="14"/>
  <c r="H84" i="14"/>
  <c r="N84" i="14" s="1"/>
  <c r="I84" i="14"/>
  <c r="L84" i="14" s="1"/>
  <c r="J84" i="14"/>
  <c r="K84" i="14"/>
  <c r="M84" i="14"/>
  <c r="P84" i="14"/>
  <c r="S84" i="14"/>
  <c r="D85" i="14"/>
  <c r="E85" i="14"/>
  <c r="F85" i="14"/>
  <c r="G85" i="14"/>
  <c r="H85" i="14"/>
  <c r="N85" i="14" s="1"/>
  <c r="I85" i="14"/>
  <c r="L85" i="14" s="1"/>
  <c r="J85" i="14"/>
  <c r="K85" i="14"/>
  <c r="M85" i="14"/>
  <c r="P85" i="14"/>
  <c r="S85" i="14"/>
  <c r="D86" i="14"/>
  <c r="E86" i="14"/>
  <c r="F86" i="14"/>
  <c r="G86" i="14"/>
  <c r="H86" i="14"/>
  <c r="N86" i="14" s="1"/>
  <c r="I86" i="14"/>
  <c r="L86" i="14" s="1"/>
  <c r="J86" i="14"/>
  <c r="K86" i="14"/>
  <c r="M86" i="14"/>
  <c r="P86" i="14"/>
  <c r="S86" i="14"/>
  <c r="D87" i="14"/>
  <c r="E87" i="14"/>
  <c r="F87" i="14"/>
  <c r="G87" i="14"/>
  <c r="H87" i="14"/>
  <c r="N87" i="14" s="1"/>
  <c r="I87" i="14"/>
  <c r="L87" i="14" s="1"/>
  <c r="J87" i="14"/>
  <c r="K87" i="14"/>
  <c r="Q87" i="14" s="1"/>
  <c r="M87" i="14"/>
  <c r="P87" i="14"/>
  <c r="S87" i="14"/>
  <c r="D88" i="14"/>
  <c r="E88" i="14"/>
  <c r="F88" i="14"/>
  <c r="G88" i="14"/>
  <c r="H88" i="14"/>
  <c r="N88" i="14" s="1"/>
  <c r="I88" i="14"/>
  <c r="L88" i="14" s="1"/>
  <c r="J88" i="14"/>
  <c r="K88" i="14"/>
  <c r="Q88" i="14" s="1"/>
  <c r="M88" i="14"/>
  <c r="P88" i="14"/>
  <c r="S88" i="14"/>
  <c r="D89" i="14"/>
  <c r="E89" i="14"/>
  <c r="F89" i="14"/>
  <c r="G89" i="14"/>
  <c r="H89" i="14"/>
  <c r="N89" i="14" s="1"/>
  <c r="I89" i="14"/>
  <c r="L89" i="14" s="1"/>
  <c r="J89" i="14"/>
  <c r="K89" i="14"/>
  <c r="M89" i="14"/>
  <c r="P89" i="14"/>
  <c r="S89" i="14"/>
  <c r="D90" i="14"/>
  <c r="E90" i="14"/>
  <c r="F90" i="14"/>
  <c r="G90" i="14"/>
  <c r="H90" i="14"/>
  <c r="N90" i="14" s="1"/>
  <c r="I90" i="14"/>
  <c r="L90" i="14" s="1"/>
  <c r="J90" i="14"/>
  <c r="K90" i="14"/>
  <c r="Q90" i="14" s="1"/>
  <c r="M90" i="14"/>
  <c r="P90" i="14"/>
  <c r="S90" i="14"/>
  <c r="D91" i="14"/>
  <c r="E91" i="14"/>
  <c r="F91" i="14"/>
  <c r="G91" i="14"/>
  <c r="H91" i="14"/>
  <c r="N91" i="14" s="1"/>
  <c r="I91" i="14"/>
  <c r="L91" i="14" s="1"/>
  <c r="J91" i="14"/>
  <c r="K91" i="14"/>
  <c r="Q91" i="14" s="1"/>
  <c r="M91" i="14"/>
  <c r="P91" i="14"/>
  <c r="S91" i="14"/>
  <c r="D92" i="14"/>
  <c r="E92" i="14"/>
  <c r="F92" i="14"/>
  <c r="G92" i="14"/>
  <c r="H92" i="14"/>
  <c r="N92" i="14" s="1"/>
  <c r="I92" i="14"/>
  <c r="L92" i="14" s="1"/>
  <c r="J92" i="14"/>
  <c r="K92" i="14"/>
  <c r="M92" i="14"/>
  <c r="P92" i="14"/>
  <c r="S92" i="14"/>
  <c r="D93" i="14"/>
  <c r="E93" i="14"/>
  <c r="F93" i="14"/>
  <c r="G93" i="14"/>
  <c r="H93" i="14"/>
  <c r="N93" i="14" s="1"/>
  <c r="I93" i="14"/>
  <c r="L93" i="14" s="1"/>
  <c r="J93" i="14"/>
  <c r="K93" i="14"/>
  <c r="Q93" i="14" s="1"/>
  <c r="M93" i="14"/>
  <c r="P93" i="14"/>
  <c r="S93" i="14"/>
  <c r="D94" i="14"/>
  <c r="E94" i="14"/>
  <c r="F94" i="14"/>
  <c r="G94" i="14"/>
  <c r="H94" i="14"/>
  <c r="N94" i="14" s="1"/>
  <c r="I94" i="14"/>
  <c r="L94" i="14" s="1"/>
  <c r="J94" i="14"/>
  <c r="K94" i="14"/>
  <c r="M94" i="14"/>
  <c r="P94" i="14"/>
  <c r="S94" i="14"/>
  <c r="D95" i="14"/>
  <c r="E95" i="14"/>
  <c r="F95" i="14"/>
  <c r="G95" i="14"/>
  <c r="H95" i="14"/>
  <c r="N95" i="14" s="1"/>
  <c r="I95" i="14"/>
  <c r="L95" i="14" s="1"/>
  <c r="J95" i="14"/>
  <c r="K95" i="14"/>
  <c r="Q95" i="14" s="1"/>
  <c r="M95" i="14"/>
  <c r="P95" i="14"/>
  <c r="S95" i="14"/>
  <c r="D96" i="14"/>
  <c r="E96" i="14"/>
  <c r="F96" i="14"/>
  <c r="G96" i="14"/>
  <c r="H96" i="14"/>
  <c r="N96" i="14" s="1"/>
  <c r="I96" i="14"/>
  <c r="O96" i="14" s="1"/>
  <c r="J96" i="14"/>
  <c r="K96" i="14"/>
  <c r="Q96" i="14" s="1"/>
  <c r="L96" i="14"/>
  <c r="R96" i="14" s="1"/>
  <c r="M96" i="14"/>
  <c r="P96" i="14"/>
  <c r="S96" i="14"/>
  <c r="D97" i="14"/>
  <c r="E97" i="14"/>
  <c r="F97" i="14"/>
  <c r="G97" i="14"/>
  <c r="H97" i="14"/>
  <c r="N97" i="14" s="1"/>
  <c r="I97" i="14"/>
  <c r="O97" i="14" s="1"/>
  <c r="J97" i="14"/>
  <c r="M97" i="14" s="1"/>
  <c r="S97" i="14" s="1"/>
  <c r="K97" i="14"/>
  <c r="L97" i="14"/>
  <c r="R97" i="14" s="1"/>
  <c r="P97" i="14"/>
  <c r="D98" i="14"/>
  <c r="E98" i="14"/>
  <c r="F98" i="14"/>
  <c r="G98" i="14"/>
  <c r="H98" i="14"/>
  <c r="N98" i="14" s="1"/>
  <c r="I98" i="14"/>
  <c r="O98" i="14" s="1"/>
  <c r="J98" i="14"/>
  <c r="M98" i="14" s="1"/>
  <c r="S98" i="14" s="1"/>
  <c r="K98" i="14"/>
  <c r="Q98" i="14" s="1"/>
  <c r="L98" i="14"/>
  <c r="R98" i="14" s="1"/>
  <c r="P98" i="14"/>
  <c r="D99" i="14"/>
  <c r="E99" i="14"/>
  <c r="G99" i="14" s="1"/>
  <c r="F99" i="14"/>
  <c r="H99" i="14"/>
  <c r="N99" i="14" s="1"/>
  <c r="I99" i="14"/>
  <c r="O99" i="14" s="1"/>
  <c r="J99" i="14"/>
  <c r="K99" i="14"/>
  <c r="Q99" i="14" s="1"/>
  <c r="L99" i="14"/>
  <c r="R99" i="14" s="1"/>
  <c r="M99" i="14"/>
  <c r="P99" i="14"/>
  <c r="S99" i="14"/>
  <c r="D100" i="14"/>
  <c r="E100" i="14"/>
  <c r="G100" i="14" s="1"/>
  <c r="F100" i="14"/>
  <c r="H100" i="14"/>
  <c r="N100" i="14" s="1"/>
  <c r="I100" i="14"/>
  <c r="O100" i="14" s="1"/>
  <c r="J100" i="14"/>
  <c r="K100" i="14"/>
  <c r="L100" i="14"/>
  <c r="M100" i="14"/>
  <c r="P100" i="14"/>
  <c r="S100" i="14"/>
  <c r="D101" i="14"/>
  <c r="E101" i="14"/>
  <c r="G101" i="14" s="1"/>
  <c r="F101" i="14"/>
  <c r="H101" i="14"/>
  <c r="N101" i="14" s="1"/>
  <c r="I101" i="14"/>
  <c r="O101" i="14" s="1"/>
  <c r="J101" i="14"/>
  <c r="K101" i="14"/>
  <c r="Q101" i="14" s="1"/>
  <c r="L101" i="14"/>
  <c r="R101" i="14" s="1"/>
  <c r="M101" i="14"/>
  <c r="P101" i="14"/>
  <c r="S101" i="14"/>
  <c r="D102" i="14"/>
  <c r="E102" i="14"/>
  <c r="G102" i="14" s="1"/>
  <c r="F102" i="14"/>
  <c r="H102" i="14"/>
  <c r="N102" i="14" s="1"/>
  <c r="I102" i="14"/>
  <c r="O102" i="14" s="1"/>
  <c r="J102" i="14"/>
  <c r="K102" i="14"/>
  <c r="Q102" i="14" s="1"/>
  <c r="L102" i="14"/>
  <c r="R102" i="14" s="1"/>
  <c r="M102" i="14"/>
  <c r="P102" i="14"/>
  <c r="S102" i="14"/>
  <c r="D103" i="14"/>
  <c r="E103" i="14"/>
  <c r="G103" i="14" s="1"/>
  <c r="F103" i="14"/>
  <c r="H103" i="14"/>
  <c r="N103" i="14" s="1"/>
  <c r="I103" i="14"/>
  <c r="O103" i="14" s="1"/>
  <c r="J103" i="14"/>
  <c r="K103" i="14"/>
  <c r="L103" i="14"/>
  <c r="M103" i="14"/>
  <c r="P103" i="14"/>
  <c r="S103" i="14"/>
  <c r="D104" i="14"/>
  <c r="E104" i="14"/>
  <c r="G104" i="14" s="1"/>
  <c r="F104" i="14"/>
  <c r="H104" i="14"/>
  <c r="N104" i="14" s="1"/>
  <c r="I104" i="14"/>
  <c r="O104" i="14" s="1"/>
  <c r="J104" i="14"/>
  <c r="K104" i="14"/>
  <c r="Q104" i="14" s="1"/>
  <c r="L104" i="14"/>
  <c r="R104" i="14" s="1"/>
  <c r="M104" i="14"/>
  <c r="P104" i="14"/>
  <c r="S104" i="14"/>
  <c r="D105" i="14"/>
  <c r="E105" i="14"/>
  <c r="G105" i="14" s="1"/>
  <c r="F105" i="14"/>
  <c r="H105" i="14"/>
  <c r="N105" i="14" s="1"/>
  <c r="I105" i="14"/>
  <c r="O105" i="14" s="1"/>
  <c r="J105" i="14"/>
  <c r="K105" i="14"/>
  <c r="Q105" i="14" s="1"/>
  <c r="L105" i="14"/>
  <c r="M105" i="14"/>
  <c r="P105" i="14"/>
  <c r="S105" i="14"/>
  <c r="D106" i="14"/>
  <c r="E106" i="14"/>
  <c r="G106" i="14" s="1"/>
  <c r="F106" i="14"/>
  <c r="H106" i="14"/>
  <c r="N106" i="14" s="1"/>
  <c r="I106" i="14"/>
  <c r="O106" i="14" s="1"/>
  <c r="J106" i="14"/>
  <c r="K106" i="14"/>
  <c r="L106" i="14"/>
  <c r="R106" i="14" s="1"/>
  <c r="M106" i="14"/>
  <c r="P106" i="14"/>
  <c r="S106" i="14"/>
  <c r="D107" i="14"/>
  <c r="E107" i="14"/>
  <c r="G107" i="14" s="1"/>
  <c r="F107" i="14"/>
  <c r="H107" i="14"/>
  <c r="N107" i="14" s="1"/>
  <c r="I107" i="14"/>
  <c r="O107" i="14" s="1"/>
  <c r="J107" i="14"/>
  <c r="K107" i="14"/>
  <c r="Q107" i="14" s="1"/>
  <c r="L107" i="14"/>
  <c r="R107" i="14" s="1"/>
  <c r="M107" i="14"/>
  <c r="P107" i="14"/>
  <c r="S107" i="14"/>
  <c r="D108" i="14"/>
  <c r="E108" i="14"/>
  <c r="G108" i="14" s="1"/>
  <c r="F108" i="14"/>
  <c r="H108" i="14"/>
  <c r="N108" i="14" s="1"/>
  <c r="I108" i="14"/>
  <c r="O108" i="14" s="1"/>
  <c r="J108" i="14"/>
  <c r="P108" i="14" s="1"/>
  <c r="S108" i="14" s="1"/>
  <c r="K108" i="14"/>
  <c r="L108" i="14"/>
  <c r="M108" i="14"/>
  <c r="D109" i="14"/>
  <c r="E109" i="14"/>
  <c r="G109" i="14" s="1"/>
  <c r="F109" i="14"/>
  <c r="H109" i="14"/>
  <c r="N109" i="14" s="1"/>
  <c r="I109" i="14"/>
  <c r="O109" i="14" s="1"/>
  <c r="J109" i="14"/>
  <c r="P109" i="14" s="1"/>
  <c r="S109" i="14" s="1"/>
  <c r="K109" i="14"/>
  <c r="L109" i="14"/>
  <c r="M109" i="14"/>
  <c r="D110" i="14"/>
  <c r="E110" i="14"/>
  <c r="G110" i="14" s="1"/>
  <c r="F110" i="14"/>
  <c r="H110" i="14"/>
  <c r="N110" i="14" s="1"/>
  <c r="I110" i="14"/>
  <c r="O110" i="14" s="1"/>
  <c r="J110" i="14"/>
  <c r="P110" i="14" s="1"/>
  <c r="S110" i="14" s="1"/>
  <c r="K110" i="14"/>
  <c r="L110" i="14"/>
  <c r="R110" i="14" s="1"/>
  <c r="M110" i="14"/>
  <c r="E16" i="9"/>
  <c r="E6" i="13"/>
  <c r="E13" i="9"/>
  <c r="E3" i="9"/>
  <c r="BW25" i="17" l="1"/>
  <c r="DJ25" i="17" s="1"/>
  <c r="CJ25" i="17"/>
  <c r="CW25" i="17"/>
  <c r="BU10" i="17"/>
  <c r="DH10" i="17" s="1"/>
  <c r="CU10" i="17"/>
  <c r="CH10" i="17"/>
  <c r="Z3" i="17" a="1"/>
  <c r="Z3" i="17" s="1"/>
  <c r="Y21" i="17" a="1"/>
  <c r="Y21" i="17" s="1"/>
  <c r="R29" i="17" a="1"/>
  <c r="R29" i="17" s="1"/>
  <c r="Y4" i="17" a="1"/>
  <c r="Y4" i="17" s="1"/>
  <c r="V12" i="17" a="1"/>
  <c r="V12" i="17" s="1"/>
  <c r="V28" i="17" a="1"/>
  <c r="V28" i="17" s="1"/>
  <c r="Z11" i="17" a="1"/>
  <c r="Z11" i="17" s="1"/>
  <c r="AA27" i="17" a="1"/>
  <c r="AA27" i="17" s="1"/>
  <c r="S17" i="17" a="1"/>
  <c r="S17" i="17" s="1"/>
  <c r="Z23" i="17" a="1"/>
  <c r="Z23" i="17" s="1"/>
  <c r="P8" i="17" a="1"/>
  <c r="P8" i="17" s="1"/>
  <c r="W16" i="17" a="1"/>
  <c r="W16" i="17" s="1"/>
  <c r="P24" i="17" a="1"/>
  <c r="P24" i="17" s="1"/>
  <c r="W24" i="17" a="1"/>
  <c r="W24" i="17" s="1"/>
  <c r="X9" i="17" a="1"/>
  <c r="X9" i="17" s="1"/>
  <c r="W10" i="17" a="1"/>
  <c r="W10" i="17" s="1"/>
  <c r="Z4" i="17" a="1"/>
  <c r="Z4" i="17" s="1"/>
  <c r="Q9" i="17" a="1"/>
  <c r="Q9" i="17" s="1"/>
  <c r="P25" i="17" a="1"/>
  <c r="P25" i="17" s="1"/>
  <c r="V9" i="17" a="1"/>
  <c r="V9" i="17" s="1"/>
  <c r="P20" i="17" a="1"/>
  <c r="P20" i="17" s="1"/>
  <c r="Y10" i="17" a="1"/>
  <c r="Y10" i="17" s="1"/>
  <c r="W22" i="17" a="1"/>
  <c r="W22" i="17" s="1"/>
  <c r="R23" i="17" a="1"/>
  <c r="R23" i="17" s="1"/>
  <c r="AA9" i="17" a="1"/>
  <c r="AA9" i="17" s="1"/>
  <c r="AA10" i="17" a="1"/>
  <c r="AA10" i="17" s="1"/>
  <c r="W18" i="17" a="1"/>
  <c r="W18" i="17" s="1"/>
  <c r="P10" i="17" a="1"/>
  <c r="P10" i="17" s="1"/>
  <c r="W12" i="17" a="1"/>
  <c r="W12" i="17" s="1"/>
  <c r="W28" i="17" a="1"/>
  <c r="W28" i="17" s="1"/>
  <c r="Q10" i="17" a="1"/>
  <c r="Q10" i="17" s="1"/>
  <c r="T9" i="17" a="1"/>
  <c r="T9" i="17" s="1"/>
  <c r="R10" i="17" a="1"/>
  <c r="R10" i="17" s="1"/>
  <c r="T6" i="17" a="1"/>
  <c r="T6" i="17" s="1"/>
  <c r="S29" i="17" a="1"/>
  <c r="S29" i="17" s="1"/>
  <c r="S10" i="17" a="1"/>
  <c r="S10" i="17" s="1"/>
  <c r="V7" i="17" a="1"/>
  <c r="V7" i="17" s="1"/>
  <c r="V15" i="17" a="1"/>
  <c r="V15" i="17" s="1"/>
  <c r="S23" i="17" a="1"/>
  <c r="S23" i="17" s="1"/>
  <c r="S15" i="17" a="1"/>
  <c r="S15" i="17" s="1"/>
  <c r="V22" i="17" a="1"/>
  <c r="V22" i="17" s="1"/>
  <c r="Z9" i="17" a="1"/>
  <c r="Z9" i="17" s="1"/>
  <c r="S9" i="17" a="1"/>
  <c r="S9" i="17" s="1"/>
  <c r="T10" i="17" a="1"/>
  <c r="T10" i="17" s="1"/>
  <c r="Y25" i="17" a="1"/>
  <c r="Y25" i="17" s="1"/>
  <c r="V10" i="17" a="1"/>
  <c r="V10" i="17" s="1"/>
  <c r="W9" i="17" a="1"/>
  <c r="W9" i="17" s="1"/>
  <c r="P9" i="17" a="1"/>
  <c r="P9" i="17" s="1"/>
  <c r="X10" i="17" a="1"/>
  <c r="X10" i="17" s="1"/>
  <c r="X25" i="17" a="1"/>
  <c r="X25" i="17" s="1"/>
  <c r="U9" i="17" a="1"/>
  <c r="U9" i="17" s="1"/>
  <c r="T5" i="17" a="1"/>
  <c r="T5" i="17" s="1"/>
  <c r="S13" i="17" a="1"/>
  <c r="S13" i="17" s="1"/>
  <c r="S21" i="17" a="1"/>
  <c r="S21" i="17" s="1"/>
  <c r="Z10" i="17" a="1"/>
  <c r="Z10" i="17" s="1"/>
  <c r="U14" i="17" a="1"/>
  <c r="U14" i="17" s="1"/>
  <c r="T7" i="17" a="1"/>
  <c r="T7" i="17" s="1"/>
  <c r="Z29" i="17" a="1"/>
  <c r="Z29" i="17" s="1"/>
  <c r="Y9" i="17" a="1"/>
  <c r="Y9" i="17" s="1"/>
  <c r="R9" i="17" a="1"/>
  <c r="R9" i="17" s="1"/>
  <c r="Y26" i="17" a="1"/>
  <c r="Y26" i="17" s="1"/>
  <c r="U12" i="17" a="1"/>
  <c r="U12" i="17" s="1"/>
  <c r="S19" i="17" a="1"/>
  <c r="S19" i="17" s="1"/>
  <c r="Z27" i="17" a="1"/>
  <c r="Z27" i="17" s="1"/>
  <c r="W15" i="17" a="1"/>
  <c r="W15" i="17" s="1"/>
  <c r="AA6" i="17" a="1"/>
  <c r="AA6" i="17" s="1"/>
  <c r="S4" i="17" a="1"/>
  <c r="S4" i="17" s="1"/>
  <c r="Z17" i="17" a="1"/>
  <c r="Z17" i="17" s="1"/>
  <c r="R21" i="17" a="1"/>
  <c r="R21" i="17" s="1"/>
  <c r="V24" i="17" a="1"/>
  <c r="V24" i="17" s="1"/>
  <c r="Y23" i="17" a="1"/>
  <c r="Y23" i="17" s="1"/>
  <c r="Q23" i="17" a="1"/>
  <c r="Q23" i="17" s="1"/>
  <c r="U22" i="17" a="1"/>
  <c r="U22" i="17" s="1"/>
  <c r="Y29" i="17" a="1"/>
  <c r="Y29" i="17" s="1"/>
  <c r="Q29" i="17" a="1"/>
  <c r="Q29" i="17" s="1"/>
  <c r="U28" i="17" a="1"/>
  <c r="U28" i="17" s="1"/>
  <c r="Y11" i="17" a="1"/>
  <c r="Y11" i="17" s="1"/>
  <c r="Q11" i="17" a="1"/>
  <c r="Q11" i="17" s="1"/>
  <c r="U26" i="17" a="1"/>
  <c r="U26" i="17" s="1"/>
  <c r="Q25" i="17" a="1"/>
  <c r="Q25" i="17" s="1"/>
  <c r="R11" i="17" a="1"/>
  <c r="R11" i="17" s="1"/>
  <c r="X15" i="17" a="1"/>
  <c r="X15" i="17" s="1"/>
  <c r="Z6" i="17" a="1"/>
  <c r="Z6" i="17" s="1"/>
  <c r="V14" i="17" a="1"/>
  <c r="V14" i="17" s="1"/>
  <c r="Y17" i="17" a="1"/>
  <c r="Y17" i="17" s="1"/>
  <c r="Q21" i="17" a="1"/>
  <c r="Q21" i="17" s="1"/>
  <c r="U24" i="17" a="1"/>
  <c r="U24" i="17" s="1"/>
  <c r="X23" i="17" a="1"/>
  <c r="X23" i="17" s="1"/>
  <c r="P23" i="17" a="1"/>
  <c r="P23" i="17" s="1"/>
  <c r="T22" i="17" a="1"/>
  <c r="T22" i="17" s="1"/>
  <c r="X29" i="17" a="1"/>
  <c r="X29" i="17" s="1"/>
  <c r="P29" i="17" a="1"/>
  <c r="P29" i="17" s="1"/>
  <c r="T28" i="17" a="1"/>
  <c r="T28" i="17" s="1"/>
  <c r="X11" i="17" a="1"/>
  <c r="X11" i="17" s="1"/>
  <c r="P11" i="17" a="1"/>
  <c r="P11" i="17" s="1"/>
  <c r="T26" i="17" a="1"/>
  <c r="T26" i="17" s="1"/>
  <c r="R25" i="17" a="1"/>
  <c r="R25" i="17" s="1"/>
  <c r="Z25" i="17" a="1"/>
  <c r="Z25" i="17" s="1"/>
  <c r="V8" i="17" a="1"/>
  <c r="V8" i="17" s="1"/>
  <c r="R17" i="17" a="1"/>
  <c r="R17" i="17" s="1"/>
  <c r="W20" i="17" a="1"/>
  <c r="W20" i="17" s="1"/>
  <c r="T24" i="17" a="1"/>
  <c r="T24" i="17" s="1"/>
  <c r="W23" i="17" a="1"/>
  <c r="W23" i="17" s="1"/>
  <c r="AA22" i="17" a="1"/>
  <c r="AA22" i="17" s="1"/>
  <c r="S22" i="17" a="1"/>
  <c r="S22" i="17" s="1"/>
  <c r="W29" i="17" a="1"/>
  <c r="W29" i="17" s="1"/>
  <c r="AA28" i="17" a="1"/>
  <c r="AA28" i="17" s="1"/>
  <c r="S28" i="17" a="1"/>
  <c r="S28" i="17" s="1"/>
  <c r="W11" i="17" a="1"/>
  <c r="W11" i="17" s="1"/>
  <c r="AA26" i="17" a="1"/>
  <c r="AA26" i="17" s="1"/>
  <c r="S26" i="17" a="1"/>
  <c r="S26" i="17" s="1"/>
  <c r="S25" i="17" a="1"/>
  <c r="S25" i="17" s="1"/>
  <c r="AA25" i="17" a="1"/>
  <c r="AA25" i="17" s="1"/>
  <c r="U6" i="17" a="1"/>
  <c r="U6" i="17" s="1"/>
  <c r="W14" i="17" a="1"/>
  <c r="W14" i="17" s="1"/>
  <c r="U8" i="17" a="1"/>
  <c r="U8" i="17" s="1"/>
  <c r="Z5" i="17" a="1"/>
  <c r="Z5" i="17" s="1"/>
  <c r="Z13" i="17" a="1"/>
  <c r="Z13" i="17" s="1"/>
  <c r="Q17" i="17" a="1"/>
  <c r="Q17" i="17" s="1"/>
  <c r="AA24" i="17" a="1"/>
  <c r="AA24" i="17" s="1"/>
  <c r="S24" i="17" a="1"/>
  <c r="S24" i="17" s="1"/>
  <c r="V23" i="17" a="1"/>
  <c r="V23" i="17" s="1"/>
  <c r="Z22" i="17" a="1"/>
  <c r="Z22" i="17" s="1"/>
  <c r="R22" i="17" a="1"/>
  <c r="R22" i="17" s="1"/>
  <c r="V29" i="17" a="1"/>
  <c r="V29" i="17" s="1"/>
  <c r="Z28" i="17" a="1"/>
  <c r="Z28" i="17" s="1"/>
  <c r="R28" i="17" a="1"/>
  <c r="R28" i="17" s="1"/>
  <c r="V11" i="17" a="1"/>
  <c r="V11" i="17" s="1"/>
  <c r="Z26" i="17" a="1"/>
  <c r="Z26" i="17" s="1"/>
  <c r="R26" i="17" a="1"/>
  <c r="R26" i="17" s="1"/>
  <c r="T25" i="17" a="1"/>
  <c r="T25" i="17" s="1"/>
  <c r="V26" i="17" a="1"/>
  <c r="V26" i="17" s="1"/>
  <c r="S3" i="17" a="1"/>
  <c r="S3" i="17" s="1"/>
  <c r="Y5" i="17" a="1"/>
  <c r="Y5" i="17" s="1"/>
  <c r="Y13" i="17" a="1"/>
  <c r="Y13" i="17" s="1"/>
  <c r="V16" i="17" a="1"/>
  <c r="V16" i="17" s="1"/>
  <c r="Z24" i="17" a="1"/>
  <c r="Z24" i="17" s="1"/>
  <c r="R24" i="17" a="1"/>
  <c r="R24" i="17" s="1"/>
  <c r="U23" i="17" a="1"/>
  <c r="U23" i="17" s="1"/>
  <c r="Y22" i="17" a="1"/>
  <c r="Y22" i="17" s="1"/>
  <c r="Q22" i="17" a="1"/>
  <c r="Q22" i="17" s="1"/>
  <c r="U29" i="17" a="1"/>
  <c r="U29" i="17" s="1"/>
  <c r="Y28" i="17" a="1"/>
  <c r="Y28" i="17" s="1"/>
  <c r="Q28" i="17" a="1"/>
  <c r="Q28" i="17" s="1"/>
  <c r="U11" i="17" a="1"/>
  <c r="U11" i="17" s="1"/>
  <c r="Q26" i="17" a="1"/>
  <c r="Q26" i="17" s="1"/>
  <c r="U25" i="17" a="1"/>
  <c r="U25" i="17" s="1"/>
  <c r="AA3" i="17" a="1"/>
  <c r="AA3" i="17" s="1"/>
  <c r="AA7" i="17" a="1"/>
  <c r="AA7" i="17" s="1"/>
  <c r="R13" i="17" a="1"/>
  <c r="R13" i="17" s="1"/>
  <c r="U16" i="17" a="1"/>
  <c r="U16" i="17" s="1"/>
  <c r="Y24" i="17" a="1"/>
  <c r="Y24" i="17" s="1"/>
  <c r="Q24" i="17" a="1"/>
  <c r="Q24" i="17" s="1"/>
  <c r="T23" i="17" a="1"/>
  <c r="T23" i="17" s="1"/>
  <c r="X22" i="17" a="1"/>
  <c r="X22" i="17" s="1"/>
  <c r="P22" i="17" a="1"/>
  <c r="P22" i="17" s="1"/>
  <c r="T29" i="17" a="1"/>
  <c r="T29" i="17" s="1"/>
  <c r="X28" i="17" a="1"/>
  <c r="X28" i="17" s="1"/>
  <c r="P28" i="17" a="1"/>
  <c r="P28" i="17" s="1"/>
  <c r="T11" i="17" a="1"/>
  <c r="T11" i="17" s="1"/>
  <c r="X26" i="17" a="1"/>
  <c r="X26" i="17" s="1"/>
  <c r="P26" i="17" a="1"/>
  <c r="P26" i="17" s="1"/>
  <c r="V25" i="17" a="1"/>
  <c r="V25" i="17" s="1"/>
  <c r="P15" i="17" a="1"/>
  <c r="P15" i="17" s="1"/>
  <c r="U7" i="17" a="1"/>
  <c r="U7" i="17" s="1"/>
  <c r="S5" i="17" a="1"/>
  <c r="S5" i="17" s="1"/>
  <c r="Q13" i="17" a="1"/>
  <c r="Q13" i="17" s="1"/>
  <c r="Z21" i="17" a="1"/>
  <c r="Z21" i="17" s="1"/>
  <c r="X24" i="17" a="1"/>
  <c r="X24" i="17" s="1"/>
  <c r="AA23" i="17" a="1"/>
  <c r="AA23" i="17" s="1"/>
  <c r="AA29" i="17" a="1"/>
  <c r="AA29" i="17" s="1"/>
  <c r="AA11" i="17" a="1"/>
  <c r="AA11" i="17" s="1"/>
  <c r="S11" i="17" a="1"/>
  <c r="S11" i="17" s="1"/>
  <c r="W26" i="17" a="1"/>
  <c r="W26" i="17" s="1"/>
  <c r="V20" i="17" a="1"/>
  <c r="V20" i="17" s="1"/>
  <c r="U3" i="17" a="1"/>
  <c r="U3" i="17" s="1"/>
  <c r="Q15" i="17" a="1"/>
  <c r="Q15" i="17" s="1"/>
  <c r="Y15" i="17" a="1"/>
  <c r="Y15" i="17" s="1"/>
  <c r="U27" i="17" a="1"/>
  <c r="U27" i="17" s="1"/>
  <c r="AA8" i="17" a="1"/>
  <c r="AA8" i="17" s="1"/>
  <c r="T8" i="17" a="1"/>
  <c r="T8" i="17" s="1"/>
  <c r="Z7" i="17" a="1"/>
  <c r="Z7" i="17" s="1"/>
  <c r="Y6" i="17" a="1"/>
  <c r="Y6" i="17" s="1"/>
  <c r="S6" i="17" a="1"/>
  <c r="S6" i="17" s="1"/>
  <c r="X5" i="17" a="1"/>
  <c r="X5" i="17" s="1"/>
  <c r="R5" i="17" a="1"/>
  <c r="R5" i="17" s="1"/>
  <c r="Q4" i="17" a="1"/>
  <c r="Q4" i="17" s="1"/>
  <c r="T14" i="17" a="1"/>
  <c r="T14" i="17" s="1"/>
  <c r="X13" i="17" a="1"/>
  <c r="X13" i="17" s="1"/>
  <c r="P13" i="17" a="1"/>
  <c r="P13" i="17" s="1"/>
  <c r="T12" i="17" a="1"/>
  <c r="T12" i="17" s="1"/>
  <c r="X19" i="17" a="1"/>
  <c r="X19" i="17" s="1"/>
  <c r="P19" i="17" a="1"/>
  <c r="P19" i="17" s="1"/>
  <c r="T18" i="17" a="1"/>
  <c r="T18" i="17" s="1"/>
  <c r="X17" i="17" a="1"/>
  <c r="X17" i="17" s="1"/>
  <c r="P17" i="17" a="1"/>
  <c r="P17" i="17" s="1"/>
  <c r="T16" i="17" a="1"/>
  <c r="T16" i="17" s="1"/>
  <c r="X21" i="17" a="1"/>
  <c r="X21" i="17" s="1"/>
  <c r="P21" i="17" a="1"/>
  <c r="P21" i="17" s="1"/>
  <c r="U20" i="17" a="1"/>
  <c r="U20" i="17" s="1"/>
  <c r="S27" i="17" a="1"/>
  <c r="S27" i="17" s="1"/>
  <c r="T27" i="17" a="1"/>
  <c r="T27" i="17" s="1"/>
  <c r="Y19" i="17" a="1"/>
  <c r="Y19" i="17" s="1"/>
  <c r="U18" i="17" a="1"/>
  <c r="U18" i="17" s="1"/>
  <c r="V3" i="17" a="1"/>
  <c r="V3" i="17" s="1"/>
  <c r="R15" i="17" a="1"/>
  <c r="R15" i="17" s="1"/>
  <c r="Z15" i="17" a="1"/>
  <c r="Z15" i="17" s="1"/>
  <c r="V27" i="17" a="1"/>
  <c r="V27" i="17" s="1"/>
  <c r="Z8" i="17" a="1"/>
  <c r="Z8" i="17" s="1"/>
  <c r="Y7" i="17" a="1"/>
  <c r="Y7" i="17" s="1"/>
  <c r="S7" i="17" a="1"/>
  <c r="S7" i="17" s="1"/>
  <c r="X6" i="17" a="1"/>
  <c r="X6" i="17" s="1"/>
  <c r="R6" i="17" a="1"/>
  <c r="R6" i="17" s="1"/>
  <c r="Q5" i="17" a="1"/>
  <c r="Q5" i="17" s="1"/>
  <c r="W4" i="17" a="1"/>
  <c r="W4" i="17" s="1"/>
  <c r="P4" i="17" a="1"/>
  <c r="P4" i="17" s="1"/>
  <c r="AA14" i="17" a="1"/>
  <c r="AA14" i="17" s="1"/>
  <c r="S14" i="17" a="1"/>
  <c r="S14" i="17" s="1"/>
  <c r="W13" i="17" a="1"/>
  <c r="W13" i="17" s="1"/>
  <c r="AA12" i="17" a="1"/>
  <c r="AA12" i="17" s="1"/>
  <c r="S12" i="17" a="1"/>
  <c r="S12" i="17" s="1"/>
  <c r="W19" i="17" a="1"/>
  <c r="W19" i="17" s="1"/>
  <c r="AA18" i="17" a="1"/>
  <c r="AA18" i="17" s="1"/>
  <c r="S18" i="17" a="1"/>
  <c r="S18" i="17" s="1"/>
  <c r="W17" i="17" a="1"/>
  <c r="W17" i="17" s="1"/>
  <c r="AA16" i="17" a="1"/>
  <c r="AA16" i="17" s="1"/>
  <c r="S16" i="17" a="1"/>
  <c r="S16" i="17" s="1"/>
  <c r="W21" i="17" a="1"/>
  <c r="W21" i="17" s="1"/>
  <c r="T20" i="17" a="1"/>
  <c r="T20" i="17" s="1"/>
  <c r="X4" i="17" a="1"/>
  <c r="X4" i="17" s="1"/>
  <c r="Q19" i="17" a="1"/>
  <c r="Q19" i="17" s="1"/>
  <c r="AA15" i="17" a="1"/>
  <c r="AA15" i="17" s="1"/>
  <c r="W27" i="17" a="1"/>
  <c r="W27" i="17" s="1"/>
  <c r="Y8" i="17" a="1"/>
  <c r="Y8" i="17" s="1"/>
  <c r="S8" i="17" a="1"/>
  <c r="S8" i="17" s="1"/>
  <c r="X7" i="17" a="1"/>
  <c r="X7" i="17" s="1"/>
  <c r="R7" i="17" a="1"/>
  <c r="R7" i="17" s="1"/>
  <c r="Q6" i="17" a="1"/>
  <c r="Q6" i="17" s="1"/>
  <c r="W5" i="17" a="1"/>
  <c r="W5" i="17" s="1"/>
  <c r="P5" i="17" a="1"/>
  <c r="P5" i="17" s="1"/>
  <c r="V4" i="17" a="1"/>
  <c r="V4" i="17" s="1"/>
  <c r="Z14" i="17" a="1"/>
  <c r="Z14" i="17" s="1"/>
  <c r="R14" i="17" a="1"/>
  <c r="R14" i="17" s="1"/>
  <c r="V13" i="17" a="1"/>
  <c r="V13" i="17" s="1"/>
  <c r="Z12" i="17" a="1"/>
  <c r="Z12" i="17" s="1"/>
  <c r="R12" i="17" a="1"/>
  <c r="R12" i="17" s="1"/>
  <c r="V19" i="17" a="1"/>
  <c r="V19" i="17" s="1"/>
  <c r="Z18" i="17" a="1"/>
  <c r="Z18" i="17" s="1"/>
  <c r="R18" i="17" a="1"/>
  <c r="R18" i="17" s="1"/>
  <c r="V17" i="17" a="1"/>
  <c r="V17" i="17" s="1"/>
  <c r="Z16" i="17" a="1"/>
  <c r="Z16" i="17" s="1"/>
  <c r="R16" i="17" a="1"/>
  <c r="R16" i="17" s="1"/>
  <c r="V21" i="17" a="1"/>
  <c r="V21" i="17" s="1"/>
  <c r="AA20" i="17" a="1"/>
  <c r="AA20" i="17" s="1"/>
  <c r="S20" i="17" a="1"/>
  <c r="S20" i="17" s="1"/>
  <c r="P3" i="17" a="1"/>
  <c r="P3" i="17" s="1"/>
  <c r="X3" i="17" a="1"/>
  <c r="X3" i="17" s="1"/>
  <c r="T15" i="17" a="1"/>
  <c r="T15" i="17" s="1"/>
  <c r="P27" i="17" a="1"/>
  <c r="P27" i="17" s="1"/>
  <c r="X27" i="17" a="1"/>
  <c r="X27" i="17" s="1"/>
  <c r="X8" i="17" a="1"/>
  <c r="X8" i="17" s="1"/>
  <c r="R8" i="17" a="1"/>
  <c r="R8" i="17" s="1"/>
  <c r="Q7" i="17" a="1"/>
  <c r="Q7" i="17" s="1"/>
  <c r="W6" i="17" a="1"/>
  <c r="W6" i="17" s="1"/>
  <c r="P6" i="17" a="1"/>
  <c r="P6" i="17" s="1"/>
  <c r="V5" i="17" a="1"/>
  <c r="V5" i="17" s="1"/>
  <c r="U4" i="17" a="1"/>
  <c r="U4" i="17" s="1"/>
  <c r="Y14" i="17" a="1"/>
  <c r="Y14" i="17" s="1"/>
  <c r="Q14" i="17" a="1"/>
  <c r="Q14" i="17" s="1"/>
  <c r="U13" i="17" a="1"/>
  <c r="U13" i="17" s="1"/>
  <c r="Y12" i="17" a="1"/>
  <c r="Y12" i="17" s="1"/>
  <c r="Q12" i="17" a="1"/>
  <c r="Q12" i="17" s="1"/>
  <c r="U19" i="17" a="1"/>
  <c r="U19" i="17" s="1"/>
  <c r="Y18" i="17" a="1"/>
  <c r="Y18" i="17" s="1"/>
  <c r="Q18" i="17" a="1"/>
  <c r="Q18" i="17" s="1"/>
  <c r="U17" i="17" a="1"/>
  <c r="U17" i="17" s="1"/>
  <c r="Y16" i="17" a="1"/>
  <c r="Y16" i="17" s="1"/>
  <c r="Q16" i="17" a="1"/>
  <c r="Q16" i="17" s="1"/>
  <c r="U21" i="17" a="1"/>
  <c r="U21" i="17" s="1"/>
  <c r="Z20" i="17" a="1"/>
  <c r="Z20" i="17" s="1"/>
  <c r="R20" i="17" a="1"/>
  <c r="R20" i="17" s="1"/>
  <c r="R19" i="17" a="1"/>
  <c r="R19" i="17" s="1"/>
  <c r="T3" i="17" a="1"/>
  <c r="T3" i="17" s="1"/>
  <c r="R4" i="17" a="1"/>
  <c r="R4" i="17" s="1"/>
  <c r="W3" i="17" a="1"/>
  <c r="W3" i="17" s="1"/>
  <c r="Q3" i="17" a="1"/>
  <c r="Q3" i="17" s="1"/>
  <c r="Y3" i="17" a="1"/>
  <c r="Y3" i="17" s="1"/>
  <c r="U15" i="17" a="1"/>
  <c r="U15" i="17" s="1"/>
  <c r="Q27" i="17" a="1"/>
  <c r="Q27" i="17" s="1"/>
  <c r="Y27" i="17" a="1"/>
  <c r="Y27" i="17" s="1"/>
  <c r="Q8" i="17" a="1"/>
  <c r="Q8" i="17" s="1"/>
  <c r="W7" i="17" a="1"/>
  <c r="W7" i="17" s="1"/>
  <c r="P7" i="17" a="1"/>
  <c r="P7" i="17" s="1"/>
  <c r="V6" i="17" a="1"/>
  <c r="V6" i="17" s="1"/>
  <c r="U5" i="17" a="1"/>
  <c r="U5" i="17" s="1"/>
  <c r="AA4" i="17" a="1"/>
  <c r="AA4" i="17" s="1"/>
  <c r="T4" i="17" a="1"/>
  <c r="T4" i="17" s="1"/>
  <c r="X14" i="17" a="1"/>
  <c r="X14" i="17" s="1"/>
  <c r="P14" i="17" a="1"/>
  <c r="P14" i="17" s="1"/>
  <c r="T13" i="17" a="1"/>
  <c r="T13" i="17" s="1"/>
  <c r="X12" i="17" a="1"/>
  <c r="X12" i="17" s="1"/>
  <c r="P12" i="17" a="1"/>
  <c r="P12" i="17" s="1"/>
  <c r="T19" i="17" a="1"/>
  <c r="T19" i="17" s="1"/>
  <c r="X18" i="17" a="1"/>
  <c r="X18" i="17" s="1"/>
  <c r="P18" i="17" a="1"/>
  <c r="P18" i="17" s="1"/>
  <c r="T17" i="17" a="1"/>
  <c r="T17" i="17" s="1"/>
  <c r="X16" i="17" a="1"/>
  <c r="X16" i="17" s="1"/>
  <c r="P16" i="17" a="1"/>
  <c r="P16" i="17" s="1"/>
  <c r="T21" i="17" a="1"/>
  <c r="T21" i="17" s="1"/>
  <c r="Y20" i="17" a="1"/>
  <c r="Y20" i="17" s="1"/>
  <c r="Q20" i="17" a="1"/>
  <c r="Q20" i="17" s="1"/>
  <c r="Z19" i="17" a="1"/>
  <c r="Z19" i="17" s="1"/>
  <c r="V18" i="17" a="1"/>
  <c r="V18" i="17" s="1"/>
  <c r="R3" i="17" a="1"/>
  <c r="R3" i="17" s="1"/>
  <c r="R27" i="17" a="1"/>
  <c r="R27" i="17" s="1"/>
  <c r="W8" i="17" a="1"/>
  <c r="W8" i="17" s="1"/>
  <c r="AA5" i="17" a="1"/>
  <c r="AA5" i="17" s="1"/>
  <c r="AA13" i="17" a="1"/>
  <c r="AA13" i="17" s="1"/>
  <c r="AA19" i="17" a="1"/>
  <c r="AA19" i="17" s="1"/>
  <c r="AA17" i="17" a="1"/>
  <c r="AA17" i="17" s="1"/>
  <c r="AA21" i="17" a="1"/>
  <c r="AA21" i="17" s="1"/>
  <c r="X20" i="17" a="1"/>
  <c r="X20" i="17" s="1"/>
  <c r="R91" i="14"/>
  <c r="Q85" i="14"/>
  <c r="R88" i="14"/>
  <c r="R80" i="14"/>
  <c r="R63" i="14"/>
  <c r="S65" i="14"/>
  <c r="R109" i="14"/>
  <c r="Q106" i="14"/>
  <c r="Q92" i="14"/>
  <c r="Q84" i="14"/>
  <c r="R51" i="14"/>
  <c r="Q109" i="14"/>
  <c r="R108" i="14"/>
  <c r="Q103" i="14"/>
  <c r="R100" i="14"/>
  <c r="Q89" i="14"/>
  <c r="R87" i="14"/>
  <c r="Q81" i="14"/>
  <c r="Q58" i="14"/>
  <c r="Q110" i="14"/>
  <c r="R103" i="14"/>
  <c r="Q97" i="14"/>
  <c r="Q108" i="14"/>
  <c r="R105" i="14"/>
  <c r="Q100" i="14"/>
  <c r="Q94" i="14"/>
  <c r="Q86" i="14"/>
  <c r="Q78" i="14"/>
  <c r="O63" i="14"/>
  <c r="M27" i="14"/>
  <c r="P27" i="14"/>
  <c r="N75" i="14"/>
  <c r="Q75" i="14" s="1"/>
  <c r="N71" i="14"/>
  <c r="Q71" i="14" s="1"/>
  <c r="L70" i="14"/>
  <c r="R70" i="14" s="1"/>
  <c r="N67" i="14"/>
  <c r="Q67" i="14" s="1"/>
  <c r="L66" i="14"/>
  <c r="R66" i="14" s="1"/>
  <c r="N63" i="14"/>
  <c r="Q63" i="14" s="1"/>
  <c r="P62" i="14"/>
  <c r="G61" i="14"/>
  <c r="M60" i="14"/>
  <c r="S60" i="14" s="1"/>
  <c r="G59" i="14"/>
  <c r="P58" i="14"/>
  <c r="O38" i="14"/>
  <c r="L38" i="14"/>
  <c r="R38" i="14" s="1"/>
  <c r="O67" i="14"/>
  <c r="R67" i="14" s="1"/>
  <c r="S75" i="14"/>
  <c r="S71" i="14"/>
  <c r="S67" i="14"/>
  <c r="S63" i="14"/>
  <c r="M23" i="14"/>
  <c r="S23" i="14" s="1"/>
  <c r="P23" i="14"/>
  <c r="M11" i="14"/>
  <c r="P11" i="14"/>
  <c r="R7" i="14"/>
  <c r="S74" i="14"/>
  <c r="P77" i="14"/>
  <c r="S77" i="14" s="1"/>
  <c r="N76" i="14"/>
  <c r="Q76" i="14" s="1"/>
  <c r="P73" i="14"/>
  <c r="S73" i="14" s="1"/>
  <c r="N72" i="14"/>
  <c r="Q72" i="14" s="1"/>
  <c r="P69" i="14"/>
  <c r="S69" i="14" s="1"/>
  <c r="N68" i="14"/>
  <c r="Q68" i="14" s="1"/>
  <c r="P65" i="14"/>
  <c r="N64" i="14"/>
  <c r="Q64" i="14" s="1"/>
  <c r="M57" i="14"/>
  <c r="P57" i="14"/>
  <c r="M56" i="14"/>
  <c r="P56" i="14"/>
  <c r="M55" i="14"/>
  <c r="P55" i="14"/>
  <c r="M54" i="14"/>
  <c r="P54" i="14"/>
  <c r="M53" i="14"/>
  <c r="P53" i="14"/>
  <c r="M52" i="14"/>
  <c r="P52" i="14"/>
  <c r="M51" i="14"/>
  <c r="P51" i="14"/>
  <c r="M50" i="14"/>
  <c r="P50" i="14"/>
  <c r="O40" i="14"/>
  <c r="L40" i="14"/>
  <c r="R40" i="14" s="1"/>
  <c r="O75" i="14"/>
  <c r="R75" i="14" s="1"/>
  <c r="O95" i="14"/>
  <c r="R95" i="14" s="1"/>
  <c r="O94" i="14"/>
  <c r="R94" i="14" s="1"/>
  <c r="O93" i="14"/>
  <c r="R93" i="14" s="1"/>
  <c r="O92" i="14"/>
  <c r="R92" i="14" s="1"/>
  <c r="O91" i="14"/>
  <c r="O90" i="14"/>
  <c r="R90" i="14" s="1"/>
  <c r="O89" i="14"/>
  <c r="R89" i="14" s="1"/>
  <c r="O88" i="14"/>
  <c r="O87" i="14"/>
  <c r="O86" i="14"/>
  <c r="R86" i="14" s="1"/>
  <c r="O85" i="14"/>
  <c r="R85" i="14" s="1"/>
  <c r="O84" i="14"/>
  <c r="R84" i="14" s="1"/>
  <c r="O83" i="14"/>
  <c r="R83" i="14" s="1"/>
  <c r="O82" i="14"/>
  <c r="R82" i="14" s="1"/>
  <c r="O81" i="14"/>
  <c r="R81" i="14" s="1"/>
  <c r="O80" i="14"/>
  <c r="O79" i="14"/>
  <c r="R79" i="14" s="1"/>
  <c r="O78" i="14"/>
  <c r="R78" i="14" s="1"/>
  <c r="S76" i="14"/>
  <c r="S72" i="14"/>
  <c r="S68" i="14"/>
  <c r="S64" i="14"/>
  <c r="S61" i="14"/>
  <c r="M59" i="14"/>
  <c r="S59" i="14" s="1"/>
  <c r="Q48" i="14"/>
  <c r="P45" i="14"/>
  <c r="M45" i="14"/>
  <c r="S45" i="14" s="1"/>
  <c r="M19" i="14"/>
  <c r="P19" i="14"/>
  <c r="M5" i="14"/>
  <c r="S5" i="14" s="1"/>
  <c r="P5" i="14"/>
  <c r="N77" i="14"/>
  <c r="Q77" i="14" s="1"/>
  <c r="N73" i="14"/>
  <c r="Q73" i="14" s="1"/>
  <c r="N69" i="14"/>
  <c r="Q69" i="14" s="1"/>
  <c r="N65" i="14"/>
  <c r="Q65" i="14" s="1"/>
  <c r="Q56" i="14"/>
  <c r="Q55" i="14"/>
  <c r="Q54" i="14"/>
  <c r="Q53" i="14"/>
  <c r="Q52" i="14"/>
  <c r="Q51" i="14"/>
  <c r="Q50" i="14"/>
  <c r="Q49" i="14"/>
  <c r="G48" i="14"/>
  <c r="O48" i="14"/>
  <c r="R48" i="14" s="1"/>
  <c r="Q46" i="14"/>
  <c r="O42" i="14"/>
  <c r="L42" i="14"/>
  <c r="R42" i="14" s="1"/>
  <c r="O34" i="14"/>
  <c r="L34" i="14"/>
  <c r="S70" i="14"/>
  <c r="S66" i="14"/>
  <c r="P61" i="14"/>
  <c r="N58" i="14"/>
  <c r="G50" i="14"/>
  <c r="O50" i="14"/>
  <c r="R50" i="14" s="1"/>
  <c r="G49" i="14"/>
  <c r="O49" i="14"/>
  <c r="R49" i="14" s="1"/>
  <c r="Q47" i="14"/>
  <c r="M31" i="14"/>
  <c r="S31" i="14" s="1"/>
  <c r="P31" i="14"/>
  <c r="N74" i="14"/>
  <c r="Q74" i="14" s="1"/>
  <c r="N70" i="14"/>
  <c r="Q70" i="14" s="1"/>
  <c r="N66" i="14"/>
  <c r="Q66" i="14" s="1"/>
  <c r="M62" i="14"/>
  <c r="S62" i="14" s="1"/>
  <c r="O59" i="14"/>
  <c r="R59" i="14" s="1"/>
  <c r="M58" i="14"/>
  <c r="S58" i="14" s="1"/>
  <c r="N44" i="14"/>
  <c r="Q44" i="14" s="1"/>
  <c r="O36" i="14"/>
  <c r="L36" i="14"/>
  <c r="R36" i="14" s="1"/>
  <c r="M15" i="14"/>
  <c r="P15" i="14"/>
  <c r="M29" i="14"/>
  <c r="P29" i="14"/>
  <c r="M25" i="14"/>
  <c r="P25" i="14"/>
  <c r="M21" i="14"/>
  <c r="P21" i="14"/>
  <c r="M17" i="14"/>
  <c r="P17" i="14"/>
  <c r="M13" i="14"/>
  <c r="P13" i="14"/>
  <c r="M8" i="14"/>
  <c r="P8" i="14"/>
  <c r="Q28" i="14"/>
  <c r="Q24" i="14"/>
  <c r="Q20" i="14"/>
  <c r="Q16" i="14"/>
  <c r="Q12" i="14"/>
  <c r="M7" i="14"/>
  <c r="P7" i="14"/>
  <c r="Q6" i="14"/>
  <c r="M3" i="14"/>
  <c r="S3" i="14" s="1"/>
  <c r="P3" i="14"/>
  <c r="P49" i="14"/>
  <c r="S49" i="14" s="1"/>
  <c r="P48" i="14"/>
  <c r="S48" i="14" s="1"/>
  <c r="P47" i="14"/>
  <c r="S47" i="14" s="1"/>
  <c r="N46" i="14"/>
  <c r="L45" i="14"/>
  <c r="R45" i="14" s="1"/>
  <c r="O44" i="14"/>
  <c r="R44" i="14" s="1"/>
  <c r="P43" i="14"/>
  <c r="S43" i="14" s="1"/>
  <c r="K40" i="14"/>
  <c r="Q40" i="14" s="1"/>
  <c r="K38" i="14"/>
  <c r="Q38" i="14" s="1"/>
  <c r="K36" i="14"/>
  <c r="Q36" i="14" s="1"/>
  <c r="K34" i="14"/>
  <c r="Q34" i="14" s="1"/>
  <c r="M32" i="14"/>
  <c r="P32" i="14"/>
  <c r="M28" i="14"/>
  <c r="S28" i="14" s="1"/>
  <c r="P28" i="14"/>
  <c r="M24" i="14"/>
  <c r="P24" i="14"/>
  <c r="M20" i="14"/>
  <c r="S20" i="14" s="1"/>
  <c r="P20" i="14"/>
  <c r="M16" i="14"/>
  <c r="P16" i="14"/>
  <c r="M12" i="14"/>
  <c r="S12" i="14" s="1"/>
  <c r="P12" i="14"/>
  <c r="M6" i="14"/>
  <c r="P6" i="14"/>
  <c r="O56" i="14"/>
  <c r="R56" i="14" s="1"/>
  <c r="O55" i="14"/>
  <c r="R55" i="14" s="1"/>
  <c r="O54" i="14"/>
  <c r="R54" i="14" s="1"/>
  <c r="O53" i="14"/>
  <c r="R53" i="14" s="1"/>
  <c r="O52" i="14"/>
  <c r="R52" i="14" s="1"/>
  <c r="O51" i="14"/>
  <c r="G47" i="14"/>
  <c r="N43" i="14"/>
  <c r="Q43" i="14" s="1"/>
  <c r="P44" i="14"/>
  <c r="S44" i="14" s="1"/>
  <c r="L41" i="14"/>
  <c r="R41" i="14" s="1"/>
  <c r="L39" i="14"/>
  <c r="R39" i="14" s="1"/>
  <c r="L37" i="14"/>
  <c r="R37" i="14" s="1"/>
  <c r="L35" i="14"/>
  <c r="R35" i="14" s="1"/>
  <c r="L33" i="14"/>
  <c r="R33" i="14" s="1"/>
  <c r="Q30" i="14"/>
  <c r="Q26" i="14"/>
  <c r="Q22" i="14"/>
  <c r="Q18" i="14"/>
  <c r="Q14" i="14"/>
  <c r="Q10" i="14"/>
  <c r="Q4" i="14"/>
  <c r="K41" i="14"/>
  <c r="Q41" i="14" s="1"/>
  <c r="K39" i="14"/>
  <c r="Q39" i="14" s="1"/>
  <c r="K37" i="14"/>
  <c r="Q37" i="14" s="1"/>
  <c r="K35" i="14"/>
  <c r="Q35" i="14" s="1"/>
  <c r="M30" i="14"/>
  <c r="P30" i="14"/>
  <c r="M26" i="14"/>
  <c r="P26" i="14"/>
  <c r="M22" i="14"/>
  <c r="S22" i="14" s="1"/>
  <c r="P22" i="14"/>
  <c r="M18" i="14"/>
  <c r="P18" i="14"/>
  <c r="M14" i="14"/>
  <c r="P14" i="14"/>
  <c r="M10" i="14"/>
  <c r="P10" i="14"/>
  <c r="Q9" i="14"/>
  <c r="M4" i="14"/>
  <c r="P4" i="14"/>
  <c r="O46" i="14"/>
  <c r="R46" i="14" s="1"/>
  <c r="O43" i="14"/>
  <c r="R43" i="14" s="1"/>
  <c r="P42" i="14"/>
  <c r="S42" i="14" s="1"/>
  <c r="Q29" i="14"/>
  <c r="Q25" i="14"/>
  <c r="Q21" i="14"/>
  <c r="Q17" i="14"/>
  <c r="Q13" i="14"/>
  <c r="M9" i="14"/>
  <c r="S9" i="14" s="1"/>
  <c r="P9" i="14"/>
  <c r="Q8" i="14"/>
  <c r="O9" i="14"/>
  <c r="R9" i="14" s="1"/>
  <c r="O8" i="14"/>
  <c r="R8" i="14" s="1"/>
  <c r="O7" i="14"/>
  <c r="O6" i="14"/>
  <c r="R6" i="14" s="1"/>
  <c r="O5" i="14"/>
  <c r="R5" i="14" s="1"/>
  <c r="O4" i="14"/>
  <c r="R4" i="14" s="1"/>
  <c r="O3" i="14"/>
  <c r="R3" i="14" s="1"/>
  <c r="P110" i="10"/>
  <c r="O110" i="10"/>
  <c r="N110" i="10"/>
  <c r="P109" i="10"/>
  <c r="O109" i="10"/>
  <c r="N109" i="10"/>
  <c r="P108" i="10"/>
  <c r="O108" i="10"/>
  <c r="N108" i="10"/>
  <c r="P107" i="10"/>
  <c r="O107" i="10"/>
  <c r="N107" i="10"/>
  <c r="P106" i="10"/>
  <c r="O106" i="10"/>
  <c r="N106" i="10"/>
  <c r="P105" i="10"/>
  <c r="O105" i="10"/>
  <c r="N105" i="10"/>
  <c r="P104" i="10"/>
  <c r="O104" i="10"/>
  <c r="N104" i="10"/>
  <c r="P103" i="10"/>
  <c r="O103" i="10"/>
  <c r="N103" i="10"/>
  <c r="P102" i="10"/>
  <c r="O102" i="10"/>
  <c r="N102" i="10"/>
  <c r="P101" i="10"/>
  <c r="O101" i="10"/>
  <c r="N101" i="10"/>
  <c r="P100" i="10"/>
  <c r="O100" i="10"/>
  <c r="N100" i="10"/>
  <c r="P99" i="10"/>
  <c r="O99" i="10"/>
  <c r="N99" i="10"/>
  <c r="P98" i="10"/>
  <c r="O98" i="10"/>
  <c r="N98" i="10"/>
  <c r="P97" i="10"/>
  <c r="O97" i="10"/>
  <c r="N97" i="10"/>
  <c r="P96" i="10"/>
  <c r="O96" i="10"/>
  <c r="N96" i="10"/>
  <c r="P95" i="10"/>
  <c r="O95" i="10"/>
  <c r="N95" i="10"/>
  <c r="P94" i="10"/>
  <c r="O94" i="10"/>
  <c r="N94" i="10"/>
  <c r="P93" i="10"/>
  <c r="O93" i="10"/>
  <c r="N93" i="10"/>
  <c r="P92" i="10"/>
  <c r="O92" i="10"/>
  <c r="N92" i="10"/>
  <c r="P91" i="10"/>
  <c r="O91" i="10"/>
  <c r="N91" i="10"/>
  <c r="P90" i="10"/>
  <c r="O90" i="10"/>
  <c r="N90" i="10"/>
  <c r="P89" i="10"/>
  <c r="O89" i="10"/>
  <c r="N89" i="10"/>
  <c r="P88" i="10"/>
  <c r="O88" i="10"/>
  <c r="N88" i="10"/>
  <c r="P87" i="10"/>
  <c r="O87" i="10"/>
  <c r="N87" i="10"/>
  <c r="P86" i="10"/>
  <c r="O86" i="10"/>
  <c r="N86" i="10"/>
  <c r="P85" i="10"/>
  <c r="O85" i="10"/>
  <c r="N85" i="10"/>
  <c r="P84" i="10"/>
  <c r="O84" i="10"/>
  <c r="N84" i="10"/>
  <c r="P83" i="10"/>
  <c r="O83" i="10"/>
  <c r="N83" i="10"/>
  <c r="P82" i="10"/>
  <c r="O82" i="10"/>
  <c r="N82" i="10"/>
  <c r="P81" i="10"/>
  <c r="O81" i="10"/>
  <c r="N81" i="10"/>
  <c r="P80" i="10"/>
  <c r="O80" i="10"/>
  <c r="N80" i="10"/>
  <c r="P79" i="10"/>
  <c r="O79" i="10"/>
  <c r="N79" i="10"/>
  <c r="P78" i="10"/>
  <c r="O78" i="10"/>
  <c r="N78" i="10"/>
  <c r="P77" i="10"/>
  <c r="O77" i="10"/>
  <c r="N77" i="10"/>
  <c r="P76" i="10"/>
  <c r="O76" i="10"/>
  <c r="N76" i="10"/>
  <c r="P75" i="10"/>
  <c r="O75" i="10"/>
  <c r="N75" i="10"/>
  <c r="P74" i="10"/>
  <c r="O74" i="10"/>
  <c r="N74" i="10"/>
  <c r="P73" i="10"/>
  <c r="O73" i="10"/>
  <c r="N73" i="10"/>
  <c r="P72" i="10"/>
  <c r="O72" i="10"/>
  <c r="N72" i="10"/>
  <c r="P71" i="10"/>
  <c r="O71" i="10"/>
  <c r="N71" i="10"/>
  <c r="P70" i="10"/>
  <c r="O70" i="10"/>
  <c r="N70" i="10"/>
  <c r="P69" i="10"/>
  <c r="O69" i="10"/>
  <c r="N69" i="10"/>
  <c r="P68" i="10"/>
  <c r="O68" i="10"/>
  <c r="N68" i="10"/>
  <c r="P67" i="10"/>
  <c r="O67" i="10"/>
  <c r="N67" i="10"/>
  <c r="P66" i="10"/>
  <c r="O66" i="10"/>
  <c r="N66" i="10"/>
  <c r="P65" i="10"/>
  <c r="O65" i="10"/>
  <c r="N65" i="10"/>
  <c r="P64" i="10"/>
  <c r="O64" i="10"/>
  <c r="N64" i="10"/>
  <c r="P63" i="10"/>
  <c r="O63" i="10"/>
  <c r="N63" i="10"/>
  <c r="P62" i="10"/>
  <c r="O62" i="10"/>
  <c r="N62" i="10"/>
  <c r="P61" i="10"/>
  <c r="O61" i="10"/>
  <c r="N61" i="10"/>
  <c r="P60" i="10"/>
  <c r="O60" i="10"/>
  <c r="N60" i="10"/>
  <c r="P59" i="10"/>
  <c r="O59" i="10"/>
  <c r="N59" i="10"/>
  <c r="P58" i="10"/>
  <c r="O58" i="10"/>
  <c r="N58" i="10"/>
  <c r="P57" i="10"/>
  <c r="O57" i="10"/>
  <c r="N57" i="10"/>
  <c r="P56" i="10"/>
  <c r="O56" i="10"/>
  <c r="N56" i="10"/>
  <c r="P55" i="10"/>
  <c r="O55" i="10"/>
  <c r="N55" i="10"/>
  <c r="P54" i="10"/>
  <c r="O54" i="10"/>
  <c r="N54" i="10"/>
  <c r="P53" i="10"/>
  <c r="O53" i="10"/>
  <c r="N53" i="10"/>
  <c r="P52" i="10"/>
  <c r="O52" i="10"/>
  <c r="N52" i="10"/>
  <c r="P51" i="10"/>
  <c r="O51" i="10"/>
  <c r="N51" i="10"/>
  <c r="P50" i="10"/>
  <c r="O50" i="10"/>
  <c r="N50" i="10"/>
  <c r="P49" i="10"/>
  <c r="O49" i="10"/>
  <c r="N49" i="10"/>
  <c r="P48" i="10"/>
  <c r="O48" i="10"/>
  <c r="N48" i="10"/>
  <c r="P47" i="10"/>
  <c r="O47" i="10"/>
  <c r="N47" i="10"/>
  <c r="P46" i="10"/>
  <c r="O46" i="10"/>
  <c r="N46" i="10"/>
  <c r="P45" i="10"/>
  <c r="O45" i="10"/>
  <c r="N45" i="10"/>
  <c r="P44" i="10"/>
  <c r="O44" i="10"/>
  <c r="N44" i="10"/>
  <c r="P43" i="10"/>
  <c r="O43" i="10"/>
  <c r="N43" i="10"/>
  <c r="P42" i="10"/>
  <c r="O42" i="10"/>
  <c r="N42" i="10"/>
  <c r="P41" i="10"/>
  <c r="O41" i="10"/>
  <c r="N41" i="10"/>
  <c r="P40" i="10"/>
  <c r="O40" i="10"/>
  <c r="N40" i="10"/>
  <c r="P39" i="10"/>
  <c r="O39" i="10"/>
  <c r="N39" i="10"/>
  <c r="P38" i="10"/>
  <c r="O38" i="10"/>
  <c r="N38" i="10"/>
  <c r="P37" i="10"/>
  <c r="O37" i="10"/>
  <c r="N37" i="10"/>
  <c r="P36" i="10"/>
  <c r="O36" i="10"/>
  <c r="N36" i="10"/>
  <c r="P35" i="10"/>
  <c r="O35" i="10"/>
  <c r="N35" i="10"/>
  <c r="P34" i="10"/>
  <c r="O34" i="10"/>
  <c r="N34" i="10"/>
  <c r="P33" i="10"/>
  <c r="O33" i="10"/>
  <c r="N33" i="10"/>
  <c r="P32" i="10"/>
  <c r="O32" i="10"/>
  <c r="N32" i="10"/>
  <c r="P31" i="10"/>
  <c r="O31" i="10"/>
  <c r="N31" i="10"/>
  <c r="P30" i="10"/>
  <c r="O30" i="10"/>
  <c r="N30" i="10"/>
  <c r="P29" i="10"/>
  <c r="O29" i="10"/>
  <c r="N29" i="10"/>
  <c r="P28" i="10"/>
  <c r="O28" i="10"/>
  <c r="N28" i="10"/>
  <c r="P27" i="10"/>
  <c r="O27" i="10"/>
  <c r="N27" i="10"/>
  <c r="P26" i="10"/>
  <c r="O26" i="10"/>
  <c r="N26" i="10"/>
  <c r="P25" i="10"/>
  <c r="O25" i="10"/>
  <c r="N25" i="10"/>
  <c r="P24" i="10"/>
  <c r="O24" i="10"/>
  <c r="N24" i="10"/>
  <c r="P23" i="10"/>
  <c r="O23" i="10"/>
  <c r="N23" i="10"/>
  <c r="P22" i="10"/>
  <c r="O22" i="10"/>
  <c r="N22" i="10"/>
  <c r="P21" i="10"/>
  <c r="O21" i="10"/>
  <c r="N21" i="10"/>
  <c r="P20" i="10"/>
  <c r="O20" i="10"/>
  <c r="N20" i="10"/>
  <c r="P19" i="10"/>
  <c r="O19" i="10"/>
  <c r="N19" i="10"/>
  <c r="P18" i="10"/>
  <c r="O18" i="10"/>
  <c r="N18" i="10"/>
  <c r="P17" i="10"/>
  <c r="O17" i="10"/>
  <c r="N17" i="10"/>
  <c r="P15" i="10"/>
  <c r="O15" i="10"/>
  <c r="N15" i="10"/>
  <c r="P14" i="10"/>
  <c r="O14" i="10"/>
  <c r="N14" i="10"/>
  <c r="P12" i="10"/>
  <c r="O12" i="10"/>
  <c r="N12" i="10"/>
  <c r="P11" i="10"/>
  <c r="O11" i="10"/>
  <c r="N11" i="10"/>
  <c r="P10" i="10"/>
  <c r="O10" i="10"/>
  <c r="N10" i="10"/>
  <c r="P9" i="10"/>
  <c r="O9" i="10"/>
  <c r="N9" i="10"/>
  <c r="P8" i="10"/>
  <c r="O8" i="10"/>
  <c r="N8" i="10"/>
  <c r="P7" i="10"/>
  <c r="O7" i="10"/>
  <c r="N7" i="10"/>
  <c r="P6" i="10"/>
  <c r="O6" i="10"/>
  <c r="N6" i="10"/>
  <c r="P5" i="10"/>
  <c r="O5" i="10"/>
  <c r="N5" i="10"/>
  <c r="P4" i="10"/>
  <c r="O4" i="10"/>
  <c r="N4" i="10"/>
  <c r="BR19" i="17" l="1"/>
  <c r="DE19" i="17" s="1"/>
  <c r="CE19" i="17"/>
  <c r="CR19" i="17"/>
  <c r="CY7" i="17"/>
  <c r="BY7" i="17"/>
  <c r="CL7" i="17"/>
  <c r="CN23" i="17"/>
  <c r="CA23" i="17"/>
  <c r="DN23" i="17" s="1"/>
  <c r="DA23" i="17"/>
  <c r="CQ26" i="17"/>
  <c r="CD26" i="17"/>
  <c r="BQ26" i="17"/>
  <c r="DD26" i="17" s="1"/>
  <c r="CH6" i="17"/>
  <c r="BU6" i="17"/>
  <c r="DH6" i="17" s="1"/>
  <c r="CU6" i="17"/>
  <c r="BX15" i="17"/>
  <c r="DK15" i="17" s="1"/>
  <c r="CX15" i="17"/>
  <c r="CK15" i="17"/>
  <c r="BZ29" i="17"/>
  <c r="DM29" i="17" s="1"/>
  <c r="CM29" i="17"/>
  <c r="CZ29" i="17"/>
  <c r="BT6" i="17"/>
  <c r="DG6" i="17" s="1"/>
  <c r="CG6" i="17"/>
  <c r="CT6" i="17"/>
  <c r="BY21" i="17"/>
  <c r="DL21" i="17" s="1"/>
  <c r="CY21" i="17"/>
  <c r="CL21" i="17"/>
  <c r="CG4" i="17"/>
  <c r="BT4" i="17"/>
  <c r="DG4" i="17" s="1"/>
  <c r="CT4" i="17"/>
  <c r="CQ27" i="17"/>
  <c r="CD27" i="17"/>
  <c r="BQ27" i="17"/>
  <c r="DD27" i="17" s="1"/>
  <c r="BR20" i="17"/>
  <c r="DE20" i="17" s="1"/>
  <c r="CE20" i="17"/>
  <c r="CR20" i="17"/>
  <c r="BU19" i="17"/>
  <c r="DH19" i="17" s="1"/>
  <c r="CU19" i="17"/>
  <c r="CH19" i="17"/>
  <c r="CC6" i="17"/>
  <c r="BP6" i="17"/>
  <c r="DC6" i="17" s="1"/>
  <c r="CP6" i="17"/>
  <c r="CK3" i="17"/>
  <c r="BX3" i="17"/>
  <c r="DK3" i="17" s="1"/>
  <c r="CX3" i="17"/>
  <c r="CE18" i="17"/>
  <c r="CR18" i="17"/>
  <c r="BR18" i="17"/>
  <c r="DE18" i="17" s="1"/>
  <c r="BV4" i="17"/>
  <c r="DI4" i="17" s="1"/>
  <c r="CI4" i="17"/>
  <c r="CV4" i="17"/>
  <c r="CW27" i="17"/>
  <c r="CJ27" i="17"/>
  <c r="BW27" i="17"/>
  <c r="DJ27" i="17" s="1"/>
  <c r="CW17" i="17"/>
  <c r="BW17" i="17"/>
  <c r="DJ17" i="17" s="1"/>
  <c r="CJ17" i="17"/>
  <c r="CA14" i="17"/>
  <c r="DN14" i="17" s="1"/>
  <c r="DA14" i="17"/>
  <c r="CN14" i="17"/>
  <c r="BZ8" i="17"/>
  <c r="DM8" i="17" s="1"/>
  <c r="CM8" i="17"/>
  <c r="CZ8" i="17"/>
  <c r="BS27" i="17"/>
  <c r="DF27" i="17" s="1"/>
  <c r="CS27" i="17"/>
  <c r="CF27" i="17"/>
  <c r="BP19" i="17"/>
  <c r="DC19" i="17" s="1"/>
  <c r="CC19" i="17"/>
  <c r="CP19" i="17"/>
  <c r="BX5" i="17"/>
  <c r="DK5" i="17" s="1"/>
  <c r="CX5" i="17"/>
  <c r="CK5" i="17"/>
  <c r="BQ15" i="17"/>
  <c r="DD15" i="17" s="1"/>
  <c r="CQ15" i="17"/>
  <c r="CD15" i="17"/>
  <c r="BX24" i="17"/>
  <c r="DK24" i="17" s="1"/>
  <c r="CK24" i="17"/>
  <c r="CX24" i="17"/>
  <c r="BX26" i="17"/>
  <c r="DK26" i="17" s="1"/>
  <c r="CX26" i="17"/>
  <c r="CK26" i="17"/>
  <c r="CD24" i="17"/>
  <c r="BQ24" i="17"/>
  <c r="DD24" i="17" s="1"/>
  <c r="CQ24" i="17"/>
  <c r="BU11" i="17"/>
  <c r="DH11" i="17" s="1"/>
  <c r="CH11" i="17"/>
  <c r="CU11" i="17"/>
  <c r="BZ24" i="17"/>
  <c r="DM24" i="17" s="1"/>
  <c r="CM24" i="17"/>
  <c r="CZ24" i="17"/>
  <c r="CM26" i="17"/>
  <c r="BZ26" i="17"/>
  <c r="DM26" i="17" s="1"/>
  <c r="CZ26" i="17"/>
  <c r="BS24" i="17"/>
  <c r="DF24" i="17" s="1"/>
  <c r="CS24" i="17"/>
  <c r="CF24" i="17"/>
  <c r="DA25" i="17"/>
  <c r="CA25" i="17"/>
  <c r="DN25" i="17" s="1"/>
  <c r="CN25" i="17"/>
  <c r="CS22" i="17"/>
  <c r="CF22" i="17"/>
  <c r="BS22" i="17"/>
  <c r="DF22" i="17" s="1"/>
  <c r="CR25" i="17"/>
  <c r="BR25" i="17"/>
  <c r="DE25" i="17" s="1"/>
  <c r="CE25" i="17"/>
  <c r="CC23" i="17"/>
  <c r="BP23" i="17"/>
  <c r="DC23" i="17" s="1"/>
  <c r="CP23" i="17"/>
  <c r="CE11" i="17"/>
  <c r="BR11" i="17"/>
  <c r="DE11" i="17" s="1"/>
  <c r="CR11" i="17"/>
  <c r="CH22" i="17"/>
  <c r="BU22" i="17"/>
  <c r="DH22" i="17" s="1"/>
  <c r="CU22" i="17"/>
  <c r="BW15" i="17"/>
  <c r="DJ15" i="17" s="1"/>
  <c r="CJ15" i="17"/>
  <c r="CW15" i="17"/>
  <c r="BT7" i="17"/>
  <c r="DG7" i="17" s="1"/>
  <c r="CG7" i="17"/>
  <c r="CT7" i="17"/>
  <c r="CK10" i="17"/>
  <c r="CX10" i="17"/>
  <c r="BX10" i="17"/>
  <c r="DK10" i="17" s="1"/>
  <c r="CI22" i="17"/>
  <c r="BV22" i="17"/>
  <c r="DI22" i="17" s="1"/>
  <c r="CV22" i="17"/>
  <c r="BR10" i="17"/>
  <c r="DE10" i="17" s="1"/>
  <c r="CR10" i="17"/>
  <c r="CE10" i="17"/>
  <c r="DA9" i="17"/>
  <c r="CN9" i="17"/>
  <c r="CA9" i="17"/>
  <c r="DN9" i="17" s="1"/>
  <c r="BZ4" i="17"/>
  <c r="DM4" i="17" s="1"/>
  <c r="CZ4" i="17"/>
  <c r="CM4" i="17"/>
  <c r="CF17" i="17"/>
  <c r="BS17" i="17"/>
  <c r="DF17" i="17" s="1"/>
  <c r="CS17" i="17"/>
  <c r="BZ3" i="17"/>
  <c r="DM3" i="17" s="1"/>
  <c r="CM3" i="17"/>
  <c r="CZ3" i="17"/>
  <c r="CL18" i="17"/>
  <c r="BY18" i="17"/>
  <c r="DL18" i="17" s="1"/>
  <c r="CY18" i="17"/>
  <c r="DA16" i="17"/>
  <c r="CN16" i="17"/>
  <c r="CA16" i="17"/>
  <c r="DN16" i="17" s="1"/>
  <c r="BT27" i="17"/>
  <c r="DG27" i="17" s="1"/>
  <c r="CG27" i="17"/>
  <c r="CT27" i="17"/>
  <c r="BY15" i="17"/>
  <c r="DL15" i="17" s="1"/>
  <c r="CY15" i="17"/>
  <c r="CL15" i="17"/>
  <c r="BP26" i="17"/>
  <c r="DC26" i="17" s="1"/>
  <c r="CP26" i="17"/>
  <c r="CC26" i="17"/>
  <c r="BR26" i="17"/>
  <c r="DE26" i="17" s="1"/>
  <c r="CR26" i="17"/>
  <c r="CE26" i="17"/>
  <c r="CG22" i="17"/>
  <c r="BT22" i="17"/>
  <c r="DG22" i="17" s="1"/>
  <c r="CT22" i="17"/>
  <c r="BX25" i="17"/>
  <c r="DK25" i="17" s="1"/>
  <c r="CK25" i="17"/>
  <c r="CX25" i="17"/>
  <c r="CQ9" i="17"/>
  <c r="CD9" i="17"/>
  <c r="BQ9" i="17"/>
  <c r="DD9" i="17" s="1"/>
  <c r="CI18" i="17"/>
  <c r="BV18" i="17"/>
  <c r="DI18" i="17" s="1"/>
  <c r="CV18" i="17"/>
  <c r="CZ19" i="17"/>
  <c r="CM19" i="17"/>
  <c r="BZ19" i="17"/>
  <c r="DM19" i="17" s="1"/>
  <c r="CU15" i="17"/>
  <c r="BU15" i="17"/>
  <c r="DH15" i="17" s="1"/>
  <c r="CH15" i="17"/>
  <c r="BZ20" i="17"/>
  <c r="DM20" i="17" s="1"/>
  <c r="CZ20" i="17"/>
  <c r="CM20" i="17"/>
  <c r="BQ12" i="17"/>
  <c r="DD12" i="17" s="1"/>
  <c r="CD12" i="17"/>
  <c r="CQ12" i="17"/>
  <c r="CW6" i="17"/>
  <c r="CJ6" i="17"/>
  <c r="BW6" i="17"/>
  <c r="DJ6" i="17" s="1"/>
  <c r="CC3" i="17"/>
  <c r="BP3" i="17"/>
  <c r="DC3" i="17" s="1"/>
  <c r="CP3" i="17"/>
  <c r="BZ18" i="17"/>
  <c r="DM18" i="17" s="1"/>
  <c r="CM18" i="17"/>
  <c r="CZ18" i="17"/>
  <c r="CC5" i="17"/>
  <c r="BP5" i="17"/>
  <c r="DC5" i="17" s="1"/>
  <c r="CP5" i="17"/>
  <c r="DA15" i="17"/>
  <c r="CN15" i="17"/>
  <c r="CA15" i="17"/>
  <c r="DN15" i="17" s="1"/>
  <c r="BS18" i="17"/>
  <c r="DF18" i="17" s="1"/>
  <c r="CS18" i="17"/>
  <c r="CF18" i="17"/>
  <c r="CC4" i="17"/>
  <c r="CP4" i="17"/>
  <c r="BP4" i="17"/>
  <c r="DC4" i="17" s="1"/>
  <c r="BV27" i="17"/>
  <c r="DI27" i="17" s="1"/>
  <c r="CV27" i="17"/>
  <c r="CI27" i="17"/>
  <c r="CU20" i="17"/>
  <c r="BU20" i="17"/>
  <c r="DH20" i="17" s="1"/>
  <c r="CH20" i="17"/>
  <c r="BX19" i="17"/>
  <c r="DK19" i="17" s="1"/>
  <c r="CK19" i="17"/>
  <c r="CX19" i="17"/>
  <c r="BS6" i="17"/>
  <c r="DF6" i="17" s="1"/>
  <c r="CS6" i="17"/>
  <c r="CF6" i="17"/>
  <c r="CU3" i="17"/>
  <c r="CH3" i="17"/>
  <c r="BU3" i="17"/>
  <c r="DH3" i="17" s="1"/>
  <c r="CM21" i="17"/>
  <c r="BZ21" i="17"/>
  <c r="DM21" i="17" s="1"/>
  <c r="CZ21" i="17"/>
  <c r="CG11" i="17"/>
  <c r="BT11" i="17"/>
  <c r="DG11" i="17" s="1"/>
  <c r="CT11" i="17"/>
  <c r="CY24" i="17"/>
  <c r="CL24" i="17"/>
  <c r="BY24" i="17"/>
  <c r="DL24" i="17" s="1"/>
  <c r="BQ28" i="17"/>
  <c r="DD28" i="17" s="1"/>
  <c r="CD28" i="17"/>
  <c r="CQ28" i="17"/>
  <c r="BV16" i="17"/>
  <c r="DI16" i="17" s="1"/>
  <c r="CI16" i="17"/>
  <c r="CV16" i="17"/>
  <c r="CV11" i="17"/>
  <c r="CI11" i="17"/>
  <c r="BV11" i="17"/>
  <c r="DI11" i="17" s="1"/>
  <c r="CA24" i="17"/>
  <c r="DN24" i="17" s="1"/>
  <c r="CN24" i="17"/>
  <c r="DA24" i="17"/>
  <c r="CF25" i="17"/>
  <c r="BS25" i="17"/>
  <c r="DF25" i="17" s="1"/>
  <c r="CS25" i="17"/>
  <c r="DA22" i="17"/>
  <c r="CN22" i="17"/>
  <c r="CA22" i="17"/>
  <c r="DN22" i="17" s="1"/>
  <c r="CG26" i="17"/>
  <c r="BT26" i="17"/>
  <c r="DG26" i="17" s="1"/>
  <c r="CT26" i="17"/>
  <c r="CX23" i="17"/>
  <c r="BX23" i="17"/>
  <c r="DK23" i="17" s="1"/>
  <c r="CK23" i="17"/>
  <c r="CQ25" i="17"/>
  <c r="BQ25" i="17"/>
  <c r="DD25" i="17" s="1"/>
  <c r="CD25" i="17"/>
  <c r="BQ23" i="17"/>
  <c r="DD23" i="17" s="1"/>
  <c r="CD23" i="17"/>
  <c r="CQ23" i="17"/>
  <c r="CM27" i="17"/>
  <c r="BZ27" i="17"/>
  <c r="DM27" i="17" s="1"/>
  <c r="CZ27" i="17"/>
  <c r="BU14" i="17"/>
  <c r="DH14" i="17" s="1"/>
  <c r="CU14" i="17"/>
  <c r="CH14" i="17"/>
  <c r="CC9" i="17"/>
  <c r="BP9" i="17"/>
  <c r="DC9" i="17" s="1"/>
  <c r="CP9" i="17"/>
  <c r="CS15" i="17"/>
  <c r="BS15" i="17"/>
  <c r="DF15" i="17" s="1"/>
  <c r="CF15" i="17"/>
  <c r="CG9" i="17"/>
  <c r="CT9" i="17"/>
  <c r="BT9" i="17"/>
  <c r="DG9" i="17" s="1"/>
  <c r="CE23" i="17"/>
  <c r="BR23" i="17"/>
  <c r="DE23" i="17" s="1"/>
  <c r="CR23" i="17"/>
  <c r="CW10" i="17"/>
  <c r="BW10" i="17"/>
  <c r="DJ10" i="17" s="1"/>
  <c r="CJ10" i="17"/>
  <c r="CA27" i="17"/>
  <c r="DN27" i="17" s="1"/>
  <c r="CN27" i="17"/>
  <c r="DA27" i="17"/>
  <c r="CX20" i="17"/>
  <c r="CK20" i="17"/>
  <c r="BX20" i="17"/>
  <c r="DK20" i="17" s="1"/>
  <c r="CL27" i="17"/>
  <c r="CY27" i="17"/>
  <c r="BY27" i="17"/>
  <c r="DL27" i="17" s="1"/>
  <c r="CM14" i="17"/>
  <c r="BZ14" i="17"/>
  <c r="DM14" i="17" s="1"/>
  <c r="CZ14" i="17"/>
  <c r="CG18" i="17"/>
  <c r="CT18" i="17"/>
  <c r="BT18" i="17"/>
  <c r="DG18" i="17" s="1"/>
  <c r="CG23" i="17"/>
  <c r="BT23" i="17"/>
  <c r="DG23" i="17" s="1"/>
  <c r="CT23" i="17"/>
  <c r="CZ25" i="17"/>
  <c r="BZ25" i="17"/>
  <c r="DM25" i="17" s="1"/>
  <c r="CM25" i="17"/>
  <c r="DA6" i="17"/>
  <c r="CN6" i="17"/>
  <c r="CA6" i="17"/>
  <c r="DN6" i="17" s="1"/>
  <c r="CN10" i="17"/>
  <c r="CA10" i="17"/>
  <c r="DN10" i="17" s="1"/>
  <c r="DA10" i="17"/>
  <c r="DA21" i="17"/>
  <c r="CA21" i="17"/>
  <c r="DN21" i="17" s="1"/>
  <c r="CN21" i="17"/>
  <c r="CA17" i="17"/>
  <c r="DN17" i="17" s="1"/>
  <c r="CN17" i="17"/>
  <c r="DA17" i="17"/>
  <c r="CN4" i="17"/>
  <c r="CA4" i="17"/>
  <c r="DN4" i="17" s="1"/>
  <c r="DA4" i="17"/>
  <c r="CN19" i="17"/>
  <c r="CA19" i="17"/>
  <c r="DN19" i="17" s="1"/>
  <c r="DA19" i="17"/>
  <c r="CQ20" i="17"/>
  <c r="CD20" i="17"/>
  <c r="BQ20" i="17"/>
  <c r="DD20" i="17" s="1"/>
  <c r="BT19" i="17"/>
  <c r="DG19" i="17" s="1"/>
  <c r="CT19" i="17"/>
  <c r="CG19" i="17"/>
  <c r="BU5" i="17"/>
  <c r="DH5" i="17" s="1"/>
  <c r="CH5" i="17"/>
  <c r="CU5" i="17"/>
  <c r="CY3" i="17"/>
  <c r="BY3" i="17"/>
  <c r="CL3" i="17"/>
  <c r="CH21" i="17"/>
  <c r="BU21" i="17"/>
  <c r="DH21" i="17" s="1"/>
  <c r="CU21" i="17"/>
  <c r="BY12" i="17"/>
  <c r="DL12" i="17" s="1"/>
  <c r="CY12" i="17"/>
  <c r="CL12" i="17"/>
  <c r="CD7" i="17"/>
  <c r="CQ7" i="17"/>
  <c r="BQ7" i="17"/>
  <c r="DD7" i="17" s="1"/>
  <c r="BS20" i="17"/>
  <c r="DF20" i="17" s="1"/>
  <c r="CS20" i="17"/>
  <c r="CF20" i="17"/>
  <c r="CI19" i="17"/>
  <c r="BV19" i="17"/>
  <c r="DI19" i="17" s="1"/>
  <c r="CV19" i="17"/>
  <c r="CJ5" i="17"/>
  <c r="BW5" i="17"/>
  <c r="DJ5" i="17" s="1"/>
  <c r="CW5" i="17"/>
  <c r="CQ19" i="17"/>
  <c r="BQ19" i="17"/>
  <c r="DD19" i="17" s="1"/>
  <c r="CD19" i="17"/>
  <c r="CA18" i="17"/>
  <c r="DN18" i="17" s="1"/>
  <c r="CN18" i="17"/>
  <c r="DA18" i="17"/>
  <c r="CW4" i="17"/>
  <c r="CJ4" i="17"/>
  <c r="BW4" i="17"/>
  <c r="DJ4" i="17" s="1"/>
  <c r="CZ15" i="17"/>
  <c r="BZ15" i="17"/>
  <c r="DM15" i="17" s="1"/>
  <c r="CM15" i="17"/>
  <c r="BP21" i="17"/>
  <c r="DC21" i="17" s="1"/>
  <c r="CC21" i="17"/>
  <c r="CP21" i="17"/>
  <c r="CG12" i="17"/>
  <c r="BT12" i="17"/>
  <c r="DG12" i="17" s="1"/>
  <c r="CT12" i="17"/>
  <c r="BY6" i="17"/>
  <c r="CL6" i="17"/>
  <c r="CY6" i="17"/>
  <c r="CV20" i="17"/>
  <c r="CI20" i="17"/>
  <c r="BV20" i="17"/>
  <c r="DI20" i="17" s="1"/>
  <c r="CQ13" i="17"/>
  <c r="CD13" i="17"/>
  <c r="BQ13" i="17"/>
  <c r="DD13" i="17" s="1"/>
  <c r="BP28" i="17"/>
  <c r="DC28" i="17" s="1"/>
  <c r="CP28" i="17"/>
  <c r="CC28" i="17"/>
  <c r="CU16" i="17"/>
  <c r="BU16" i="17"/>
  <c r="DH16" i="17" s="1"/>
  <c r="CH16" i="17"/>
  <c r="BY28" i="17"/>
  <c r="DL28" i="17" s="1"/>
  <c r="CL28" i="17"/>
  <c r="CY28" i="17"/>
  <c r="CY13" i="17"/>
  <c r="CL13" i="17"/>
  <c r="BY13" i="17"/>
  <c r="DL13" i="17" s="1"/>
  <c r="BR28" i="17"/>
  <c r="DE28" i="17" s="1"/>
  <c r="CR28" i="17"/>
  <c r="CE28" i="17"/>
  <c r="CD17" i="17"/>
  <c r="BQ17" i="17"/>
  <c r="DD17" i="17" s="1"/>
  <c r="CQ17" i="17"/>
  <c r="CF26" i="17"/>
  <c r="BS26" i="17"/>
  <c r="DF26" i="17" s="1"/>
  <c r="CS26" i="17"/>
  <c r="BW23" i="17"/>
  <c r="DJ23" i="17" s="1"/>
  <c r="CJ23" i="17"/>
  <c r="CW23" i="17"/>
  <c r="CC11" i="17"/>
  <c r="BP11" i="17"/>
  <c r="DC11" i="17" s="1"/>
  <c r="CP11" i="17"/>
  <c r="CU24" i="17"/>
  <c r="CH24" i="17"/>
  <c r="BU24" i="17"/>
  <c r="DH24" i="17" s="1"/>
  <c r="CU26" i="17"/>
  <c r="BU26" i="17"/>
  <c r="DH26" i="17" s="1"/>
  <c r="CH26" i="17"/>
  <c r="BY23" i="17"/>
  <c r="DL23" i="17" s="1"/>
  <c r="CL23" i="17"/>
  <c r="CY23" i="17"/>
  <c r="BS19" i="17"/>
  <c r="DF19" i="17" s="1"/>
  <c r="CF19" i="17"/>
  <c r="CS19" i="17"/>
  <c r="CM10" i="17"/>
  <c r="BZ10" i="17"/>
  <c r="DM10" i="17" s="1"/>
  <c r="CZ10" i="17"/>
  <c r="BW9" i="17"/>
  <c r="DJ9" i="17" s="1"/>
  <c r="CJ9" i="17"/>
  <c r="CW9" i="17"/>
  <c r="BS23" i="17"/>
  <c r="DF23" i="17" s="1"/>
  <c r="CS23" i="17"/>
  <c r="CF23" i="17"/>
  <c r="BQ10" i="17"/>
  <c r="DD10" i="17" s="1"/>
  <c r="CQ10" i="17"/>
  <c r="CD10" i="17"/>
  <c r="CJ22" i="17"/>
  <c r="CW22" i="17"/>
  <c r="BW22" i="17"/>
  <c r="DJ22" i="17" s="1"/>
  <c r="CK9" i="17"/>
  <c r="CX9" i="17"/>
  <c r="BX9" i="17"/>
  <c r="DK9" i="17" s="1"/>
  <c r="CM11" i="17"/>
  <c r="CZ11" i="17"/>
  <c r="BZ11" i="17"/>
  <c r="DM11" i="17" s="1"/>
  <c r="CI5" i="17"/>
  <c r="BV5" i="17"/>
  <c r="DI5" i="17" s="1"/>
  <c r="CV5" i="17"/>
  <c r="CF14" i="17"/>
  <c r="BS14" i="17"/>
  <c r="DF14" i="17" s="1"/>
  <c r="CS14" i="17"/>
  <c r="CR5" i="17"/>
  <c r="BR5" i="17"/>
  <c r="DE5" i="17" s="1"/>
  <c r="CE5" i="17"/>
  <c r="BV23" i="17"/>
  <c r="DI23" i="17" s="1"/>
  <c r="CI23" i="17"/>
  <c r="CV23" i="17"/>
  <c r="BW29" i="17"/>
  <c r="DJ29" i="17" s="1"/>
  <c r="CW29" i="17"/>
  <c r="CJ29" i="17"/>
  <c r="CY29" i="17"/>
  <c r="BY29" i="17"/>
  <c r="DL29" i="17" s="1"/>
  <c r="CL29" i="17"/>
  <c r="CZ9" i="17"/>
  <c r="BZ9" i="17"/>
  <c r="DM9" i="17" s="1"/>
  <c r="CM9" i="17"/>
  <c r="CM23" i="17"/>
  <c r="BZ23" i="17"/>
  <c r="DM23" i="17" s="1"/>
  <c r="CZ23" i="17"/>
  <c r="BP18" i="17"/>
  <c r="DC18" i="17" s="1"/>
  <c r="CC18" i="17"/>
  <c r="CP18" i="17"/>
  <c r="CK18" i="17"/>
  <c r="BX18" i="17"/>
  <c r="DK18" i="17" s="1"/>
  <c r="CX18" i="17"/>
  <c r="CN13" i="17"/>
  <c r="CA13" i="17"/>
  <c r="DN13" i="17" s="1"/>
  <c r="DA13" i="17"/>
  <c r="BY20" i="17"/>
  <c r="DL20" i="17" s="1"/>
  <c r="CY20" i="17"/>
  <c r="CL20" i="17"/>
  <c r="CC12" i="17"/>
  <c r="BP12" i="17"/>
  <c r="DC12" i="17" s="1"/>
  <c r="CP12" i="17"/>
  <c r="BV6" i="17"/>
  <c r="DI6" i="17" s="1"/>
  <c r="CI6" i="17"/>
  <c r="CV6" i="17"/>
  <c r="CQ3" i="17"/>
  <c r="CD3" i="17"/>
  <c r="BQ3" i="17"/>
  <c r="DD3" i="17" s="1"/>
  <c r="CD16" i="17"/>
  <c r="BQ16" i="17"/>
  <c r="DD16" i="17" s="1"/>
  <c r="CQ16" i="17"/>
  <c r="CH13" i="17"/>
  <c r="BU13" i="17"/>
  <c r="DH13" i="17" s="1"/>
  <c r="CU13" i="17"/>
  <c r="CE8" i="17"/>
  <c r="BR8" i="17"/>
  <c r="DE8" i="17" s="1"/>
  <c r="CR8" i="17"/>
  <c r="CA20" i="17"/>
  <c r="DN20" i="17" s="1"/>
  <c r="CN20" i="17"/>
  <c r="DA20" i="17"/>
  <c r="CR12" i="17"/>
  <c r="CE12" i="17"/>
  <c r="BR12" i="17"/>
  <c r="DE12" i="17" s="1"/>
  <c r="BQ6" i="17"/>
  <c r="DD6" i="17" s="1"/>
  <c r="CD6" i="17"/>
  <c r="CQ6" i="17"/>
  <c r="CK4" i="17"/>
  <c r="CX4" i="17"/>
  <c r="BX4" i="17"/>
  <c r="DK4" i="17" s="1"/>
  <c r="BW19" i="17"/>
  <c r="DJ19" i="17" s="1"/>
  <c r="CJ19" i="17"/>
  <c r="CW19" i="17"/>
  <c r="BQ5" i="17"/>
  <c r="DD5" i="17" s="1"/>
  <c r="CQ5" i="17"/>
  <c r="CD5" i="17"/>
  <c r="BR15" i="17"/>
  <c r="DE15" i="17" s="1"/>
  <c r="CR15" i="17"/>
  <c r="CE15" i="17"/>
  <c r="CK21" i="17"/>
  <c r="BX21" i="17"/>
  <c r="DK21" i="17" s="1"/>
  <c r="CX21" i="17"/>
  <c r="CP13" i="17"/>
  <c r="BP13" i="17"/>
  <c r="DC13" i="17" s="1"/>
  <c r="CC13" i="17"/>
  <c r="BZ7" i="17"/>
  <c r="DM7" i="17" s="1"/>
  <c r="CM7" i="17"/>
  <c r="CZ7" i="17"/>
  <c r="CW26" i="17"/>
  <c r="BW26" i="17"/>
  <c r="DJ26" i="17" s="1"/>
  <c r="CJ26" i="17"/>
  <c r="CS5" i="17"/>
  <c r="CF5" i="17"/>
  <c r="BS5" i="17"/>
  <c r="DF5" i="17" s="1"/>
  <c r="BX28" i="17"/>
  <c r="DK28" i="17" s="1"/>
  <c r="CX28" i="17"/>
  <c r="CK28" i="17"/>
  <c r="BR13" i="17"/>
  <c r="DE13" i="17" s="1"/>
  <c r="CE13" i="17"/>
  <c r="CR13" i="17"/>
  <c r="CH29" i="17"/>
  <c r="BU29" i="17"/>
  <c r="DH29" i="17" s="1"/>
  <c r="CU29" i="17"/>
  <c r="BY5" i="17"/>
  <c r="CY5" i="17"/>
  <c r="CL5" i="17"/>
  <c r="CM28" i="17"/>
  <c r="BZ28" i="17"/>
  <c r="DM28" i="17" s="1"/>
  <c r="CZ28" i="17"/>
  <c r="CM13" i="17"/>
  <c r="BZ13" i="17"/>
  <c r="DM13" i="17" s="1"/>
  <c r="CZ13" i="17"/>
  <c r="CN26" i="17"/>
  <c r="CA26" i="17"/>
  <c r="DN26" i="17" s="1"/>
  <c r="DA26" i="17"/>
  <c r="BT24" i="17"/>
  <c r="DG24" i="17" s="1"/>
  <c r="CG24" i="17"/>
  <c r="CT24" i="17"/>
  <c r="CK11" i="17"/>
  <c r="BX11" i="17"/>
  <c r="DK11" i="17" s="1"/>
  <c r="CX11" i="17"/>
  <c r="CQ21" i="17"/>
  <c r="BQ21" i="17"/>
  <c r="DD21" i="17" s="1"/>
  <c r="CD21" i="17"/>
  <c r="BQ11" i="17"/>
  <c r="DD11" i="17" s="1"/>
  <c r="CQ11" i="17"/>
  <c r="CD11" i="17"/>
  <c r="BV24" i="17"/>
  <c r="DI24" i="17" s="1"/>
  <c r="CV24" i="17"/>
  <c r="CI24" i="17"/>
  <c r="BU12" i="17"/>
  <c r="DH12" i="17" s="1"/>
  <c r="CH12" i="17"/>
  <c r="CU12" i="17"/>
  <c r="CS21" i="17"/>
  <c r="BS21" i="17"/>
  <c r="DF21" i="17" s="1"/>
  <c r="CF21" i="17"/>
  <c r="CV10" i="17"/>
  <c r="BV10" i="17"/>
  <c r="DI10" i="17" s="1"/>
  <c r="CI10" i="17"/>
  <c r="BV15" i="17"/>
  <c r="DI15" i="17" s="1"/>
  <c r="CI15" i="17"/>
  <c r="CV15" i="17"/>
  <c r="BW28" i="17"/>
  <c r="DJ28" i="17" s="1"/>
  <c r="CJ28" i="17"/>
  <c r="CW28" i="17"/>
  <c r="CL10" i="17"/>
  <c r="BY10" i="17"/>
  <c r="CY10" i="17"/>
  <c r="CJ24" i="17"/>
  <c r="BW24" i="17"/>
  <c r="DJ24" i="17" s="1"/>
  <c r="CW24" i="17"/>
  <c r="CI28" i="17"/>
  <c r="BV28" i="17"/>
  <c r="DI28" i="17" s="1"/>
  <c r="CV28" i="17"/>
  <c r="CK14" i="17"/>
  <c r="CX14" i="17"/>
  <c r="BX14" i="17"/>
  <c r="DK14" i="17" s="1"/>
  <c r="BT15" i="17"/>
  <c r="DG15" i="17" s="1"/>
  <c r="CG15" i="17"/>
  <c r="CT15" i="17"/>
  <c r="BR24" i="17"/>
  <c r="DE24" i="17" s="1"/>
  <c r="CE24" i="17"/>
  <c r="CR24" i="17"/>
  <c r="CA5" i="17"/>
  <c r="DN5" i="17" s="1"/>
  <c r="DA5" i="17"/>
  <c r="CN5" i="17"/>
  <c r="BT21" i="17"/>
  <c r="DG21" i="17" s="1"/>
  <c r="CT21" i="17"/>
  <c r="CG21" i="17"/>
  <c r="BX12" i="17"/>
  <c r="DK12" i="17" s="1"/>
  <c r="CK12" i="17"/>
  <c r="CX12" i="17"/>
  <c r="BP7" i="17"/>
  <c r="DC7" i="17" s="1"/>
  <c r="CC7" i="17"/>
  <c r="CP7" i="17"/>
  <c r="BW3" i="17"/>
  <c r="DJ3" i="17" s="1"/>
  <c r="CJ3" i="17"/>
  <c r="CW3" i="17"/>
  <c r="BY16" i="17"/>
  <c r="DL16" i="17" s="1"/>
  <c r="CL16" i="17"/>
  <c r="CY16" i="17"/>
  <c r="BQ14" i="17"/>
  <c r="DD14" i="17" s="1"/>
  <c r="CQ14" i="17"/>
  <c r="CD14" i="17"/>
  <c r="BX8" i="17"/>
  <c r="DK8" i="17" s="1"/>
  <c r="CK8" i="17"/>
  <c r="CX8" i="17"/>
  <c r="BV21" i="17"/>
  <c r="DI21" i="17" s="1"/>
  <c r="CI21" i="17"/>
  <c r="CV21" i="17"/>
  <c r="CZ12" i="17"/>
  <c r="CM12" i="17"/>
  <c r="BZ12" i="17"/>
  <c r="DM12" i="17" s="1"/>
  <c r="CE7" i="17"/>
  <c r="BR7" i="17"/>
  <c r="DE7" i="17" s="1"/>
  <c r="CR7" i="17"/>
  <c r="CG20" i="17"/>
  <c r="BT20" i="17"/>
  <c r="DG20" i="17" s="1"/>
  <c r="CT20" i="17"/>
  <c r="CS12" i="17"/>
  <c r="CF12" i="17"/>
  <c r="BS12" i="17"/>
  <c r="DF12" i="17" s="1"/>
  <c r="CR6" i="17"/>
  <c r="CE6" i="17"/>
  <c r="BR6" i="17"/>
  <c r="DE6" i="17" s="1"/>
  <c r="BV3" i="17"/>
  <c r="DI3" i="17" s="1"/>
  <c r="CI3" i="17"/>
  <c r="CV3" i="17"/>
  <c r="BT16" i="17"/>
  <c r="DG16" i="17" s="1"/>
  <c r="CG16" i="17"/>
  <c r="CT16" i="17"/>
  <c r="CK13" i="17"/>
  <c r="BX13" i="17"/>
  <c r="DK13" i="17" s="1"/>
  <c r="CX13" i="17"/>
  <c r="CG8" i="17"/>
  <c r="BT8" i="17"/>
  <c r="DG8" i="17" s="1"/>
  <c r="CT8" i="17"/>
  <c r="BS11" i="17"/>
  <c r="DF11" i="17" s="1"/>
  <c r="CS11" i="17"/>
  <c r="CF11" i="17"/>
  <c r="BU7" i="17"/>
  <c r="DH7" i="17" s="1"/>
  <c r="CH7" i="17"/>
  <c r="CU7" i="17"/>
  <c r="CG29" i="17"/>
  <c r="BT29" i="17"/>
  <c r="DG29" i="17" s="1"/>
  <c r="CT29" i="17"/>
  <c r="CN7" i="17"/>
  <c r="CA7" i="17"/>
  <c r="DN7" i="17" s="1"/>
  <c r="DA7" i="17"/>
  <c r="CD22" i="17"/>
  <c r="BQ22" i="17"/>
  <c r="DD22" i="17" s="1"/>
  <c r="CQ22" i="17"/>
  <c r="BS3" i="17"/>
  <c r="DF3" i="17" s="1"/>
  <c r="CF3" i="17"/>
  <c r="CS3" i="17"/>
  <c r="CI29" i="17"/>
  <c r="BV29" i="17"/>
  <c r="DI29" i="17" s="1"/>
  <c r="CV29" i="17"/>
  <c r="CM5" i="17"/>
  <c r="CZ5" i="17"/>
  <c r="BZ5" i="17"/>
  <c r="DM5" i="17" s="1"/>
  <c r="CW11" i="17"/>
  <c r="CJ11" i="17"/>
  <c r="BW11" i="17"/>
  <c r="DJ11" i="17" s="1"/>
  <c r="BW20" i="17"/>
  <c r="DJ20" i="17" s="1"/>
  <c r="CW20" i="17"/>
  <c r="CJ20" i="17"/>
  <c r="BT28" i="17"/>
  <c r="DG28" i="17" s="1"/>
  <c r="CG28" i="17"/>
  <c r="CT28" i="17"/>
  <c r="CL17" i="17"/>
  <c r="BY17" i="17"/>
  <c r="DL17" i="17" s="1"/>
  <c r="CY17" i="17"/>
  <c r="CL11" i="17"/>
  <c r="BY11" i="17"/>
  <c r="CY11" i="17"/>
  <c r="CR21" i="17"/>
  <c r="CE21" i="17"/>
  <c r="BR21" i="17"/>
  <c r="DE21" i="17" s="1"/>
  <c r="BY26" i="17"/>
  <c r="DL26" i="17" s="1"/>
  <c r="CL26" i="17"/>
  <c r="CY26" i="17"/>
  <c r="CF13" i="17"/>
  <c r="BS13" i="17"/>
  <c r="DF13" i="17" s="1"/>
  <c r="CS13" i="17"/>
  <c r="BY25" i="17"/>
  <c r="DL25" i="17" s="1"/>
  <c r="CY25" i="17"/>
  <c r="CL25" i="17"/>
  <c r="BV7" i="17"/>
  <c r="DI7" i="17" s="1"/>
  <c r="CV7" i="17"/>
  <c r="CI7" i="17"/>
  <c r="BW12" i="17"/>
  <c r="DJ12" i="17" s="1"/>
  <c r="CJ12" i="17"/>
  <c r="CW12" i="17"/>
  <c r="CC20" i="17"/>
  <c r="CP20" i="17"/>
  <c r="BP20" i="17"/>
  <c r="DC20" i="17" s="1"/>
  <c r="CC24" i="17"/>
  <c r="BP24" i="17"/>
  <c r="DC24" i="17" s="1"/>
  <c r="CP24" i="17"/>
  <c r="CI12" i="17"/>
  <c r="BV12" i="17"/>
  <c r="DI12" i="17" s="1"/>
  <c r="CV12" i="17"/>
  <c r="CE3" i="17"/>
  <c r="BR3" i="17"/>
  <c r="DE3" i="17" s="1"/>
  <c r="CR3" i="17"/>
  <c r="CY8" i="17"/>
  <c r="CL8" i="17"/>
  <c r="BY8" i="17"/>
  <c r="BW8" i="17"/>
  <c r="DJ8" i="17" s="1"/>
  <c r="CJ8" i="17"/>
  <c r="CW8" i="17"/>
  <c r="CC16" i="17"/>
  <c r="CP16" i="17"/>
  <c r="BP16" i="17"/>
  <c r="DC16" i="17" s="1"/>
  <c r="BT13" i="17"/>
  <c r="DG13" i="17" s="1"/>
  <c r="CG13" i="17"/>
  <c r="CT13" i="17"/>
  <c r="BW7" i="17"/>
  <c r="DJ7" i="17" s="1"/>
  <c r="CJ7" i="17"/>
  <c r="CW7" i="17"/>
  <c r="BR4" i="17"/>
  <c r="DE4" i="17" s="1"/>
  <c r="CE4" i="17"/>
  <c r="CR4" i="17"/>
  <c r="BU17" i="17"/>
  <c r="DH17" i="17" s="1"/>
  <c r="CH17" i="17"/>
  <c r="CU17" i="17"/>
  <c r="CY14" i="17"/>
  <c r="CL14" i="17"/>
  <c r="BY14" i="17"/>
  <c r="DL14" i="17" s="1"/>
  <c r="BX27" i="17"/>
  <c r="DK27" i="17" s="1"/>
  <c r="CX27" i="17"/>
  <c r="CK27" i="17"/>
  <c r="CE16" i="17"/>
  <c r="BR16" i="17"/>
  <c r="DE16" i="17" s="1"/>
  <c r="CR16" i="17"/>
  <c r="CI13" i="17"/>
  <c r="CV13" i="17"/>
  <c r="BV13" i="17"/>
  <c r="DI13" i="17" s="1"/>
  <c r="CX7" i="17"/>
  <c r="BX7" i="17"/>
  <c r="DK7" i="17" s="1"/>
  <c r="CK7" i="17"/>
  <c r="CJ21" i="17"/>
  <c r="BW21" i="17"/>
  <c r="DJ21" i="17" s="1"/>
  <c r="CW21" i="17"/>
  <c r="CA12" i="17"/>
  <c r="DN12" i="17" s="1"/>
  <c r="DA12" i="17"/>
  <c r="CN12" i="17"/>
  <c r="BX6" i="17"/>
  <c r="DK6" i="17" s="1"/>
  <c r="CK6" i="17"/>
  <c r="CX6" i="17"/>
  <c r="CU18" i="17"/>
  <c r="CH18" i="17"/>
  <c r="BU18" i="17"/>
  <c r="DH18" i="17" s="1"/>
  <c r="BP17" i="17"/>
  <c r="DC17" i="17" s="1"/>
  <c r="CC17" i="17"/>
  <c r="CP17" i="17"/>
  <c r="CG14" i="17"/>
  <c r="CT14" i="17"/>
  <c r="BT14" i="17"/>
  <c r="DG14" i="17" s="1"/>
  <c r="CA8" i="17"/>
  <c r="CN8" i="17"/>
  <c r="DA8" i="17"/>
  <c r="CN11" i="17"/>
  <c r="CA11" i="17"/>
  <c r="DN11" i="17" s="1"/>
  <c r="DA11" i="17"/>
  <c r="CC15" i="17"/>
  <c r="CP15" i="17"/>
  <c r="BP15" i="17"/>
  <c r="DC15" i="17" s="1"/>
  <c r="BP22" i="17"/>
  <c r="DC22" i="17" s="1"/>
  <c r="CP22" i="17"/>
  <c r="CC22" i="17"/>
  <c r="CA3" i="17"/>
  <c r="DN3" i="17" s="1"/>
  <c r="CN3" i="17"/>
  <c r="DA3" i="17"/>
  <c r="BY22" i="17"/>
  <c r="DL22" i="17" s="1"/>
  <c r="CL22" i="17"/>
  <c r="CY22" i="17"/>
  <c r="BV26" i="17"/>
  <c r="DI26" i="17" s="1"/>
  <c r="CV26" i="17"/>
  <c r="CI26" i="17"/>
  <c r="CR22" i="17"/>
  <c r="CE22" i="17"/>
  <c r="BR22" i="17"/>
  <c r="DE22" i="17" s="1"/>
  <c r="CU8" i="17"/>
  <c r="CH8" i="17"/>
  <c r="BU8" i="17"/>
  <c r="DH8" i="17" s="1"/>
  <c r="BS28" i="17"/>
  <c r="DF28" i="17" s="1"/>
  <c r="CF28" i="17"/>
  <c r="CS28" i="17"/>
  <c r="BR17" i="17"/>
  <c r="DE17" i="17" s="1"/>
  <c r="CE17" i="17"/>
  <c r="CR17" i="17"/>
  <c r="CP29" i="17"/>
  <c r="BP29" i="17"/>
  <c r="DC29" i="17" s="1"/>
  <c r="CC29" i="17"/>
  <c r="CV14" i="17"/>
  <c r="BV14" i="17"/>
  <c r="DI14" i="17" s="1"/>
  <c r="CI14" i="17"/>
  <c r="CH28" i="17"/>
  <c r="CU28" i="17"/>
  <c r="BU28" i="17"/>
  <c r="DH28" i="17" s="1"/>
  <c r="CM17" i="17"/>
  <c r="BZ17" i="17"/>
  <c r="DM17" i="17" s="1"/>
  <c r="CZ17" i="17"/>
  <c r="CR9" i="17"/>
  <c r="BR9" i="17"/>
  <c r="DE9" i="17" s="1"/>
  <c r="CE9" i="17"/>
  <c r="BT5" i="17"/>
  <c r="DG5" i="17" s="1"/>
  <c r="CG5" i="17"/>
  <c r="CT5" i="17"/>
  <c r="BT10" i="17"/>
  <c r="DG10" i="17" s="1"/>
  <c r="CG10" i="17"/>
  <c r="CT10" i="17"/>
  <c r="CF10" i="17"/>
  <c r="BS10" i="17"/>
  <c r="DF10" i="17" s="1"/>
  <c r="CS10" i="17"/>
  <c r="CP10" i="17"/>
  <c r="CC10" i="17"/>
  <c r="BP10" i="17"/>
  <c r="DC10" i="17" s="1"/>
  <c r="BV9" i="17"/>
  <c r="DI9" i="17" s="1"/>
  <c r="CI9" i="17"/>
  <c r="CV9" i="17"/>
  <c r="BW16" i="17"/>
  <c r="DJ16" i="17" s="1"/>
  <c r="CW16" i="17"/>
  <c r="CJ16" i="17"/>
  <c r="BY4" i="17"/>
  <c r="CY4" i="17"/>
  <c r="CL4" i="17"/>
  <c r="BT17" i="17"/>
  <c r="DG17" i="17" s="1"/>
  <c r="CG17" i="17"/>
  <c r="CT17" i="17"/>
  <c r="CV17" i="17"/>
  <c r="CI17" i="17"/>
  <c r="BV17" i="17"/>
  <c r="DI17" i="17" s="1"/>
  <c r="BR27" i="17"/>
  <c r="DE27" i="17" s="1"/>
  <c r="CE27" i="17"/>
  <c r="CR27" i="17"/>
  <c r="BX16" i="17"/>
  <c r="DK16" i="17" s="1"/>
  <c r="CK16" i="17"/>
  <c r="CX16" i="17"/>
  <c r="BP14" i="17"/>
  <c r="DC14" i="17" s="1"/>
  <c r="CC14" i="17"/>
  <c r="CP14" i="17"/>
  <c r="CD8" i="17"/>
  <c r="BQ8" i="17"/>
  <c r="DD8" i="17" s="1"/>
  <c r="CQ8" i="17"/>
  <c r="BT3" i="17"/>
  <c r="DG3" i="17" s="1"/>
  <c r="CG3" i="17"/>
  <c r="CT3" i="17"/>
  <c r="CQ18" i="17"/>
  <c r="CD18" i="17"/>
  <c r="BQ18" i="17"/>
  <c r="DD18" i="17" s="1"/>
  <c r="CU4" i="17"/>
  <c r="BU4" i="17"/>
  <c r="DH4" i="17" s="1"/>
  <c r="CH4" i="17"/>
  <c r="CC27" i="17"/>
  <c r="BP27" i="17"/>
  <c r="DC27" i="17" s="1"/>
  <c r="CP27" i="17"/>
  <c r="CZ16" i="17"/>
  <c r="CM16" i="17"/>
  <c r="BZ16" i="17"/>
  <c r="DM16" i="17" s="1"/>
  <c r="BR14" i="17"/>
  <c r="DE14" i="17" s="1"/>
  <c r="CE14" i="17"/>
  <c r="CR14" i="17"/>
  <c r="BS8" i="17"/>
  <c r="DF8" i="17" s="1"/>
  <c r="CF8" i="17"/>
  <c r="CS8" i="17"/>
  <c r="CF16" i="17"/>
  <c r="BS16" i="17"/>
  <c r="DF16" i="17" s="1"/>
  <c r="CS16" i="17"/>
  <c r="BW13" i="17"/>
  <c r="DJ13" i="17" s="1"/>
  <c r="CW13" i="17"/>
  <c r="CJ13" i="17"/>
  <c r="BS7" i="17"/>
  <c r="DF7" i="17" s="1"/>
  <c r="CS7" i="17"/>
  <c r="CF7" i="17"/>
  <c r="BY19" i="17"/>
  <c r="DL19" i="17" s="1"/>
  <c r="CY19" i="17"/>
  <c r="CL19" i="17"/>
  <c r="CK17" i="17"/>
  <c r="CX17" i="17"/>
  <c r="BX17" i="17"/>
  <c r="DK17" i="17" s="1"/>
  <c r="BQ4" i="17"/>
  <c r="DD4" i="17" s="1"/>
  <c r="CQ4" i="17"/>
  <c r="CD4" i="17"/>
  <c r="BU27" i="17"/>
  <c r="DH27" i="17" s="1"/>
  <c r="CH27" i="17"/>
  <c r="CU27" i="17"/>
  <c r="CN29" i="17"/>
  <c r="CA29" i="17"/>
  <c r="DN29" i="17" s="1"/>
  <c r="DA29" i="17"/>
  <c r="BV25" i="17"/>
  <c r="DI25" i="17" s="1"/>
  <c r="CI25" i="17"/>
  <c r="CV25" i="17"/>
  <c r="BX22" i="17"/>
  <c r="DK22" i="17" s="1"/>
  <c r="CX22" i="17"/>
  <c r="CK22" i="17"/>
  <c r="CU25" i="17"/>
  <c r="CH25" i="17"/>
  <c r="BU25" i="17"/>
  <c r="DH25" i="17" s="1"/>
  <c r="BU23" i="17"/>
  <c r="DH23" i="17" s="1"/>
  <c r="CH23" i="17"/>
  <c r="CU23" i="17"/>
  <c r="CT25" i="17"/>
  <c r="BT25" i="17"/>
  <c r="DG25" i="17" s="1"/>
  <c r="CG25" i="17"/>
  <c r="CZ22" i="17"/>
  <c r="CM22" i="17"/>
  <c r="BZ22" i="17"/>
  <c r="DM22" i="17" s="1"/>
  <c r="CJ14" i="17"/>
  <c r="BW14" i="17"/>
  <c r="DJ14" i="17" s="1"/>
  <c r="CW14" i="17"/>
  <c r="CA28" i="17"/>
  <c r="DN28" i="17" s="1"/>
  <c r="DA28" i="17"/>
  <c r="CN28" i="17"/>
  <c r="CI8" i="17"/>
  <c r="CV8" i="17"/>
  <c r="BV8" i="17"/>
  <c r="DI8" i="17" s="1"/>
  <c r="CK29" i="17"/>
  <c r="BX29" i="17"/>
  <c r="DK29" i="17" s="1"/>
  <c r="CX29" i="17"/>
  <c r="CZ6" i="17"/>
  <c r="CM6" i="17"/>
  <c r="BZ6" i="17"/>
  <c r="DM6" i="17" s="1"/>
  <c r="BQ29" i="17"/>
  <c r="DD29" i="17" s="1"/>
  <c r="CD29" i="17"/>
  <c r="CQ29" i="17"/>
  <c r="BS4" i="17"/>
  <c r="DF4" i="17" s="1"/>
  <c r="CF4" i="17"/>
  <c r="CS4" i="17"/>
  <c r="CY9" i="17"/>
  <c r="CL9" i="17"/>
  <c r="BY9" i="17"/>
  <c r="CU9" i="17"/>
  <c r="CH9" i="17"/>
  <c r="BU9" i="17"/>
  <c r="DH9" i="17" s="1"/>
  <c r="BS9" i="17"/>
  <c r="DF9" i="17" s="1"/>
  <c r="CF9" i="17"/>
  <c r="CS9" i="17"/>
  <c r="CF29" i="17"/>
  <c r="BS29" i="17"/>
  <c r="DF29" i="17" s="1"/>
  <c r="CS29" i="17"/>
  <c r="CJ18" i="17"/>
  <c r="BW18" i="17"/>
  <c r="DJ18" i="17" s="1"/>
  <c r="CW18" i="17"/>
  <c r="BP25" i="17"/>
  <c r="DC25" i="17" s="1"/>
  <c r="CC25" i="17"/>
  <c r="CP25" i="17"/>
  <c r="BP8" i="17"/>
  <c r="DC8" i="17" s="1"/>
  <c r="CC8" i="17"/>
  <c r="CP8" i="17"/>
  <c r="CE29" i="17"/>
  <c r="BR29" i="17"/>
  <c r="DE29" i="17" s="1"/>
  <c r="CR29" i="17"/>
  <c r="S10" i="14"/>
  <c r="S26" i="14"/>
  <c r="S8" i="14"/>
  <c r="S25" i="14"/>
  <c r="S51" i="14"/>
  <c r="S55" i="14"/>
  <c r="S16" i="14"/>
  <c r="S32" i="14"/>
  <c r="S7" i="14"/>
  <c r="S11" i="14"/>
  <c r="S14" i="14"/>
  <c r="S30" i="14"/>
  <c r="S13" i="14"/>
  <c r="S29" i="14"/>
  <c r="R34" i="14"/>
  <c r="S19" i="14"/>
  <c r="S52" i="14"/>
  <c r="S56" i="14"/>
  <c r="S27" i="14"/>
  <c r="S18" i="14"/>
  <c r="S17" i="14"/>
  <c r="S15" i="14"/>
  <c r="S53" i="14"/>
  <c r="S57" i="14"/>
  <c r="S4" i="14"/>
  <c r="S6" i="14"/>
  <c r="S24" i="14"/>
  <c r="S21" i="14"/>
  <c r="S50" i="14"/>
  <c r="S54" i="14"/>
  <c r="E110" i="9" l="1"/>
  <c r="E109" i="9"/>
  <c r="E108" i="9"/>
  <c r="I108" i="9" s="1"/>
  <c r="E108" i="10" s="1"/>
  <c r="E101" i="9"/>
  <c r="E100" i="9"/>
  <c r="E99" i="9"/>
  <c r="E92" i="9"/>
  <c r="F92" i="9" s="1"/>
  <c r="J92" i="9" s="1"/>
  <c r="E91" i="9"/>
  <c r="I91" i="9" s="1"/>
  <c r="E91" i="10" s="1"/>
  <c r="L91" i="10" s="1"/>
  <c r="E90" i="9"/>
  <c r="E83" i="9"/>
  <c r="E82" i="9"/>
  <c r="E81" i="9"/>
  <c r="E74" i="9"/>
  <c r="E73" i="9"/>
  <c r="E72" i="9"/>
  <c r="E65" i="9"/>
  <c r="I65" i="9" s="1"/>
  <c r="E65" i="10" s="1"/>
  <c r="M65" i="10" s="1"/>
  <c r="E64" i="9"/>
  <c r="E63" i="9"/>
  <c r="E56" i="9"/>
  <c r="I56" i="9" s="1"/>
  <c r="E56" i="10" s="1"/>
  <c r="E55" i="9"/>
  <c r="E54" i="9"/>
  <c r="E47" i="9"/>
  <c r="I47" i="9" s="1"/>
  <c r="E47" i="10" s="1"/>
  <c r="E46" i="9"/>
  <c r="I46" i="9" s="1"/>
  <c r="E46" i="10" s="1"/>
  <c r="E45" i="9"/>
  <c r="I45" i="9" s="1"/>
  <c r="E45" i="10" s="1"/>
  <c r="L45" i="10" s="1"/>
  <c r="E38" i="9"/>
  <c r="E37" i="9"/>
  <c r="E36" i="9"/>
  <c r="I36" i="9" s="1"/>
  <c r="E36" i="10" s="1"/>
  <c r="L36" i="10" s="1"/>
  <c r="E29" i="9"/>
  <c r="E28" i="9"/>
  <c r="E27" i="9"/>
  <c r="E20" i="9"/>
  <c r="I20" i="9" s="1"/>
  <c r="E20" i="10" s="1"/>
  <c r="L20" i="10" s="1"/>
  <c r="E19" i="9"/>
  <c r="I19" i="9" s="1"/>
  <c r="E19" i="10" s="1"/>
  <c r="M19" i="10" s="1"/>
  <c r="E18" i="9"/>
  <c r="E11" i="9"/>
  <c r="E10" i="9"/>
  <c r="I10" i="9" s="1"/>
  <c r="E10" i="10" s="1"/>
  <c r="E9" i="9"/>
  <c r="E107" i="9"/>
  <c r="E106" i="9"/>
  <c r="E105" i="9"/>
  <c r="E98" i="9"/>
  <c r="E97" i="9"/>
  <c r="E96" i="9"/>
  <c r="I96" i="9" s="1"/>
  <c r="E96" i="10" s="1"/>
  <c r="E89" i="9"/>
  <c r="I89" i="9" s="1"/>
  <c r="E89" i="10" s="1"/>
  <c r="L89" i="10" s="1"/>
  <c r="E88" i="9"/>
  <c r="I88" i="9" s="1"/>
  <c r="E88" i="10" s="1"/>
  <c r="L88" i="10" s="1"/>
  <c r="E87" i="9"/>
  <c r="E80" i="9"/>
  <c r="E79" i="9"/>
  <c r="E78" i="9"/>
  <c r="E71" i="9"/>
  <c r="E70" i="9"/>
  <c r="E69" i="9"/>
  <c r="F69" i="9" s="1"/>
  <c r="J69" i="9" s="1"/>
  <c r="F69" i="10" s="1"/>
  <c r="E62" i="9"/>
  <c r="I62" i="9" s="1"/>
  <c r="E62" i="10" s="1"/>
  <c r="M62" i="10" s="1"/>
  <c r="E61" i="9"/>
  <c r="E60" i="9"/>
  <c r="E53" i="9"/>
  <c r="E52" i="9"/>
  <c r="E51" i="9"/>
  <c r="E44" i="9"/>
  <c r="E43" i="9"/>
  <c r="I43" i="9" s="1"/>
  <c r="E43" i="10" s="1"/>
  <c r="L43" i="10" s="1"/>
  <c r="E42" i="9"/>
  <c r="I42" i="9" s="1"/>
  <c r="E42" i="10" s="1"/>
  <c r="L42" i="10" s="1"/>
  <c r="E35" i="9"/>
  <c r="E34" i="9"/>
  <c r="E33" i="9"/>
  <c r="E26" i="9"/>
  <c r="E25" i="9"/>
  <c r="E24" i="9"/>
  <c r="E17" i="9"/>
  <c r="I17" i="9" s="1"/>
  <c r="E17" i="10" s="1"/>
  <c r="I16" i="9"/>
  <c r="E16" i="10" s="1"/>
  <c r="K16" i="10" s="1"/>
  <c r="E15" i="9"/>
  <c r="E8" i="9"/>
  <c r="E7" i="9"/>
  <c r="E6" i="9"/>
  <c r="E104" i="9"/>
  <c r="E103" i="9"/>
  <c r="E102" i="9"/>
  <c r="E95" i="9"/>
  <c r="I95" i="9" s="1"/>
  <c r="E95" i="10" s="1"/>
  <c r="E94" i="9"/>
  <c r="E93" i="9"/>
  <c r="E86" i="9"/>
  <c r="I86" i="9" s="1"/>
  <c r="E86" i="10" s="1"/>
  <c r="E85" i="9"/>
  <c r="I85" i="9" s="1"/>
  <c r="E85" i="10" s="1"/>
  <c r="L85" i="10" s="1"/>
  <c r="E84" i="9"/>
  <c r="E77" i="9"/>
  <c r="E76" i="9"/>
  <c r="E75" i="9"/>
  <c r="E68" i="9"/>
  <c r="E67" i="9"/>
  <c r="E66" i="9"/>
  <c r="F66" i="9" s="1"/>
  <c r="J66" i="9" s="1"/>
  <c r="E59" i="9"/>
  <c r="F59" i="9" s="1"/>
  <c r="E58" i="9"/>
  <c r="E57" i="9"/>
  <c r="E50" i="9"/>
  <c r="E49" i="9"/>
  <c r="E48" i="9"/>
  <c r="E41" i="9"/>
  <c r="E40" i="9"/>
  <c r="I40" i="9" s="1"/>
  <c r="E40" i="10" s="1"/>
  <c r="L40" i="10" s="1"/>
  <c r="E39" i="9"/>
  <c r="I39" i="9" s="1"/>
  <c r="E39" i="10" s="1"/>
  <c r="L39" i="10" s="1"/>
  <c r="E32" i="9"/>
  <c r="E31" i="9"/>
  <c r="E30" i="9"/>
  <c r="E23" i="9"/>
  <c r="E22" i="9"/>
  <c r="E21" i="9"/>
  <c r="E14" i="9"/>
  <c r="I14" i="9" s="1"/>
  <c r="E14" i="10" s="1"/>
  <c r="F13" i="9"/>
  <c r="J13" i="9" s="1"/>
  <c r="E12" i="9"/>
  <c r="E5" i="9"/>
  <c r="E4" i="9"/>
  <c r="I105" i="9"/>
  <c r="E105" i="10" s="1"/>
  <c r="I104" i="9"/>
  <c r="E104" i="10" s="1"/>
  <c r="I103" i="9"/>
  <c r="E103" i="10" s="1"/>
  <c r="I97" i="9"/>
  <c r="E97" i="10" s="1"/>
  <c r="F89" i="9"/>
  <c r="J89" i="9" s="1"/>
  <c r="F89" i="10" s="1"/>
  <c r="I87" i="9"/>
  <c r="E87" i="10" s="1"/>
  <c r="L87" i="10" s="1"/>
  <c r="I81" i="9"/>
  <c r="E81" i="10" s="1"/>
  <c r="L81" i="10" s="1"/>
  <c r="I80" i="9"/>
  <c r="E80" i="10" s="1"/>
  <c r="F79" i="9"/>
  <c r="I73" i="9"/>
  <c r="E73" i="10" s="1"/>
  <c r="K73" i="10" s="1"/>
  <c r="F72" i="9"/>
  <c r="J72" i="9" s="1"/>
  <c r="I71" i="9"/>
  <c r="E71" i="10" s="1"/>
  <c r="K71" i="10" s="1"/>
  <c r="I64" i="9"/>
  <c r="E64" i="10" s="1"/>
  <c r="M64" i="10" s="1"/>
  <c r="I63" i="9"/>
  <c r="E63" i="10" s="1"/>
  <c r="M63" i="10" s="1"/>
  <c r="F57" i="9"/>
  <c r="J57" i="9" s="1"/>
  <c r="F57" i="10" s="1"/>
  <c r="I55" i="9"/>
  <c r="E55" i="10" s="1"/>
  <c r="I48" i="9"/>
  <c r="E48" i="10" s="1"/>
  <c r="I32" i="9"/>
  <c r="E32" i="10" s="1"/>
  <c r="L32" i="10" s="1"/>
  <c r="I31" i="9"/>
  <c r="E31" i="10" s="1"/>
  <c r="F25" i="9"/>
  <c r="J25" i="9" s="1"/>
  <c r="I24" i="9"/>
  <c r="E24" i="10" s="1"/>
  <c r="L24" i="10" s="1"/>
  <c r="I23" i="9"/>
  <c r="E23" i="10" s="1"/>
  <c r="I15" i="9"/>
  <c r="E15" i="10" s="1"/>
  <c r="I9" i="9"/>
  <c r="E9" i="10" s="1"/>
  <c r="I8" i="9"/>
  <c r="E8" i="10" s="1"/>
  <c r="I7" i="9"/>
  <c r="E7" i="10" s="1"/>
  <c r="E110" i="13"/>
  <c r="E109" i="13"/>
  <c r="E108" i="13"/>
  <c r="E107" i="13"/>
  <c r="E106" i="13"/>
  <c r="E105" i="13"/>
  <c r="F105" i="13" s="1"/>
  <c r="E104" i="13"/>
  <c r="I104" i="13" s="1"/>
  <c r="E103" i="13"/>
  <c r="I103" i="13" s="1"/>
  <c r="E102" i="13"/>
  <c r="E101" i="13"/>
  <c r="E100" i="13"/>
  <c r="E99" i="13"/>
  <c r="E98" i="13"/>
  <c r="E97" i="13"/>
  <c r="I97" i="13" s="1"/>
  <c r="E96" i="13"/>
  <c r="I96" i="13" s="1"/>
  <c r="E95" i="13"/>
  <c r="I95" i="13" s="1"/>
  <c r="E94" i="13"/>
  <c r="E93" i="13"/>
  <c r="E92" i="13"/>
  <c r="E91" i="13"/>
  <c r="E90" i="13"/>
  <c r="E89" i="13"/>
  <c r="E88" i="13"/>
  <c r="I88" i="13" s="1"/>
  <c r="E87" i="13"/>
  <c r="I87" i="13" s="1"/>
  <c r="E86" i="13"/>
  <c r="E85" i="13"/>
  <c r="E84" i="13"/>
  <c r="E83" i="13"/>
  <c r="E82" i="13"/>
  <c r="E81" i="13"/>
  <c r="E80" i="13"/>
  <c r="I80" i="13" s="1"/>
  <c r="E79" i="13"/>
  <c r="F79" i="13" s="1"/>
  <c r="E78" i="13"/>
  <c r="E77" i="13"/>
  <c r="E76" i="13"/>
  <c r="E75" i="13"/>
  <c r="I76" i="13"/>
  <c r="E74" i="13"/>
  <c r="E73" i="13"/>
  <c r="E72" i="13"/>
  <c r="I72" i="13" s="1"/>
  <c r="E71" i="13"/>
  <c r="E70" i="13"/>
  <c r="I70" i="13" s="1"/>
  <c r="E69" i="13"/>
  <c r="E68" i="13"/>
  <c r="I68" i="13" s="1"/>
  <c r="E67" i="13"/>
  <c r="E66" i="13"/>
  <c r="E65" i="13"/>
  <c r="E64" i="13"/>
  <c r="I64" i="13" s="1"/>
  <c r="E63" i="13"/>
  <c r="E62" i="13"/>
  <c r="E61" i="13"/>
  <c r="E60" i="13"/>
  <c r="F60" i="13" s="1"/>
  <c r="J60" i="13" s="1"/>
  <c r="E59" i="13"/>
  <c r="E58" i="13"/>
  <c r="E57" i="13"/>
  <c r="E56" i="13"/>
  <c r="I56" i="13" s="1"/>
  <c r="E55" i="13"/>
  <c r="E54" i="13"/>
  <c r="E53" i="13"/>
  <c r="E52" i="13"/>
  <c r="I52" i="13" s="1"/>
  <c r="E51" i="13"/>
  <c r="E50" i="13"/>
  <c r="E49" i="13"/>
  <c r="E48" i="13"/>
  <c r="I48" i="13" s="1"/>
  <c r="E47" i="13"/>
  <c r="E46" i="13"/>
  <c r="E45" i="13"/>
  <c r="E44" i="13"/>
  <c r="F44" i="13" s="1"/>
  <c r="J44" i="13" s="1"/>
  <c r="E43" i="13"/>
  <c r="I43" i="13" s="1"/>
  <c r="E42" i="13"/>
  <c r="I42" i="13" s="1"/>
  <c r="E41" i="13"/>
  <c r="E40" i="13"/>
  <c r="F40" i="13" s="1"/>
  <c r="E39" i="13"/>
  <c r="E38" i="13"/>
  <c r="E37" i="13"/>
  <c r="E36" i="13"/>
  <c r="E35" i="13"/>
  <c r="E34" i="13"/>
  <c r="I34" i="13" s="1"/>
  <c r="E33" i="13"/>
  <c r="E32" i="13"/>
  <c r="I32" i="13" s="1"/>
  <c r="E31" i="13"/>
  <c r="E30" i="13"/>
  <c r="E29" i="13"/>
  <c r="E28" i="13"/>
  <c r="E27" i="13"/>
  <c r="E26" i="13"/>
  <c r="E25" i="13"/>
  <c r="I25" i="13" s="1"/>
  <c r="E24" i="13"/>
  <c r="E23" i="13"/>
  <c r="I23" i="13" s="1"/>
  <c r="E22" i="13"/>
  <c r="I22" i="13" s="1"/>
  <c r="E21" i="13"/>
  <c r="E20" i="13"/>
  <c r="I20" i="13" s="1"/>
  <c r="E19" i="13"/>
  <c r="E18" i="13"/>
  <c r="F18" i="13" s="1"/>
  <c r="J18" i="13" s="1"/>
  <c r="E17" i="13"/>
  <c r="E16" i="13"/>
  <c r="E15" i="13"/>
  <c r="F15" i="13" s="1"/>
  <c r="J15" i="13" s="1"/>
  <c r="E14" i="13"/>
  <c r="I14" i="13" s="1"/>
  <c r="E13" i="13"/>
  <c r="I13" i="13" s="1"/>
  <c r="E12" i="13"/>
  <c r="I19" i="13"/>
  <c r="E10" i="13"/>
  <c r="E11" i="13"/>
  <c r="E9" i="13"/>
  <c r="E7" i="13"/>
  <c r="E8" i="13"/>
  <c r="H11" i="8"/>
  <c r="H10" i="8"/>
  <c r="H9" i="8"/>
  <c r="H8" i="8"/>
  <c r="H7" i="8"/>
  <c r="H6" i="8"/>
  <c r="H5" i="8"/>
  <c r="H4" i="8"/>
  <c r="H3" i="8"/>
  <c r="H11" i="9"/>
  <c r="H10" i="9"/>
  <c r="H9" i="9"/>
  <c r="H8" i="9"/>
  <c r="H7" i="9"/>
  <c r="H6" i="9"/>
  <c r="H5" i="9"/>
  <c r="H4" i="9"/>
  <c r="H3" i="9"/>
  <c r="H6" i="13"/>
  <c r="H7" i="13"/>
  <c r="H8" i="13"/>
  <c r="H9" i="13"/>
  <c r="H10" i="13"/>
  <c r="H11" i="13"/>
  <c r="F11" i="13"/>
  <c r="I98" i="13"/>
  <c r="I106" i="13"/>
  <c r="I69" i="13"/>
  <c r="I77" i="13"/>
  <c r="F78" i="13"/>
  <c r="J78" i="13" s="1"/>
  <c r="F85" i="13"/>
  <c r="I86" i="13"/>
  <c r="I41" i="13"/>
  <c r="F51" i="13"/>
  <c r="I57" i="13"/>
  <c r="I59" i="13"/>
  <c r="E5" i="13"/>
  <c r="I12" i="13"/>
  <c r="I28" i="13"/>
  <c r="I36" i="13"/>
  <c r="E4" i="13"/>
  <c r="E3" i="13"/>
  <c r="I110" i="13"/>
  <c r="F110" i="13"/>
  <c r="J110" i="13" s="1"/>
  <c r="D110" i="13"/>
  <c r="I109" i="13"/>
  <c r="F109" i="13"/>
  <c r="D109" i="13"/>
  <c r="I108" i="13"/>
  <c r="F108" i="13"/>
  <c r="J108" i="13" s="1"/>
  <c r="D108" i="13"/>
  <c r="I107" i="13"/>
  <c r="J107" i="13"/>
  <c r="F107" i="13"/>
  <c r="D107" i="13"/>
  <c r="D106" i="13"/>
  <c r="I105" i="13"/>
  <c r="D105" i="13"/>
  <c r="F104" i="13"/>
  <c r="J104" i="13" s="1"/>
  <c r="D104" i="13"/>
  <c r="D103" i="13"/>
  <c r="I102" i="13"/>
  <c r="F102" i="13"/>
  <c r="J102" i="13" s="1"/>
  <c r="D102" i="13"/>
  <c r="I101" i="13"/>
  <c r="J101" i="13"/>
  <c r="F101" i="13"/>
  <c r="D101" i="13"/>
  <c r="J100" i="13"/>
  <c r="I100" i="13"/>
  <c r="F100" i="13"/>
  <c r="D100" i="13"/>
  <c r="I99" i="13"/>
  <c r="F99" i="13"/>
  <c r="D99" i="13"/>
  <c r="D98" i="13"/>
  <c r="F97" i="13"/>
  <c r="D97" i="13"/>
  <c r="F96" i="13"/>
  <c r="J96" i="13" s="1"/>
  <c r="D96" i="13"/>
  <c r="D95" i="13"/>
  <c r="J94" i="13"/>
  <c r="I94" i="13"/>
  <c r="F94" i="13"/>
  <c r="D94" i="13"/>
  <c r="I93" i="13"/>
  <c r="J93" i="13"/>
  <c r="F93" i="13"/>
  <c r="D93" i="13"/>
  <c r="I92" i="13"/>
  <c r="F92" i="13"/>
  <c r="J92" i="13" s="1"/>
  <c r="D92" i="13"/>
  <c r="I91" i="13"/>
  <c r="F91" i="13"/>
  <c r="D91" i="13"/>
  <c r="I90" i="13"/>
  <c r="F90" i="13"/>
  <c r="J90" i="13" s="1"/>
  <c r="D90" i="13"/>
  <c r="I89" i="13"/>
  <c r="F89" i="13"/>
  <c r="D89" i="13"/>
  <c r="D88" i="13"/>
  <c r="D87" i="13"/>
  <c r="D86" i="13"/>
  <c r="I85" i="13"/>
  <c r="D85" i="13"/>
  <c r="I84" i="13"/>
  <c r="F84" i="13"/>
  <c r="J84" i="13" s="1"/>
  <c r="D84" i="13"/>
  <c r="I83" i="13"/>
  <c r="F83" i="13"/>
  <c r="D83" i="13"/>
  <c r="I82" i="13"/>
  <c r="F82" i="13"/>
  <c r="J82" i="13" s="1"/>
  <c r="D82" i="13"/>
  <c r="I81" i="13"/>
  <c r="F81" i="13"/>
  <c r="D81" i="13"/>
  <c r="D80" i="13"/>
  <c r="I79" i="13"/>
  <c r="D79" i="13"/>
  <c r="I78" i="13"/>
  <c r="D78" i="13"/>
  <c r="D77" i="13"/>
  <c r="D76" i="13"/>
  <c r="I75" i="13"/>
  <c r="F75" i="13"/>
  <c r="D75" i="13"/>
  <c r="I74" i="13"/>
  <c r="F74" i="13"/>
  <c r="J74" i="13" s="1"/>
  <c r="D74" i="13"/>
  <c r="I73" i="13"/>
  <c r="F73" i="13"/>
  <c r="J73" i="13" s="1"/>
  <c r="D73" i="13"/>
  <c r="D72" i="13"/>
  <c r="I71" i="13"/>
  <c r="F71" i="13"/>
  <c r="J71" i="13" s="1"/>
  <c r="D71" i="13"/>
  <c r="D70" i="13"/>
  <c r="D69" i="13"/>
  <c r="F68" i="13"/>
  <c r="J68" i="13" s="1"/>
  <c r="D68" i="13"/>
  <c r="I67" i="13"/>
  <c r="F67" i="13"/>
  <c r="D67" i="13"/>
  <c r="I66" i="13"/>
  <c r="F66" i="13"/>
  <c r="J66" i="13" s="1"/>
  <c r="D66" i="13"/>
  <c r="I65" i="13"/>
  <c r="F65" i="13"/>
  <c r="J65" i="13" s="1"/>
  <c r="D65" i="13"/>
  <c r="D64" i="13"/>
  <c r="I63" i="13"/>
  <c r="F63" i="13"/>
  <c r="D63" i="13"/>
  <c r="I62" i="13"/>
  <c r="F62" i="13"/>
  <c r="D62" i="13"/>
  <c r="I61" i="13"/>
  <c r="F61" i="13"/>
  <c r="D61" i="13"/>
  <c r="D60" i="13"/>
  <c r="D59" i="13"/>
  <c r="J58" i="13"/>
  <c r="I58" i="13"/>
  <c r="F58" i="13"/>
  <c r="D58" i="13"/>
  <c r="D57" i="13"/>
  <c r="D56" i="13"/>
  <c r="I55" i="13"/>
  <c r="F55" i="13"/>
  <c r="D55" i="13"/>
  <c r="I54" i="13"/>
  <c r="F54" i="13"/>
  <c r="D54" i="13"/>
  <c r="I53" i="13"/>
  <c r="F53" i="13"/>
  <c r="J53" i="13" s="1"/>
  <c r="D53" i="13"/>
  <c r="D52" i="13"/>
  <c r="I51" i="13"/>
  <c r="D51" i="13"/>
  <c r="I50" i="13"/>
  <c r="F50" i="13"/>
  <c r="J50" i="13" s="1"/>
  <c r="D50" i="13"/>
  <c r="I49" i="13"/>
  <c r="F49" i="13"/>
  <c r="D49" i="13"/>
  <c r="D48" i="13"/>
  <c r="I47" i="13"/>
  <c r="F47" i="13"/>
  <c r="J47" i="13" s="1"/>
  <c r="D47" i="13"/>
  <c r="I46" i="13"/>
  <c r="F46" i="13"/>
  <c r="D46" i="13"/>
  <c r="I45" i="13"/>
  <c r="F45" i="13"/>
  <c r="J45" i="13" s="1"/>
  <c r="D45" i="13"/>
  <c r="D44" i="13"/>
  <c r="D43" i="13"/>
  <c r="F42" i="13"/>
  <c r="J42" i="13" s="1"/>
  <c r="D42" i="13"/>
  <c r="D41" i="13"/>
  <c r="I40" i="13"/>
  <c r="D40" i="13"/>
  <c r="I39" i="13"/>
  <c r="F39" i="13"/>
  <c r="J39" i="13" s="1"/>
  <c r="D39" i="13"/>
  <c r="J38" i="13"/>
  <c r="I38" i="13"/>
  <c r="F38" i="13"/>
  <c r="D38" i="13"/>
  <c r="I37" i="13"/>
  <c r="F37" i="13"/>
  <c r="J37" i="13" s="1"/>
  <c r="D37" i="13"/>
  <c r="F36" i="13"/>
  <c r="D36" i="13"/>
  <c r="I35" i="13"/>
  <c r="F35" i="13"/>
  <c r="J35" i="13" s="1"/>
  <c r="D35" i="13"/>
  <c r="D34" i="13"/>
  <c r="I33" i="13"/>
  <c r="F33" i="13"/>
  <c r="D33" i="13"/>
  <c r="D32" i="13"/>
  <c r="I31" i="13"/>
  <c r="F31" i="13"/>
  <c r="J31" i="13" s="1"/>
  <c r="D31" i="13"/>
  <c r="I30" i="13"/>
  <c r="F30" i="13"/>
  <c r="D30" i="13"/>
  <c r="I29" i="13"/>
  <c r="F29" i="13"/>
  <c r="J29" i="13" s="1"/>
  <c r="K29" i="13" s="1"/>
  <c r="D29" i="13"/>
  <c r="D28" i="13"/>
  <c r="I27" i="13"/>
  <c r="F27" i="13"/>
  <c r="D27" i="13"/>
  <c r="I26" i="13"/>
  <c r="F26" i="13"/>
  <c r="J26" i="13" s="1"/>
  <c r="D26" i="13"/>
  <c r="F25" i="13"/>
  <c r="D25" i="13"/>
  <c r="I24" i="13"/>
  <c r="F24" i="13"/>
  <c r="D24" i="13"/>
  <c r="D23" i="13"/>
  <c r="F22" i="13"/>
  <c r="J22" i="13" s="1"/>
  <c r="D22" i="13"/>
  <c r="I21" i="13"/>
  <c r="F21" i="13"/>
  <c r="J21" i="13" s="1"/>
  <c r="D21" i="13"/>
  <c r="D20" i="13"/>
  <c r="D19" i="13"/>
  <c r="I18" i="13"/>
  <c r="D18" i="13"/>
  <c r="I17" i="13"/>
  <c r="F17" i="13"/>
  <c r="J17" i="13" s="1"/>
  <c r="D17" i="13"/>
  <c r="I16" i="13"/>
  <c r="F16" i="13"/>
  <c r="J16" i="13" s="1"/>
  <c r="D16" i="13"/>
  <c r="I15" i="13"/>
  <c r="D15" i="13"/>
  <c r="D14" i="13"/>
  <c r="D13" i="13"/>
  <c r="D12" i="13"/>
  <c r="I11" i="13"/>
  <c r="J11" i="13"/>
  <c r="D11" i="13"/>
  <c r="I10" i="13"/>
  <c r="F10" i="13"/>
  <c r="D10" i="13"/>
  <c r="I9" i="13"/>
  <c r="F9" i="13"/>
  <c r="D9" i="13"/>
  <c r="I8" i="13"/>
  <c r="F8" i="13"/>
  <c r="D8" i="13"/>
  <c r="I7" i="13"/>
  <c r="F7" i="13"/>
  <c r="J7" i="13" s="1"/>
  <c r="D7" i="13"/>
  <c r="I6" i="13"/>
  <c r="F6" i="13"/>
  <c r="D6" i="13"/>
  <c r="I5" i="13"/>
  <c r="H5" i="13"/>
  <c r="F5" i="13"/>
  <c r="J5" i="13" s="1"/>
  <c r="D5" i="13"/>
  <c r="I4" i="13"/>
  <c r="H4" i="13"/>
  <c r="F4" i="13"/>
  <c r="D4" i="13"/>
  <c r="I3" i="13"/>
  <c r="H3" i="13"/>
  <c r="F3" i="13"/>
  <c r="J3" i="13" s="1"/>
  <c r="D3" i="13"/>
  <c r="J110" i="10"/>
  <c r="I110" i="10"/>
  <c r="H110" i="10"/>
  <c r="D110" i="10"/>
  <c r="J109" i="10"/>
  <c r="I109" i="10"/>
  <c r="H109" i="10"/>
  <c r="D109" i="10"/>
  <c r="J108" i="10"/>
  <c r="I108" i="10"/>
  <c r="H108" i="10"/>
  <c r="D108" i="10"/>
  <c r="J107" i="10"/>
  <c r="I107" i="10"/>
  <c r="H107" i="10"/>
  <c r="D107" i="10"/>
  <c r="J106" i="10"/>
  <c r="I106" i="10"/>
  <c r="H106" i="10"/>
  <c r="D106" i="10"/>
  <c r="J105" i="10"/>
  <c r="I105" i="10"/>
  <c r="H105" i="10"/>
  <c r="D105" i="10"/>
  <c r="J104" i="10"/>
  <c r="I104" i="10"/>
  <c r="H104" i="10"/>
  <c r="D104" i="10"/>
  <c r="J103" i="10"/>
  <c r="I103" i="10"/>
  <c r="H103" i="10"/>
  <c r="D103" i="10"/>
  <c r="J102" i="10"/>
  <c r="I102" i="10"/>
  <c r="H102" i="10"/>
  <c r="D102" i="10"/>
  <c r="J101" i="10"/>
  <c r="I101" i="10"/>
  <c r="H101" i="10"/>
  <c r="D101" i="10"/>
  <c r="J100" i="10"/>
  <c r="I100" i="10"/>
  <c r="H100" i="10"/>
  <c r="D100" i="10"/>
  <c r="J99" i="10"/>
  <c r="I99" i="10"/>
  <c r="H99" i="10"/>
  <c r="D99" i="10"/>
  <c r="J98" i="10"/>
  <c r="I98" i="10"/>
  <c r="H98" i="10"/>
  <c r="D98" i="10"/>
  <c r="J97" i="10"/>
  <c r="I97" i="10"/>
  <c r="H97" i="10"/>
  <c r="D97" i="10"/>
  <c r="J96" i="10"/>
  <c r="I96" i="10"/>
  <c r="H96" i="10"/>
  <c r="D96" i="10"/>
  <c r="J95" i="10"/>
  <c r="I95" i="10"/>
  <c r="H95" i="10"/>
  <c r="D95" i="10"/>
  <c r="J94" i="10"/>
  <c r="I94" i="10"/>
  <c r="H94" i="10"/>
  <c r="D94" i="10"/>
  <c r="J93" i="10"/>
  <c r="I93" i="10"/>
  <c r="H93" i="10"/>
  <c r="D93" i="10"/>
  <c r="J92" i="10"/>
  <c r="I92" i="10"/>
  <c r="H92" i="10"/>
  <c r="D92" i="10"/>
  <c r="J91" i="10"/>
  <c r="I91" i="10"/>
  <c r="H91" i="10"/>
  <c r="D91" i="10"/>
  <c r="J90" i="10"/>
  <c r="I90" i="10"/>
  <c r="H90" i="10"/>
  <c r="D90" i="10"/>
  <c r="J89" i="10"/>
  <c r="I89" i="10"/>
  <c r="H89" i="10"/>
  <c r="D89" i="10"/>
  <c r="J88" i="10"/>
  <c r="I88" i="10"/>
  <c r="H88" i="10"/>
  <c r="D88" i="10"/>
  <c r="J87" i="10"/>
  <c r="I87" i="10"/>
  <c r="H87" i="10"/>
  <c r="D87" i="10"/>
  <c r="J86" i="10"/>
  <c r="I86" i="10"/>
  <c r="H86" i="10"/>
  <c r="D86" i="10"/>
  <c r="J85" i="10"/>
  <c r="I85" i="10"/>
  <c r="H85" i="10"/>
  <c r="D85" i="10"/>
  <c r="J84" i="10"/>
  <c r="I84" i="10"/>
  <c r="H84" i="10"/>
  <c r="D84" i="10"/>
  <c r="J83" i="10"/>
  <c r="I83" i="10"/>
  <c r="H83" i="10"/>
  <c r="D83" i="10"/>
  <c r="J82" i="10"/>
  <c r="I82" i="10"/>
  <c r="H82" i="10"/>
  <c r="D82" i="10"/>
  <c r="J81" i="10"/>
  <c r="I81" i="10"/>
  <c r="H81" i="10"/>
  <c r="D81" i="10"/>
  <c r="J80" i="10"/>
  <c r="I80" i="10"/>
  <c r="H80" i="10"/>
  <c r="D80" i="10"/>
  <c r="J79" i="10"/>
  <c r="I79" i="10"/>
  <c r="H79" i="10"/>
  <c r="D79" i="10"/>
  <c r="J78" i="10"/>
  <c r="I78" i="10"/>
  <c r="H78" i="10"/>
  <c r="D78" i="10"/>
  <c r="J77" i="10"/>
  <c r="I77" i="10"/>
  <c r="H77" i="10"/>
  <c r="D77" i="10"/>
  <c r="J76" i="10"/>
  <c r="I76" i="10"/>
  <c r="H76" i="10"/>
  <c r="D76" i="10"/>
  <c r="J75" i="10"/>
  <c r="I75" i="10"/>
  <c r="H75" i="10"/>
  <c r="D75" i="10"/>
  <c r="J74" i="10"/>
  <c r="I74" i="10"/>
  <c r="H74" i="10"/>
  <c r="D74" i="10"/>
  <c r="J73" i="10"/>
  <c r="I73" i="10"/>
  <c r="H73" i="10"/>
  <c r="D73" i="10"/>
  <c r="J72" i="10"/>
  <c r="I72" i="10"/>
  <c r="H72" i="10"/>
  <c r="D72" i="10"/>
  <c r="J71" i="10"/>
  <c r="I71" i="10"/>
  <c r="H71" i="10"/>
  <c r="D71" i="10"/>
  <c r="J70" i="10"/>
  <c r="I70" i="10"/>
  <c r="H70" i="10"/>
  <c r="D70" i="10"/>
  <c r="J69" i="10"/>
  <c r="I69" i="10"/>
  <c r="H69" i="10"/>
  <c r="D69" i="10"/>
  <c r="J68" i="10"/>
  <c r="I68" i="10"/>
  <c r="H68" i="10"/>
  <c r="D68" i="10"/>
  <c r="J67" i="10"/>
  <c r="I67" i="10"/>
  <c r="H67" i="10"/>
  <c r="D67" i="10"/>
  <c r="J66" i="10"/>
  <c r="I66" i="10"/>
  <c r="H66" i="10"/>
  <c r="D66" i="10"/>
  <c r="J65" i="10"/>
  <c r="I65" i="10"/>
  <c r="H65" i="10"/>
  <c r="D65" i="10"/>
  <c r="J64" i="10"/>
  <c r="I64" i="10"/>
  <c r="H64" i="10"/>
  <c r="D64" i="10"/>
  <c r="J63" i="10"/>
  <c r="I63" i="10"/>
  <c r="H63" i="10"/>
  <c r="D63" i="10"/>
  <c r="J62" i="10"/>
  <c r="I62" i="10"/>
  <c r="H62" i="10"/>
  <c r="D62" i="10"/>
  <c r="J61" i="10"/>
  <c r="I61" i="10"/>
  <c r="H61" i="10"/>
  <c r="D61" i="10"/>
  <c r="J60" i="10"/>
  <c r="I60" i="10"/>
  <c r="H60" i="10"/>
  <c r="D60" i="10"/>
  <c r="J59" i="10"/>
  <c r="I59" i="10"/>
  <c r="H59" i="10"/>
  <c r="D59" i="10"/>
  <c r="J58" i="10"/>
  <c r="I58" i="10"/>
  <c r="H58" i="10"/>
  <c r="D58" i="10"/>
  <c r="J57" i="10"/>
  <c r="I57" i="10"/>
  <c r="H57" i="10"/>
  <c r="D57" i="10"/>
  <c r="J56" i="10"/>
  <c r="I56" i="10"/>
  <c r="H56" i="10"/>
  <c r="D56" i="10"/>
  <c r="J55" i="10"/>
  <c r="I55" i="10"/>
  <c r="H55" i="10"/>
  <c r="D55" i="10"/>
  <c r="J54" i="10"/>
  <c r="I54" i="10"/>
  <c r="H54" i="10"/>
  <c r="D54" i="10"/>
  <c r="J53" i="10"/>
  <c r="I53" i="10"/>
  <c r="H53" i="10"/>
  <c r="D53" i="10"/>
  <c r="J52" i="10"/>
  <c r="I52" i="10"/>
  <c r="H52" i="10"/>
  <c r="D52" i="10"/>
  <c r="J51" i="10"/>
  <c r="I51" i="10"/>
  <c r="H51" i="10"/>
  <c r="D51" i="10"/>
  <c r="J50" i="10"/>
  <c r="I50" i="10"/>
  <c r="H50" i="10"/>
  <c r="D50" i="10"/>
  <c r="J49" i="10"/>
  <c r="I49" i="10"/>
  <c r="H49" i="10"/>
  <c r="D49" i="10"/>
  <c r="J48" i="10"/>
  <c r="I48" i="10"/>
  <c r="H48" i="10"/>
  <c r="D48" i="10"/>
  <c r="J47" i="10"/>
  <c r="I47" i="10"/>
  <c r="H47" i="10"/>
  <c r="D47" i="10"/>
  <c r="J46" i="10"/>
  <c r="I46" i="10"/>
  <c r="H46" i="10"/>
  <c r="D46" i="10"/>
  <c r="J45" i="10"/>
  <c r="I45" i="10"/>
  <c r="H45" i="10"/>
  <c r="D45" i="10"/>
  <c r="J44" i="10"/>
  <c r="I44" i="10"/>
  <c r="H44" i="10"/>
  <c r="D44" i="10"/>
  <c r="J43" i="10"/>
  <c r="I43" i="10"/>
  <c r="H43" i="10"/>
  <c r="D43" i="10"/>
  <c r="J42" i="10"/>
  <c r="I42" i="10"/>
  <c r="H42" i="10"/>
  <c r="D42" i="10"/>
  <c r="J41" i="10"/>
  <c r="I41" i="10"/>
  <c r="H41" i="10"/>
  <c r="D41" i="10"/>
  <c r="J40" i="10"/>
  <c r="I40" i="10"/>
  <c r="H40" i="10"/>
  <c r="D40" i="10"/>
  <c r="J39" i="10"/>
  <c r="I39" i="10"/>
  <c r="H39" i="10"/>
  <c r="D39" i="10"/>
  <c r="J38" i="10"/>
  <c r="I38" i="10"/>
  <c r="H38" i="10"/>
  <c r="D38" i="10"/>
  <c r="J37" i="10"/>
  <c r="I37" i="10"/>
  <c r="H37" i="10"/>
  <c r="D37" i="10"/>
  <c r="J36" i="10"/>
  <c r="I36" i="10"/>
  <c r="H36" i="10"/>
  <c r="D36" i="10"/>
  <c r="J35" i="10"/>
  <c r="I35" i="10"/>
  <c r="H35" i="10"/>
  <c r="D35" i="10"/>
  <c r="J34" i="10"/>
  <c r="I34" i="10"/>
  <c r="H34" i="10"/>
  <c r="D34" i="10"/>
  <c r="J33" i="10"/>
  <c r="I33" i="10"/>
  <c r="H33" i="10"/>
  <c r="D33" i="10"/>
  <c r="J32" i="10"/>
  <c r="I32" i="10"/>
  <c r="H32" i="10"/>
  <c r="D32" i="10"/>
  <c r="J31" i="10"/>
  <c r="I31" i="10"/>
  <c r="H31" i="10"/>
  <c r="D31" i="10"/>
  <c r="J30" i="10"/>
  <c r="I30" i="10"/>
  <c r="H30" i="10"/>
  <c r="D30" i="10"/>
  <c r="J29" i="10"/>
  <c r="I29" i="10"/>
  <c r="H29" i="10"/>
  <c r="D29" i="10"/>
  <c r="J28" i="10"/>
  <c r="I28" i="10"/>
  <c r="H28" i="10"/>
  <c r="D28" i="10"/>
  <c r="J27" i="10"/>
  <c r="I27" i="10"/>
  <c r="H27" i="10"/>
  <c r="D27" i="10"/>
  <c r="J26" i="10"/>
  <c r="I26" i="10"/>
  <c r="H26" i="10"/>
  <c r="D26" i="10"/>
  <c r="J25" i="10"/>
  <c r="I25" i="10"/>
  <c r="H25" i="10"/>
  <c r="D25" i="10"/>
  <c r="J24" i="10"/>
  <c r="I24" i="10"/>
  <c r="H24" i="10"/>
  <c r="D24" i="10"/>
  <c r="J23" i="10"/>
  <c r="I23" i="10"/>
  <c r="H23" i="10"/>
  <c r="D23" i="10"/>
  <c r="J22" i="10"/>
  <c r="I22" i="10"/>
  <c r="H22" i="10"/>
  <c r="D22" i="10"/>
  <c r="J21" i="10"/>
  <c r="I21" i="10"/>
  <c r="H21" i="10"/>
  <c r="D21" i="10"/>
  <c r="J20" i="10"/>
  <c r="I20" i="10"/>
  <c r="H20" i="10"/>
  <c r="D20" i="10"/>
  <c r="J19" i="10"/>
  <c r="I19" i="10"/>
  <c r="H19" i="10"/>
  <c r="D19" i="10"/>
  <c r="J18" i="10"/>
  <c r="I18" i="10"/>
  <c r="H18" i="10"/>
  <c r="D18" i="10"/>
  <c r="J17" i="10"/>
  <c r="I17" i="10"/>
  <c r="H17" i="10"/>
  <c r="D17" i="10"/>
  <c r="J16" i="10"/>
  <c r="I16" i="10"/>
  <c r="H16" i="10"/>
  <c r="D16" i="10"/>
  <c r="J15" i="10"/>
  <c r="I15" i="10"/>
  <c r="H15" i="10"/>
  <c r="D15" i="10"/>
  <c r="J14" i="10"/>
  <c r="I14" i="10"/>
  <c r="H14" i="10"/>
  <c r="D14" i="10"/>
  <c r="J13" i="10"/>
  <c r="I13" i="10"/>
  <c r="H13" i="10"/>
  <c r="D13" i="10"/>
  <c r="J12" i="10"/>
  <c r="I12" i="10"/>
  <c r="H12" i="10"/>
  <c r="D12" i="10"/>
  <c r="J11" i="10"/>
  <c r="I11" i="10"/>
  <c r="H11" i="10"/>
  <c r="D11" i="10"/>
  <c r="J10" i="10"/>
  <c r="I10" i="10"/>
  <c r="H10" i="10"/>
  <c r="D10" i="10"/>
  <c r="J9" i="10"/>
  <c r="I9" i="10"/>
  <c r="H9" i="10"/>
  <c r="D9" i="10"/>
  <c r="J8" i="10"/>
  <c r="I8" i="10"/>
  <c r="H8" i="10"/>
  <c r="D8" i="10"/>
  <c r="J7" i="10"/>
  <c r="I7" i="10"/>
  <c r="H7" i="10"/>
  <c r="D7" i="10"/>
  <c r="J6" i="10"/>
  <c r="I6" i="10"/>
  <c r="H6" i="10"/>
  <c r="D6" i="10"/>
  <c r="J5" i="10"/>
  <c r="I5" i="10"/>
  <c r="H5" i="10"/>
  <c r="D5" i="10"/>
  <c r="J4" i="10"/>
  <c r="I4" i="10"/>
  <c r="H4" i="10"/>
  <c r="D4" i="10"/>
  <c r="J3" i="10"/>
  <c r="I3" i="10"/>
  <c r="H3" i="10"/>
  <c r="D3" i="10"/>
  <c r="I110" i="9"/>
  <c r="E110" i="10" s="1"/>
  <c r="K110" i="10" s="1"/>
  <c r="F110" i="9"/>
  <c r="J110" i="9" s="1"/>
  <c r="F110" i="10" s="1"/>
  <c r="D110" i="9"/>
  <c r="I109" i="9"/>
  <c r="E109" i="10" s="1"/>
  <c r="F109" i="9"/>
  <c r="J109" i="9" s="1"/>
  <c r="F109" i="10" s="1"/>
  <c r="D109" i="9"/>
  <c r="D108" i="9"/>
  <c r="I107" i="9"/>
  <c r="E107" i="10" s="1"/>
  <c r="K107" i="10" s="1"/>
  <c r="F107" i="9"/>
  <c r="D107" i="9"/>
  <c r="I106" i="9"/>
  <c r="E106" i="10" s="1"/>
  <c r="F106" i="9"/>
  <c r="J106" i="9" s="1"/>
  <c r="F106" i="10" s="1"/>
  <c r="D106" i="9"/>
  <c r="D105" i="9"/>
  <c r="F104" i="9"/>
  <c r="J104" i="9" s="1"/>
  <c r="D104" i="9"/>
  <c r="D103" i="9"/>
  <c r="I102" i="9"/>
  <c r="E102" i="10" s="1"/>
  <c r="F102" i="9"/>
  <c r="J102" i="9" s="1"/>
  <c r="F102" i="10" s="1"/>
  <c r="D102" i="9"/>
  <c r="I101" i="9"/>
  <c r="E101" i="10" s="1"/>
  <c r="F101" i="9"/>
  <c r="J101" i="9" s="1"/>
  <c r="F101" i="10" s="1"/>
  <c r="D101" i="9"/>
  <c r="I100" i="9"/>
  <c r="E100" i="10" s="1"/>
  <c r="F100" i="9"/>
  <c r="J100" i="9" s="1"/>
  <c r="D100" i="9"/>
  <c r="I99" i="9"/>
  <c r="E99" i="10" s="1"/>
  <c r="F99" i="9"/>
  <c r="D99" i="9"/>
  <c r="I98" i="9"/>
  <c r="E98" i="10" s="1"/>
  <c r="F98" i="9"/>
  <c r="J98" i="9" s="1"/>
  <c r="F98" i="10" s="1"/>
  <c r="D98" i="9"/>
  <c r="D97" i="9"/>
  <c r="F96" i="9"/>
  <c r="J96" i="9" s="1"/>
  <c r="D96" i="9"/>
  <c r="D95" i="9"/>
  <c r="I94" i="9"/>
  <c r="E94" i="10" s="1"/>
  <c r="F94" i="9"/>
  <c r="J94" i="9" s="1"/>
  <c r="F94" i="10" s="1"/>
  <c r="D94" i="9"/>
  <c r="I93" i="9"/>
  <c r="E93" i="10" s="1"/>
  <c r="L93" i="10" s="1"/>
  <c r="F93" i="9"/>
  <c r="J93" i="9" s="1"/>
  <c r="F93" i="10" s="1"/>
  <c r="D93" i="9"/>
  <c r="I92" i="9"/>
  <c r="E92" i="10" s="1"/>
  <c r="L92" i="10" s="1"/>
  <c r="D92" i="9"/>
  <c r="D91" i="9"/>
  <c r="I90" i="9"/>
  <c r="E90" i="10" s="1"/>
  <c r="L90" i="10" s="1"/>
  <c r="F90" i="9"/>
  <c r="J90" i="9" s="1"/>
  <c r="F90" i="10" s="1"/>
  <c r="D90" i="9"/>
  <c r="D89" i="9"/>
  <c r="D88" i="9"/>
  <c r="F87" i="9"/>
  <c r="D87" i="9"/>
  <c r="D86" i="9"/>
  <c r="F85" i="9"/>
  <c r="J85" i="9" s="1"/>
  <c r="F85" i="10" s="1"/>
  <c r="D85" i="9"/>
  <c r="I84" i="9"/>
  <c r="E84" i="10" s="1"/>
  <c r="F84" i="9"/>
  <c r="J84" i="9" s="1"/>
  <c r="D84" i="9"/>
  <c r="I83" i="9"/>
  <c r="E83" i="10" s="1"/>
  <c r="L83" i="10" s="1"/>
  <c r="F83" i="9"/>
  <c r="D83" i="9"/>
  <c r="I82" i="9"/>
  <c r="E82" i="10" s="1"/>
  <c r="F82" i="9"/>
  <c r="J82" i="9" s="1"/>
  <c r="D82" i="9"/>
  <c r="F81" i="9"/>
  <c r="J81" i="9" s="1"/>
  <c r="F81" i="10" s="1"/>
  <c r="D81" i="9"/>
  <c r="D80" i="9"/>
  <c r="D79" i="9"/>
  <c r="J78" i="9"/>
  <c r="I78" i="9"/>
  <c r="E78" i="10" s="1"/>
  <c r="L78" i="10" s="1"/>
  <c r="F78" i="9"/>
  <c r="D78" i="9"/>
  <c r="I77" i="9"/>
  <c r="E77" i="10" s="1"/>
  <c r="F77" i="9"/>
  <c r="J77" i="9" s="1"/>
  <c r="F77" i="10" s="1"/>
  <c r="D77" i="9"/>
  <c r="I76" i="9"/>
  <c r="E76" i="10" s="1"/>
  <c r="L76" i="10" s="1"/>
  <c r="F76" i="9"/>
  <c r="J76" i="9" s="1"/>
  <c r="D76" i="9"/>
  <c r="I75" i="9"/>
  <c r="E75" i="10" s="1"/>
  <c r="F75" i="9"/>
  <c r="D75" i="9"/>
  <c r="J74" i="9"/>
  <c r="I74" i="9"/>
  <c r="E74" i="10" s="1"/>
  <c r="L74" i="10" s="1"/>
  <c r="F74" i="9"/>
  <c r="D74" i="9"/>
  <c r="D73" i="9"/>
  <c r="I72" i="9"/>
  <c r="E72" i="10" s="1"/>
  <c r="L72" i="10" s="1"/>
  <c r="D72" i="9"/>
  <c r="D71" i="9"/>
  <c r="I70" i="9"/>
  <c r="E70" i="10" s="1"/>
  <c r="L70" i="10" s="1"/>
  <c r="F70" i="9"/>
  <c r="J70" i="9" s="1"/>
  <c r="D70" i="9"/>
  <c r="I69" i="9"/>
  <c r="E69" i="10" s="1"/>
  <c r="D69" i="9"/>
  <c r="I68" i="9"/>
  <c r="E68" i="10" s="1"/>
  <c r="M68" i="10" s="1"/>
  <c r="F68" i="9"/>
  <c r="J68" i="9" s="1"/>
  <c r="D68" i="9"/>
  <c r="I67" i="9"/>
  <c r="E67" i="10" s="1"/>
  <c r="M67" i="10" s="1"/>
  <c r="F67" i="9"/>
  <c r="D67" i="9"/>
  <c r="I66" i="9"/>
  <c r="E66" i="10" s="1"/>
  <c r="M66" i="10" s="1"/>
  <c r="D66" i="9"/>
  <c r="D65" i="9"/>
  <c r="F64" i="9"/>
  <c r="J64" i="9" s="1"/>
  <c r="D64" i="9"/>
  <c r="D63" i="9"/>
  <c r="F62" i="9"/>
  <c r="J62" i="9" s="1"/>
  <c r="D62" i="9"/>
  <c r="I61" i="9"/>
  <c r="E61" i="10" s="1"/>
  <c r="M61" i="10" s="1"/>
  <c r="F61" i="9"/>
  <c r="J61" i="9" s="1"/>
  <c r="F61" i="10" s="1"/>
  <c r="D61" i="9"/>
  <c r="I60" i="9"/>
  <c r="E60" i="10" s="1"/>
  <c r="F60" i="9"/>
  <c r="J60" i="9" s="1"/>
  <c r="D60" i="9"/>
  <c r="I59" i="9"/>
  <c r="E59" i="10" s="1"/>
  <c r="L59" i="10" s="1"/>
  <c r="D59" i="9"/>
  <c r="J58" i="9"/>
  <c r="I58" i="9"/>
  <c r="E58" i="10" s="1"/>
  <c r="F58" i="9"/>
  <c r="D58" i="9"/>
  <c r="I57" i="9"/>
  <c r="E57" i="10" s="1"/>
  <c r="D57" i="9"/>
  <c r="D56" i="9"/>
  <c r="F55" i="9"/>
  <c r="D55" i="9"/>
  <c r="I54" i="9"/>
  <c r="E54" i="10" s="1"/>
  <c r="M54" i="10" s="1"/>
  <c r="F54" i="9"/>
  <c r="J54" i="9" s="1"/>
  <c r="D54" i="9"/>
  <c r="I53" i="9"/>
  <c r="E53" i="10" s="1"/>
  <c r="F53" i="9"/>
  <c r="J53" i="9" s="1"/>
  <c r="D53" i="9"/>
  <c r="J52" i="9"/>
  <c r="I52" i="9"/>
  <c r="E52" i="10" s="1"/>
  <c r="F52" i="9"/>
  <c r="D52" i="9"/>
  <c r="I51" i="9"/>
  <c r="E51" i="10" s="1"/>
  <c r="F51" i="9"/>
  <c r="J51" i="9" s="1"/>
  <c r="D51" i="9"/>
  <c r="I50" i="9"/>
  <c r="E50" i="10" s="1"/>
  <c r="F50" i="9"/>
  <c r="J50" i="9" s="1"/>
  <c r="D50" i="9"/>
  <c r="I49" i="9"/>
  <c r="E49" i="10" s="1"/>
  <c r="L49" i="10" s="1"/>
  <c r="F49" i="9"/>
  <c r="J49" i="9" s="1"/>
  <c r="F49" i="10" s="1"/>
  <c r="D49" i="9"/>
  <c r="D48" i="9"/>
  <c r="F47" i="9"/>
  <c r="J47" i="9" s="1"/>
  <c r="D47" i="9"/>
  <c r="D46" i="9"/>
  <c r="D45" i="9"/>
  <c r="I44" i="9"/>
  <c r="E44" i="10" s="1"/>
  <c r="L44" i="10" s="1"/>
  <c r="F44" i="9"/>
  <c r="J44" i="9" s="1"/>
  <c r="D44" i="9"/>
  <c r="D43" i="9"/>
  <c r="D42" i="9"/>
  <c r="I41" i="9"/>
  <c r="E41" i="10" s="1"/>
  <c r="L41" i="10" s="1"/>
  <c r="F41" i="9"/>
  <c r="J41" i="9" s="1"/>
  <c r="D41" i="9"/>
  <c r="D40" i="9"/>
  <c r="D39" i="9"/>
  <c r="I38" i="9"/>
  <c r="E38" i="10" s="1"/>
  <c r="F38" i="9"/>
  <c r="J38" i="9" s="1"/>
  <c r="D38" i="9"/>
  <c r="I37" i="9"/>
  <c r="E37" i="10" s="1"/>
  <c r="F37" i="9"/>
  <c r="J37" i="9" s="1"/>
  <c r="F37" i="10" s="1"/>
  <c r="D37" i="9"/>
  <c r="D36" i="9"/>
  <c r="I35" i="9"/>
  <c r="E35" i="10" s="1"/>
  <c r="F35" i="9"/>
  <c r="J35" i="9" s="1"/>
  <c r="D35" i="9"/>
  <c r="I34" i="9"/>
  <c r="E34" i="10" s="1"/>
  <c r="L34" i="10" s="1"/>
  <c r="F34" i="9"/>
  <c r="J34" i="9" s="1"/>
  <c r="D34" i="9"/>
  <c r="I33" i="9"/>
  <c r="E33" i="10" s="1"/>
  <c r="L33" i="10" s="1"/>
  <c r="F33" i="9"/>
  <c r="J33" i="9" s="1"/>
  <c r="D33" i="9"/>
  <c r="D32" i="9"/>
  <c r="F31" i="9"/>
  <c r="J31" i="9" s="1"/>
  <c r="D31" i="9"/>
  <c r="I30" i="9"/>
  <c r="E30" i="10" s="1"/>
  <c r="F30" i="9"/>
  <c r="J30" i="9" s="1"/>
  <c r="D30" i="9"/>
  <c r="I29" i="9"/>
  <c r="E29" i="10" s="1"/>
  <c r="K29" i="10" s="1"/>
  <c r="F29" i="9"/>
  <c r="J29" i="9" s="1"/>
  <c r="D29" i="9"/>
  <c r="I28" i="9"/>
  <c r="E28" i="10" s="1"/>
  <c r="F28" i="9"/>
  <c r="J28" i="9" s="1"/>
  <c r="D28" i="9"/>
  <c r="I27" i="9"/>
  <c r="E27" i="10" s="1"/>
  <c r="F27" i="9"/>
  <c r="J27" i="9" s="1"/>
  <c r="D27" i="9"/>
  <c r="I26" i="9"/>
  <c r="E26" i="10" s="1"/>
  <c r="L26" i="10" s="1"/>
  <c r="F26" i="9"/>
  <c r="J26" i="9" s="1"/>
  <c r="D26" i="9"/>
  <c r="I25" i="9"/>
  <c r="E25" i="10" s="1"/>
  <c r="L25" i="10" s="1"/>
  <c r="D25" i="9"/>
  <c r="D24" i="9"/>
  <c r="F23" i="9"/>
  <c r="J23" i="9" s="1"/>
  <c r="D23" i="9"/>
  <c r="I22" i="9"/>
  <c r="E22" i="10" s="1"/>
  <c r="F22" i="9"/>
  <c r="J22" i="9" s="1"/>
  <c r="D22" i="9"/>
  <c r="I21" i="9"/>
  <c r="E21" i="10" s="1"/>
  <c r="L21" i="10" s="1"/>
  <c r="F21" i="9"/>
  <c r="J21" i="9" s="1"/>
  <c r="D21" i="9"/>
  <c r="F20" i="9"/>
  <c r="J20" i="9" s="1"/>
  <c r="D20" i="9"/>
  <c r="D19" i="9"/>
  <c r="I18" i="9"/>
  <c r="E18" i="10" s="1"/>
  <c r="F18" i="9"/>
  <c r="J18" i="9" s="1"/>
  <c r="D18" i="9"/>
  <c r="D17" i="9"/>
  <c r="D16" i="9"/>
  <c r="F15" i="9"/>
  <c r="J15" i="9" s="1"/>
  <c r="D15" i="9"/>
  <c r="D14" i="9"/>
  <c r="D13" i="9"/>
  <c r="J12" i="9"/>
  <c r="F12" i="10" s="1"/>
  <c r="I12" i="9"/>
  <c r="E12" i="10" s="1"/>
  <c r="F12" i="9"/>
  <c r="D12" i="9"/>
  <c r="I11" i="9"/>
  <c r="E11" i="10" s="1"/>
  <c r="F11" i="9"/>
  <c r="J11" i="9" s="1"/>
  <c r="D11" i="9"/>
  <c r="D10" i="9"/>
  <c r="F9" i="9"/>
  <c r="J9" i="9" s="1"/>
  <c r="D9" i="9"/>
  <c r="D8" i="9"/>
  <c r="D7" i="9"/>
  <c r="I6" i="9"/>
  <c r="E6" i="10" s="1"/>
  <c r="F6" i="9"/>
  <c r="J6" i="9" s="1"/>
  <c r="D6" i="9"/>
  <c r="I5" i="9"/>
  <c r="E5" i="10" s="1"/>
  <c r="F5" i="9"/>
  <c r="J5" i="9" s="1"/>
  <c r="D5" i="9"/>
  <c r="I4" i="9"/>
  <c r="E4" i="10" s="1"/>
  <c r="F4" i="9"/>
  <c r="J4" i="9" s="1"/>
  <c r="F4" i="10" s="1"/>
  <c r="D4" i="9"/>
  <c r="I3" i="9"/>
  <c r="E3" i="10" s="1"/>
  <c r="F3" i="9"/>
  <c r="J3" i="9" s="1"/>
  <c r="D3" i="9"/>
  <c r="M104" i="6"/>
  <c r="M96" i="6"/>
  <c r="K94" i="6"/>
  <c r="M88" i="6"/>
  <c r="K86" i="6"/>
  <c r="K83" i="6"/>
  <c r="L80" i="6"/>
  <c r="M77" i="6"/>
  <c r="K75" i="6"/>
  <c r="L72" i="6"/>
  <c r="M69" i="6"/>
  <c r="K67" i="6"/>
  <c r="L64" i="6"/>
  <c r="M61" i="6"/>
  <c r="K59" i="6"/>
  <c r="L56" i="6"/>
  <c r="M53" i="6"/>
  <c r="K51" i="6"/>
  <c r="L48" i="6"/>
  <c r="K43" i="6"/>
  <c r="L40" i="6"/>
  <c r="M37" i="6"/>
  <c r="K35" i="6"/>
  <c r="L32" i="6"/>
  <c r="L29" i="6"/>
  <c r="M26" i="6"/>
  <c r="M23" i="6"/>
  <c r="M20" i="6"/>
  <c r="L15" i="6"/>
  <c r="M12" i="6"/>
  <c r="L5" i="6"/>
  <c r="K7" i="6"/>
  <c r="I66" i="6"/>
  <c r="J66" i="6"/>
  <c r="I67" i="6"/>
  <c r="O67" i="6" s="1"/>
  <c r="J67" i="6"/>
  <c r="M67" i="6" s="1"/>
  <c r="I68" i="6"/>
  <c r="J68" i="6"/>
  <c r="I69" i="6"/>
  <c r="J69" i="6"/>
  <c r="I70" i="6"/>
  <c r="J70" i="6"/>
  <c r="I71" i="6"/>
  <c r="O71" i="6" s="1"/>
  <c r="J71" i="6"/>
  <c r="M71" i="6" s="1"/>
  <c r="I72" i="6"/>
  <c r="J72" i="6"/>
  <c r="M72" i="6" s="1"/>
  <c r="I73" i="6"/>
  <c r="L73" i="6" s="1"/>
  <c r="J73" i="6"/>
  <c r="I74" i="6"/>
  <c r="J74" i="6"/>
  <c r="I75" i="6"/>
  <c r="O75" i="6" s="1"/>
  <c r="J75" i="6"/>
  <c r="M75" i="6" s="1"/>
  <c r="I76" i="6"/>
  <c r="J76" i="6"/>
  <c r="I77" i="6"/>
  <c r="J77" i="6"/>
  <c r="I78" i="6"/>
  <c r="J78" i="6"/>
  <c r="I79" i="6"/>
  <c r="O79" i="6" s="1"/>
  <c r="J79" i="6"/>
  <c r="M79" i="6" s="1"/>
  <c r="I80" i="6"/>
  <c r="J80" i="6"/>
  <c r="M80" i="6" s="1"/>
  <c r="I81" i="6"/>
  <c r="L81" i="6" s="1"/>
  <c r="J81" i="6"/>
  <c r="I82" i="6"/>
  <c r="J82" i="6"/>
  <c r="I83" i="6"/>
  <c r="O83" i="6" s="1"/>
  <c r="J83" i="6"/>
  <c r="M83" i="6" s="1"/>
  <c r="I84" i="6"/>
  <c r="J84" i="6"/>
  <c r="I85" i="6"/>
  <c r="J85" i="6"/>
  <c r="I86" i="6"/>
  <c r="L86" i="6" s="1"/>
  <c r="J86" i="6"/>
  <c r="I87" i="6"/>
  <c r="O87" i="6" s="1"/>
  <c r="J87" i="6"/>
  <c r="M87" i="6" s="1"/>
  <c r="I88" i="6"/>
  <c r="J88" i="6"/>
  <c r="I89" i="6"/>
  <c r="L89" i="6" s="1"/>
  <c r="J89" i="6"/>
  <c r="I90" i="6"/>
  <c r="J90" i="6"/>
  <c r="I91" i="6"/>
  <c r="O91" i="6" s="1"/>
  <c r="J91" i="6"/>
  <c r="M91" i="6" s="1"/>
  <c r="I92" i="6"/>
  <c r="J92" i="6"/>
  <c r="I93" i="6"/>
  <c r="J93" i="6"/>
  <c r="I94" i="6"/>
  <c r="L94" i="6" s="1"/>
  <c r="J94" i="6"/>
  <c r="I95" i="6"/>
  <c r="O95" i="6" s="1"/>
  <c r="J95" i="6"/>
  <c r="M95" i="6" s="1"/>
  <c r="I96" i="6"/>
  <c r="J96" i="6"/>
  <c r="I97" i="6"/>
  <c r="L97" i="6" s="1"/>
  <c r="J97" i="6"/>
  <c r="I98" i="6"/>
  <c r="J98" i="6"/>
  <c r="I99" i="6"/>
  <c r="O99" i="6" s="1"/>
  <c r="J99" i="6"/>
  <c r="M99" i="6" s="1"/>
  <c r="I100" i="6"/>
  <c r="J100" i="6"/>
  <c r="I101" i="6"/>
  <c r="J101" i="6"/>
  <c r="I102" i="6"/>
  <c r="L102" i="6" s="1"/>
  <c r="J102" i="6"/>
  <c r="I103" i="6"/>
  <c r="O103" i="6" s="1"/>
  <c r="J103" i="6"/>
  <c r="M103" i="6" s="1"/>
  <c r="I104" i="6"/>
  <c r="J104" i="6"/>
  <c r="I105" i="6"/>
  <c r="L105" i="6" s="1"/>
  <c r="J105" i="6"/>
  <c r="I106" i="6"/>
  <c r="J106" i="6"/>
  <c r="I107" i="6"/>
  <c r="O107" i="6" s="1"/>
  <c r="J107" i="6"/>
  <c r="M107" i="6" s="1"/>
  <c r="I108" i="6"/>
  <c r="J108" i="6"/>
  <c r="I109" i="6"/>
  <c r="J109" i="6"/>
  <c r="I110" i="6"/>
  <c r="L110" i="6" s="1"/>
  <c r="J110" i="6"/>
  <c r="H110" i="6"/>
  <c r="K110" i="6" s="1"/>
  <c r="H109" i="6"/>
  <c r="K109" i="6" s="1"/>
  <c r="H108" i="6"/>
  <c r="H107" i="6"/>
  <c r="H106" i="6"/>
  <c r="H105" i="6"/>
  <c r="K105" i="6" s="1"/>
  <c r="H104" i="6"/>
  <c r="H103" i="6"/>
  <c r="H102" i="6"/>
  <c r="H89" i="6"/>
  <c r="K89" i="6" s="1"/>
  <c r="H90" i="6"/>
  <c r="K90" i="6" s="1"/>
  <c r="H88" i="6"/>
  <c r="H87" i="6"/>
  <c r="K87" i="6" s="1"/>
  <c r="H86" i="6"/>
  <c r="H92" i="6"/>
  <c r="H85" i="6"/>
  <c r="H91" i="6"/>
  <c r="N91" i="6" s="1"/>
  <c r="H84" i="6"/>
  <c r="H73" i="6"/>
  <c r="K73" i="6" s="1"/>
  <c r="H74" i="6"/>
  <c r="H72" i="6"/>
  <c r="H71" i="6"/>
  <c r="H70" i="6"/>
  <c r="K70" i="6" s="1"/>
  <c r="H69" i="6"/>
  <c r="H68" i="6"/>
  <c r="H67" i="6"/>
  <c r="H66" i="6"/>
  <c r="K66" i="6" s="1"/>
  <c r="I48" i="6"/>
  <c r="J48" i="6"/>
  <c r="M48" i="6" s="1"/>
  <c r="I49" i="6"/>
  <c r="J49" i="6"/>
  <c r="I50" i="6"/>
  <c r="J50" i="6"/>
  <c r="I51" i="6"/>
  <c r="L51" i="6" s="1"/>
  <c r="J51" i="6"/>
  <c r="M51" i="6" s="1"/>
  <c r="I52" i="6"/>
  <c r="J52" i="6"/>
  <c r="I53" i="6"/>
  <c r="J53" i="6"/>
  <c r="I54" i="6"/>
  <c r="J54" i="6"/>
  <c r="I55" i="6"/>
  <c r="L55" i="6" s="1"/>
  <c r="J55" i="6"/>
  <c r="I56" i="6"/>
  <c r="J56" i="6"/>
  <c r="M56" i="6" s="1"/>
  <c r="I57" i="6"/>
  <c r="J57" i="6"/>
  <c r="I58" i="6"/>
  <c r="J58" i="6"/>
  <c r="I59" i="6"/>
  <c r="L59" i="6" s="1"/>
  <c r="J59" i="6"/>
  <c r="M59" i="6" s="1"/>
  <c r="I60" i="6"/>
  <c r="J60" i="6"/>
  <c r="I61" i="6"/>
  <c r="J61" i="6"/>
  <c r="I62" i="6"/>
  <c r="J62" i="6"/>
  <c r="M62" i="6" s="1"/>
  <c r="I63" i="6"/>
  <c r="L63" i="6" s="1"/>
  <c r="J63" i="6"/>
  <c r="I64" i="6"/>
  <c r="J64" i="6"/>
  <c r="M64" i="6" s="1"/>
  <c r="I65" i="6"/>
  <c r="J65" i="6"/>
  <c r="H101" i="6"/>
  <c r="H100" i="6"/>
  <c r="H83" i="6"/>
  <c r="H82" i="6"/>
  <c r="K82" i="6" s="1"/>
  <c r="H65" i="6"/>
  <c r="K65" i="6" s="1"/>
  <c r="H64" i="6"/>
  <c r="H99" i="6"/>
  <c r="H98" i="6"/>
  <c r="H97" i="6"/>
  <c r="H96" i="6"/>
  <c r="H95" i="6"/>
  <c r="K95" i="6" s="1"/>
  <c r="H94" i="6"/>
  <c r="H93" i="6"/>
  <c r="H81" i="6"/>
  <c r="K81" i="6" s="1"/>
  <c r="H80" i="6"/>
  <c r="H79" i="6"/>
  <c r="H78" i="6"/>
  <c r="H77" i="6"/>
  <c r="N77" i="6" s="1"/>
  <c r="H76" i="6"/>
  <c r="H75" i="6"/>
  <c r="H63" i="6"/>
  <c r="K63" i="6" s="1"/>
  <c r="H62" i="6"/>
  <c r="K62" i="6" s="1"/>
  <c r="H61" i="6"/>
  <c r="H60" i="6"/>
  <c r="H59" i="6"/>
  <c r="H58" i="6"/>
  <c r="H57" i="6"/>
  <c r="K57" i="6" s="1"/>
  <c r="H56" i="6"/>
  <c r="H55" i="6"/>
  <c r="K55" i="6" s="1"/>
  <c r="H53" i="6"/>
  <c r="H50" i="6"/>
  <c r="H52" i="6"/>
  <c r="H49" i="6"/>
  <c r="H54" i="6"/>
  <c r="K54" i="6" s="1"/>
  <c r="H51" i="6"/>
  <c r="H48" i="6"/>
  <c r="I46" i="6"/>
  <c r="L46" i="6" s="1"/>
  <c r="J46" i="6"/>
  <c r="M46" i="6" s="1"/>
  <c r="I47" i="6"/>
  <c r="J47" i="6"/>
  <c r="H47" i="6"/>
  <c r="H46" i="6"/>
  <c r="K46" i="6" s="1"/>
  <c r="I39" i="6"/>
  <c r="J39" i="6"/>
  <c r="I40" i="6"/>
  <c r="J40" i="6"/>
  <c r="M40" i="6" s="1"/>
  <c r="I41" i="6"/>
  <c r="J41" i="6"/>
  <c r="I42" i="6"/>
  <c r="J42" i="6"/>
  <c r="I43" i="6"/>
  <c r="L43" i="6" s="1"/>
  <c r="J43" i="6"/>
  <c r="M43" i="6" s="1"/>
  <c r="I44" i="6"/>
  <c r="L44" i="6" s="1"/>
  <c r="J44" i="6"/>
  <c r="I45" i="6"/>
  <c r="J45" i="6"/>
  <c r="H44" i="6"/>
  <c r="H41" i="6"/>
  <c r="K41" i="6" s="1"/>
  <c r="H43" i="6"/>
  <c r="H40" i="6"/>
  <c r="H45" i="6"/>
  <c r="H42" i="6"/>
  <c r="H39" i="6"/>
  <c r="I30" i="6"/>
  <c r="J30" i="6"/>
  <c r="I31" i="6"/>
  <c r="J31" i="6"/>
  <c r="I32" i="6"/>
  <c r="J32" i="6"/>
  <c r="M32" i="6" s="1"/>
  <c r="I33" i="6"/>
  <c r="L33" i="6" s="1"/>
  <c r="J33" i="6"/>
  <c r="I34" i="6"/>
  <c r="J34" i="6"/>
  <c r="I35" i="6"/>
  <c r="L35" i="6" s="1"/>
  <c r="J35" i="6"/>
  <c r="M35" i="6" s="1"/>
  <c r="I36" i="6"/>
  <c r="L36" i="6" s="1"/>
  <c r="J36" i="6"/>
  <c r="I37" i="6"/>
  <c r="J37" i="6"/>
  <c r="I38" i="6"/>
  <c r="J38" i="6"/>
  <c r="H38" i="6"/>
  <c r="K38" i="6" s="1"/>
  <c r="H37" i="6"/>
  <c r="K37" i="6" s="1"/>
  <c r="H31" i="6"/>
  <c r="H34" i="6"/>
  <c r="H32" i="6"/>
  <c r="H35" i="6"/>
  <c r="H30" i="6"/>
  <c r="H33" i="6"/>
  <c r="H36" i="6"/>
  <c r="K36" i="6" s="1"/>
  <c r="I6" i="6"/>
  <c r="L6" i="6" s="1"/>
  <c r="J6" i="6"/>
  <c r="M6" i="6" s="1"/>
  <c r="I7" i="6"/>
  <c r="L7" i="6" s="1"/>
  <c r="J7" i="6"/>
  <c r="M7" i="6" s="1"/>
  <c r="I8" i="6"/>
  <c r="L8" i="6" s="1"/>
  <c r="J8" i="6"/>
  <c r="M8" i="6" s="1"/>
  <c r="I9" i="6"/>
  <c r="J9" i="6"/>
  <c r="I10" i="6"/>
  <c r="L10" i="6" s="1"/>
  <c r="J10" i="6"/>
  <c r="M10" i="6" s="1"/>
  <c r="I11" i="6"/>
  <c r="J11" i="6"/>
  <c r="I12" i="6"/>
  <c r="J12" i="6"/>
  <c r="I13" i="6"/>
  <c r="J13" i="6"/>
  <c r="I14" i="6"/>
  <c r="L14" i="6" s="1"/>
  <c r="J14" i="6"/>
  <c r="I15" i="6"/>
  <c r="J15" i="6"/>
  <c r="M15" i="6" s="1"/>
  <c r="I16" i="6"/>
  <c r="J16" i="6"/>
  <c r="I17" i="6"/>
  <c r="J17" i="6"/>
  <c r="I18" i="6"/>
  <c r="J18" i="6"/>
  <c r="I19" i="6"/>
  <c r="L19" i="6" s="1"/>
  <c r="J19" i="6"/>
  <c r="I20" i="6"/>
  <c r="J20" i="6"/>
  <c r="I21" i="6"/>
  <c r="J21" i="6"/>
  <c r="I22" i="6"/>
  <c r="L22" i="6" s="1"/>
  <c r="J22" i="6"/>
  <c r="M22" i="6" s="1"/>
  <c r="I23" i="6"/>
  <c r="J23" i="6"/>
  <c r="I24" i="6"/>
  <c r="O24" i="6" s="1"/>
  <c r="J24" i="6"/>
  <c r="I25" i="6"/>
  <c r="J25" i="6"/>
  <c r="I26" i="6"/>
  <c r="J26" i="6"/>
  <c r="I27" i="6"/>
  <c r="L27" i="6" s="1"/>
  <c r="J27" i="6"/>
  <c r="M27" i="6" s="1"/>
  <c r="I28" i="6"/>
  <c r="O28" i="6" s="1"/>
  <c r="J28" i="6"/>
  <c r="I29" i="6"/>
  <c r="J29" i="6"/>
  <c r="H29" i="6"/>
  <c r="H26" i="6"/>
  <c r="H23" i="6"/>
  <c r="H20" i="6"/>
  <c r="H17" i="6"/>
  <c r="N17" i="6" s="1"/>
  <c r="H14" i="6"/>
  <c r="H11" i="6"/>
  <c r="H8" i="6"/>
  <c r="K8" i="6" s="1"/>
  <c r="H5" i="6"/>
  <c r="K5" i="6" s="1"/>
  <c r="H27" i="6"/>
  <c r="K27" i="6" s="1"/>
  <c r="H24" i="6"/>
  <c r="K24" i="6" s="1"/>
  <c r="H21" i="6"/>
  <c r="H18" i="6"/>
  <c r="H15" i="6"/>
  <c r="H12" i="6"/>
  <c r="H9" i="6"/>
  <c r="H6" i="6"/>
  <c r="K6" i="6" s="1"/>
  <c r="H28" i="6"/>
  <c r="K28" i="6" s="1"/>
  <c r="H25" i="6"/>
  <c r="H22" i="6"/>
  <c r="K22" i="6" s="1"/>
  <c r="H19" i="6"/>
  <c r="H16" i="6"/>
  <c r="H13" i="6"/>
  <c r="H10" i="6"/>
  <c r="H7" i="6"/>
  <c r="H4" i="6"/>
  <c r="K4" i="6" s="1"/>
  <c r="H3" i="6"/>
  <c r="K3" i="6" s="1"/>
  <c r="I5" i="6"/>
  <c r="J5" i="6"/>
  <c r="I4" i="6"/>
  <c r="J4" i="6"/>
  <c r="I3" i="6"/>
  <c r="J3" i="6"/>
  <c r="M3" i="6" s="1"/>
  <c r="E5" i="6"/>
  <c r="E6" i="6"/>
  <c r="E7" i="6"/>
  <c r="E8" i="6"/>
  <c r="E9" i="6"/>
  <c r="E10" i="6"/>
  <c r="E11" i="6"/>
  <c r="M11" i="6" s="1"/>
  <c r="E12" i="6"/>
  <c r="E13" i="6"/>
  <c r="E14" i="6"/>
  <c r="E15" i="6"/>
  <c r="E16" i="6"/>
  <c r="E17" i="6"/>
  <c r="F17" i="6"/>
  <c r="E18" i="6"/>
  <c r="K18" i="6" s="1"/>
  <c r="E19" i="6"/>
  <c r="E20" i="6"/>
  <c r="E21" i="6"/>
  <c r="E22" i="6"/>
  <c r="E23" i="6"/>
  <c r="E24" i="6"/>
  <c r="F24" i="6"/>
  <c r="E25" i="6"/>
  <c r="E26" i="6"/>
  <c r="E27" i="6"/>
  <c r="E28" i="6"/>
  <c r="F28" i="6"/>
  <c r="E29" i="6"/>
  <c r="F29" i="6"/>
  <c r="E30" i="6"/>
  <c r="E31" i="6"/>
  <c r="E32" i="6"/>
  <c r="E33" i="6"/>
  <c r="E34" i="6"/>
  <c r="E35" i="6"/>
  <c r="E36" i="6"/>
  <c r="E37" i="6"/>
  <c r="E38" i="6"/>
  <c r="E39" i="6"/>
  <c r="E40" i="6"/>
  <c r="F40" i="6"/>
  <c r="E41" i="6"/>
  <c r="E42" i="6"/>
  <c r="E43" i="6"/>
  <c r="E44" i="6"/>
  <c r="F44" i="6"/>
  <c r="E45" i="6"/>
  <c r="M45" i="6" s="1"/>
  <c r="F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4" i="6"/>
  <c r="E3"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M114" i="3"/>
  <c r="L114" i="3"/>
  <c r="N114" i="3" s="1"/>
  <c r="M113" i="3"/>
  <c r="L113" i="3"/>
  <c r="N113" i="3" s="1"/>
  <c r="M112" i="3"/>
  <c r="N112" i="3" s="1"/>
  <c r="L112" i="3"/>
  <c r="M111" i="3"/>
  <c r="L111" i="3"/>
  <c r="N111" i="3" s="1"/>
  <c r="M110" i="3"/>
  <c r="L110" i="3"/>
  <c r="N110" i="3" s="1"/>
  <c r="N109" i="3"/>
  <c r="M109" i="3"/>
  <c r="L109" i="3"/>
  <c r="N108" i="3"/>
  <c r="M108" i="3"/>
  <c r="L108" i="3"/>
  <c r="M107" i="3"/>
  <c r="L107" i="3"/>
  <c r="N107" i="3" s="1"/>
  <c r="M106" i="3"/>
  <c r="L106" i="3"/>
  <c r="N106" i="3" s="1"/>
  <c r="M105" i="3"/>
  <c r="L105" i="3"/>
  <c r="N105" i="3" s="1"/>
  <c r="M104" i="3"/>
  <c r="N104" i="3" s="1"/>
  <c r="L104" i="3"/>
  <c r="M103" i="3"/>
  <c r="L103" i="3"/>
  <c r="N103" i="3" s="1"/>
  <c r="M102" i="3"/>
  <c r="L102" i="3"/>
  <c r="N102" i="3" s="1"/>
  <c r="N101" i="3"/>
  <c r="M101" i="3"/>
  <c r="L101" i="3"/>
  <c r="N100" i="3"/>
  <c r="M100" i="3"/>
  <c r="L100" i="3"/>
  <c r="M99" i="3"/>
  <c r="L99" i="3"/>
  <c r="N99" i="3" s="1"/>
  <c r="M98" i="3"/>
  <c r="L98" i="3"/>
  <c r="N98" i="3" s="1"/>
  <c r="M97" i="3"/>
  <c r="L97" i="3"/>
  <c r="N97" i="3" s="1"/>
  <c r="M96" i="3"/>
  <c r="N96" i="3" s="1"/>
  <c r="L96" i="3"/>
  <c r="M95" i="3"/>
  <c r="L95" i="3"/>
  <c r="N95" i="3" s="1"/>
  <c r="M94" i="3"/>
  <c r="L94" i="3"/>
  <c r="N94" i="3" s="1"/>
  <c r="M93" i="3"/>
  <c r="L93" i="3"/>
  <c r="N93" i="3" s="1"/>
  <c r="M92" i="3"/>
  <c r="L92" i="3"/>
  <c r="N92" i="3" s="1"/>
  <c r="M91" i="3"/>
  <c r="N91" i="3" s="1"/>
  <c r="L91" i="3"/>
  <c r="M90" i="3"/>
  <c r="L90" i="3"/>
  <c r="N90" i="3" s="1"/>
  <c r="M89" i="3"/>
  <c r="L89" i="3"/>
  <c r="N89" i="3" s="1"/>
  <c r="N88" i="3"/>
  <c r="M88" i="3"/>
  <c r="L88" i="3"/>
  <c r="M87" i="3"/>
  <c r="L87" i="3"/>
  <c r="N87" i="3" s="1"/>
  <c r="M86" i="3"/>
  <c r="L86" i="3"/>
  <c r="N86" i="3" s="1"/>
  <c r="M85" i="3"/>
  <c r="L85" i="3"/>
  <c r="N85" i="3" s="1"/>
  <c r="M84" i="3"/>
  <c r="L84" i="3"/>
  <c r="N84" i="3" s="1"/>
  <c r="M83" i="3"/>
  <c r="N83" i="3" s="1"/>
  <c r="L83" i="3"/>
  <c r="M82" i="3"/>
  <c r="L82" i="3"/>
  <c r="N82" i="3" s="1"/>
  <c r="M81" i="3"/>
  <c r="L81" i="3"/>
  <c r="N81" i="3" s="1"/>
  <c r="N80" i="3"/>
  <c r="M80" i="3"/>
  <c r="L80" i="3"/>
  <c r="M79" i="3"/>
  <c r="L79" i="3"/>
  <c r="N79" i="3" s="1"/>
  <c r="M78" i="3"/>
  <c r="L78" i="3"/>
  <c r="N78" i="3" s="1"/>
  <c r="M77" i="3"/>
  <c r="L77" i="3"/>
  <c r="N77" i="3" s="1"/>
  <c r="M76" i="3"/>
  <c r="L76" i="3"/>
  <c r="N76" i="3" s="1"/>
  <c r="M75" i="3"/>
  <c r="N75" i="3" s="1"/>
  <c r="L75" i="3"/>
  <c r="M74" i="3"/>
  <c r="L74" i="3"/>
  <c r="N74" i="3" s="1"/>
  <c r="M73" i="3"/>
  <c r="L73" i="3"/>
  <c r="N73" i="3" s="1"/>
  <c r="M72" i="3"/>
  <c r="L72" i="3"/>
  <c r="N72" i="3" s="1"/>
  <c r="M71" i="3"/>
  <c r="L71" i="3"/>
  <c r="N71" i="3" s="1"/>
  <c r="M70" i="3"/>
  <c r="L70" i="3"/>
  <c r="N70" i="3" s="1"/>
  <c r="M69" i="3"/>
  <c r="N69" i="3" s="1"/>
  <c r="L69" i="3"/>
  <c r="M68" i="3"/>
  <c r="L68" i="3"/>
  <c r="N68" i="3" s="1"/>
  <c r="N67" i="3"/>
  <c r="M67" i="3"/>
  <c r="L67" i="3"/>
  <c r="M66" i="3"/>
  <c r="L66" i="3"/>
  <c r="N66" i="3" s="1"/>
  <c r="M65" i="3"/>
  <c r="L65" i="3"/>
  <c r="N65" i="3" s="1"/>
  <c r="N64" i="3"/>
  <c r="M64" i="3"/>
  <c r="L64" i="3"/>
  <c r="M63" i="3"/>
  <c r="L63" i="3"/>
  <c r="N63" i="3" s="1"/>
  <c r="M62" i="3"/>
  <c r="L62" i="3"/>
  <c r="N62" i="3" s="1"/>
  <c r="N61" i="3"/>
  <c r="M61" i="3"/>
  <c r="L61" i="3"/>
  <c r="M60" i="3"/>
  <c r="L60" i="3"/>
  <c r="N60" i="3" s="1"/>
  <c r="N59" i="3"/>
  <c r="M59" i="3"/>
  <c r="L59" i="3"/>
  <c r="M58" i="3"/>
  <c r="L58" i="3"/>
  <c r="N58" i="3" s="1"/>
  <c r="M57" i="3"/>
  <c r="L57" i="3"/>
  <c r="N57" i="3" s="1"/>
  <c r="N56" i="3"/>
  <c r="M56" i="3"/>
  <c r="L56" i="3"/>
  <c r="M55" i="3"/>
  <c r="L55" i="3"/>
  <c r="N55" i="3" s="1"/>
  <c r="M54" i="3"/>
  <c r="L54" i="3"/>
  <c r="N54" i="3" s="1"/>
  <c r="N53" i="3"/>
  <c r="M53" i="3"/>
  <c r="L53" i="3"/>
  <c r="M52" i="3"/>
  <c r="L52" i="3"/>
  <c r="N52" i="3" s="1"/>
  <c r="M51" i="3"/>
  <c r="L51" i="3"/>
  <c r="N51" i="3" s="1"/>
  <c r="N50" i="3"/>
  <c r="M50" i="3"/>
  <c r="L50" i="3"/>
  <c r="M49" i="3"/>
  <c r="N49" i="3" s="1"/>
  <c r="L49" i="3"/>
  <c r="M48" i="3"/>
  <c r="L48" i="3"/>
  <c r="N48" i="3" s="1"/>
  <c r="M47" i="3"/>
  <c r="L47" i="3"/>
  <c r="N47" i="3" s="1"/>
  <c r="N46" i="3"/>
  <c r="M46" i="3"/>
  <c r="L46" i="3"/>
  <c r="M45" i="3"/>
  <c r="L45" i="3"/>
  <c r="N45" i="3" s="1"/>
  <c r="M44" i="3"/>
  <c r="L44" i="3"/>
  <c r="N44" i="3" s="1"/>
  <c r="M43" i="3"/>
  <c r="L43" i="3"/>
  <c r="N43" i="3" s="1"/>
  <c r="N42" i="3"/>
  <c r="M42" i="3"/>
  <c r="L42" i="3"/>
  <c r="M41" i="3"/>
  <c r="N41" i="3" s="1"/>
  <c r="L41" i="3"/>
  <c r="M40" i="3"/>
  <c r="L40" i="3"/>
  <c r="N40" i="3" s="1"/>
  <c r="M39" i="3"/>
  <c r="L39" i="3"/>
  <c r="N39" i="3" s="1"/>
  <c r="N38" i="3"/>
  <c r="M38" i="3"/>
  <c r="L38" i="3"/>
  <c r="M37" i="3"/>
  <c r="L37" i="3"/>
  <c r="N37" i="3" s="1"/>
  <c r="M36" i="3"/>
  <c r="L36" i="3"/>
  <c r="N36" i="3" s="1"/>
  <c r="M35" i="3"/>
  <c r="L35" i="3"/>
  <c r="N35" i="3" s="1"/>
  <c r="N34" i="3"/>
  <c r="M34" i="3"/>
  <c r="L34" i="3"/>
  <c r="M33" i="3"/>
  <c r="N33" i="3" s="1"/>
  <c r="L33" i="3"/>
  <c r="M32" i="3"/>
  <c r="L32" i="3"/>
  <c r="N32" i="3" s="1"/>
  <c r="M31" i="3"/>
  <c r="L31" i="3"/>
  <c r="N31" i="3" s="1"/>
  <c r="M30" i="3"/>
  <c r="L30" i="3"/>
  <c r="N30" i="3" s="1"/>
  <c r="M29" i="3"/>
  <c r="L29" i="3"/>
  <c r="N29" i="3" s="1"/>
  <c r="M28" i="3"/>
  <c r="N28" i="3" s="1"/>
  <c r="L28" i="3"/>
  <c r="M27" i="3"/>
  <c r="N27" i="3" s="1"/>
  <c r="L27" i="3"/>
  <c r="M26" i="3"/>
  <c r="L26" i="3"/>
  <c r="N26" i="3" s="1"/>
  <c r="N25" i="3"/>
  <c r="M25" i="3"/>
  <c r="L25" i="3"/>
  <c r="M24" i="3"/>
  <c r="L24" i="3"/>
  <c r="N24" i="3" s="1"/>
  <c r="M23" i="3"/>
  <c r="L23" i="3"/>
  <c r="N23" i="3" s="1"/>
  <c r="M22" i="3"/>
  <c r="L22" i="3"/>
  <c r="N22" i="3" s="1"/>
  <c r="M21" i="3"/>
  <c r="L21" i="3"/>
  <c r="N21" i="3" s="1"/>
  <c r="M20" i="3"/>
  <c r="N20" i="3" s="1"/>
  <c r="L20" i="3"/>
  <c r="M19" i="3"/>
  <c r="N19" i="3" s="1"/>
  <c r="L19" i="3"/>
  <c r="M18" i="3"/>
  <c r="L18" i="3"/>
  <c r="N18" i="3" s="1"/>
  <c r="N17" i="3"/>
  <c r="M17" i="3"/>
  <c r="L17" i="3"/>
  <c r="M16" i="3"/>
  <c r="L16" i="3"/>
  <c r="N16" i="3" s="1"/>
  <c r="M15" i="3"/>
  <c r="L15" i="3"/>
  <c r="N15" i="3" s="1"/>
  <c r="M14" i="3"/>
  <c r="L14" i="3"/>
  <c r="N14" i="3" s="1"/>
  <c r="M13" i="3"/>
  <c r="L13" i="3"/>
  <c r="N13" i="3" s="1"/>
  <c r="M12" i="3"/>
  <c r="N12" i="3" s="1"/>
  <c r="L12" i="3"/>
  <c r="M11" i="3"/>
  <c r="L11" i="3"/>
  <c r="N11" i="3" s="1"/>
  <c r="M10" i="3"/>
  <c r="L10" i="3"/>
  <c r="N10" i="3" s="1"/>
  <c r="N9" i="3"/>
  <c r="M9" i="3"/>
  <c r="L9" i="3"/>
  <c r="M8" i="3"/>
  <c r="L8" i="3"/>
  <c r="N8" i="3" s="1"/>
  <c r="M7" i="3"/>
  <c r="L7" i="3"/>
  <c r="N7" i="3" s="1"/>
  <c r="M6" i="3"/>
  <c r="L6" i="3"/>
  <c r="N6" i="3" s="1"/>
  <c r="M5" i="3"/>
  <c r="L5" i="3"/>
  <c r="N5" i="3" s="1"/>
  <c r="M4" i="3"/>
  <c r="N4" i="3" s="1"/>
  <c r="L4" i="3"/>
  <c r="M3" i="3"/>
  <c r="L3" i="3"/>
  <c r="N3" i="3" s="1"/>
  <c r="M86" i="5"/>
  <c r="L86" i="5"/>
  <c r="M85" i="5"/>
  <c r="L85" i="5"/>
  <c r="M84" i="5"/>
  <c r="L84" i="5"/>
  <c r="M83" i="5"/>
  <c r="L83" i="5"/>
  <c r="M82" i="5"/>
  <c r="L82" i="5"/>
  <c r="M81" i="5"/>
  <c r="L81" i="5"/>
  <c r="M80" i="5"/>
  <c r="L80" i="5"/>
  <c r="M79" i="5"/>
  <c r="L79" i="5"/>
  <c r="M78" i="5"/>
  <c r="L78" i="5"/>
  <c r="M77" i="5"/>
  <c r="L77" i="5"/>
  <c r="M76" i="5"/>
  <c r="L76" i="5"/>
  <c r="M75" i="5"/>
  <c r="L75" i="5"/>
  <c r="M74" i="5"/>
  <c r="L74" i="5"/>
  <c r="M73" i="5"/>
  <c r="L73" i="5"/>
  <c r="M72" i="5"/>
  <c r="L72" i="5"/>
  <c r="M71" i="5"/>
  <c r="L71" i="5"/>
  <c r="M70" i="5"/>
  <c r="L70" i="5"/>
  <c r="M69" i="5"/>
  <c r="L69" i="5"/>
  <c r="M68" i="5"/>
  <c r="L68" i="5"/>
  <c r="M67" i="5"/>
  <c r="L67" i="5"/>
  <c r="M66" i="5"/>
  <c r="L66" i="5"/>
  <c r="M65" i="5"/>
  <c r="L65" i="5"/>
  <c r="M64" i="5"/>
  <c r="L64" i="5"/>
  <c r="M63" i="5"/>
  <c r="L63" i="5"/>
  <c r="M62" i="5"/>
  <c r="L62" i="5"/>
  <c r="M61" i="5"/>
  <c r="L61" i="5"/>
  <c r="M60" i="5"/>
  <c r="L60" i="5"/>
  <c r="M59" i="5"/>
  <c r="L59" i="5"/>
  <c r="M58" i="5"/>
  <c r="L58" i="5"/>
  <c r="M57" i="5"/>
  <c r="L57" i="5"/>
  <c r="M56" i="5"/>
  <c r="L56" i="5"/>
  <c r="M55" i="5"/>
  <c r="L55" i="5"/>
  <c r="M54" i="5"/>
  <c r="L54" i="5"/>
  <c r="M53" i="5"/>
  <c r="L53" i="5"/>
  <c r="M52" i="5"/>
  <c r="L52" i="5"/>
  <c r="M51" i="5"/>
  <c r="L51" i="5"/>
  <c r="M50" i="5"/>
  <c r="L50" i="5"/>
  <c r="M49" i="5"/>
  <c r="L49" i="5"/>
  <c r="M48" i="5"/>
  <c r="L48" i="5"/>
  <c r="M47" i="5"/>
  <c r="L47" i="5"/>
  <c r="M46" i="5"/>
  <c r="L46" i="5"/>
  <c r="M45" i="5"/>
  <c r="L45" i="5"/>
  <c r="M44" i="5"/>
  <c r="L44" i="5"/>
  <c r="M43" i="5"/>
  <c r="L43" i="5"/>
  <c r="M42" i="5"/>
  <c r="L42" i="5"/>
  <c r="M41" i="5"/>
  <c r="L41" i="5"/>
  <c r="M40" i="5"/>
  <c r="L40" i="5"/>
  <c r="M39" i="5"/>
  <c r="L39" i="5"/>
  <c r="M38" i="5"/>
  <c r="L38" i="5"/>
  <c r="M37" i="5"/>
  <c r="L37" i="5"/>
  <c r="M36" i="5"/>
  <c r="L36" i="5"/>
  <c r="M35" i="5"/>
  <c r="L35" i="5"/>
  <c r="M34" i="5"/>
  <c r="L34" i="5"/>
  <c r="M33" i="5"/>
  <c r="L33" i="5"/>
  <c r="M32" i="5"/>
  <c r="L32" i="5"/>
  <c r="M31" i="5"/>
  <c r="L31" i="5"/>
  <c r="M30" i="5"/>
  <c r="L30" i="5"/>
  <c r="M29" i="5"/>
  <c r="L29" i="5"/>
  <c r="M28" i="5"/>
  <c r="L28" i="5"/>
  <c r="M27" i="5"/>
  <c r="L27" i="5"/>
  <c r="M26" i="5"/>
  <c r="L26" i="5"/>
  <c r="M25" i="5"/>
  <c r="L25" i="5"/>
  <c r="M24" i="5"/>
  <c r="L24" i="5"/>
  <c r="M23" i="5"/>
  <c r="L23" i="5"/>
  <c r="M22" i="5"/>
  <c r="L22" i="5"/>
  <c r="M21" i="5"/>
  <c r="L21" i="5"/>
  <c r="M20" i="5"/>
  <c r="L20" i="5"/>
  <c r="M19" i="5"/>
  <c r="L19" i="5"/>
  <c r="M18" i="5"/>
  <c r="L18" i="5"/>
  <c r="M17" i="5"/>
  <c r="L17" i="5"/>
  <c r="M16" i="5"/>
  <c r="L16" i="5"/>
  <c r="M15" i="5"/>
  <c r="L15" i="5"/>
  <c r="M14" i="5"/>
  <c r="L14" i="5"/>
  <c r="M13" i="5"/>
  <c r="L13" i="5"/>
  <c r="M12" i="5"/>
  <c r="L12" i="5"/>
  <c r="M11" i="5"/>
  <c r="L11" i="5"/>
  <c r="M10" i="5"/>
  <c r="L10" i="5"/>
  <c r="M9" i="5"/>
  <c r="L9" i="5"/>
  <c r="L5" i="5"/>
  <c r="M5" i="5"/>
  <c r="L6" i="5"/>
  <c r="M6" i="5"/>
  <c r="L7" i="5"/>
  <c r="M7" i="5"/>
  <c r="L8" i="5"/>
  <c r="M8" i="5"/>
  <c r="M4" i="5"/>
  <c r="L4" i="5"/>
  <c r="M3" i="5"/>
  <c r="L3" i="5"/>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3" i="8"/>
  <c r="D59" i="5"/>
  <c r="E59" i="5" s="1"/>
  <c r="I38" i="8"/>
  <c r="I39" i="8"/>
  <c r="J39" i="8"/>
  <c r="I40" i="8"/>
  <c r="I41" i="8"/>
  <c r="I42" i="8"/>
  <c r="I43" i="8"/>
  <c r="I44" i="8"/>
  <c r="I45" i="8"/>
  <c r="I46" i="8"/>
  <c r="J46" i="8"/>
  <c r="K46" i="8" s="1"/>
  <c r="I47" i="8"/>
  <c r="J47" i="8"/>
  <c r="I48" i="8"/>
  <c r="I49" i="8"/>
  <c r="I50" i="8"/>
  <c r="I51" i="8"/>
  <c r="I52" i="8"/>
  <c r="I53" i="8"/>
  <c r="J53" i="8"/>
  <c r="F53" i="6" s="1"/>
  <c r="K53" i="8"/>
  <c r="I54" i="8"/>
  <c r="I55" i="8"/>
  <c r="I56" i="8"/>
  <c r="J56" i="8"/>
  <c r="K56" i="8" s="1"/>
  <c r="I57" i="8"/>
  <c r="I58" i="8"/>
  <c r="I59" i="8"/>
  <c r="I60" i="8"/>
  <c r="I61" i="8"/>
  <c r="I62" i="8"/>
  <c r="I63" i="8"/>
  <c r="J63" i="8"/>
  <c r="K63" i="8" s="1"/>
  <c r="I64" i="8"/>
  <c r="I65" i="8"/>
  <c r="I66" i="8"/>
  <c r="J66" i="8"/>
  <c r="K66" i="8" s="1"/>
  <c r="I67" i="8"/>
  <c r="J67" i="8"/>
  <c r="F67" i="6" s="1"/>
  <c r="I68" i="8"/>
  <c r="J68" i="8"/>
  <c r="K68" i="8" s="1"/>
  <c r="I69" i="8"/>
  <c r="J69" i="8"/>
  <c r="K69" i="8" s="1"/>
  <c r="I70" i="8"/>
  <c r="J70" i="8"/>
  <c r="K70" i="8" s="1"/>
  <c r="I71" i="8"/>
  <c r="J71" i="8"/>
  <c r="F71" i="6" s="1"/>
  <c r="K71" i="8"/>
  <c r="I72" i="8"/>
  <c r="J72" i="8"/>
  <c r="K72" i="8" s="1"/>
  <c r="I73" i="8"/>
  <c r="J73" i="8"/>
  <c r="K73" i="8" s="1"/>
  <c r="I74" i="8"/>
  <c r="J74" i="8"/>
  <c r="F74" i="6" s="1"/>
  <c r="K74" i="8"/>
  <c r="I75" i="8"/>
  <c r="J75" i="8"/>
  <c r="F75" i="6" s="1"/>
  <c r="I76" i="8"/>
  <c r="J76" i="8"/>
  <c r="K76" i="8" s="1"/>
  <c r="I77" i="8"/>
  <c r="J77" i="8"/>
  <c r="F77" i="6" s="1"/>
  <c r="I78" i="8"/>
  <c r="J78" i="8"/>
  <c r="K78" i="8" s="1"/>
  <c r="I79" i="8"/>
  <c r="J79" i="8"/>
  <c r="F79" i="6" s="1"/>
  <c r="K79" i="8"/>
  <c r="I80" i="8"/>
  <c r="J80" i="8"/>
  <c r="K80" i="8" s="1"/>
  <c r="I81" i="8"/>
  <c r="J81" i="8"/>
  <c r="K81" i="8" s="1"/>
  <c r="I82" i="8"/>
  <c r="J82" i="8"/>
  <c r="F82" i="6" s="1"/>
  <c r="K82" i="8"/>
  <c r="I83" i="8"/>
  <c r="J83" i="8"/>
  <c r="F83" i="6" s="1"/>
  <c r="I84" i="8"/>
  <c r="J84" i="8"/>
  <c r="K84" i="8" s="1"/>
  <c r="I85" i="8"/>
  <c r="J85" i="8"/>
  <c r="K85" i="8" s="1"/>
  <c r="I86" i="8"/>
  <c r="J86" i="8"/>
  <c r="K86" i="8" s="1"/>
  <c r="I87" i="8"/>
  <c r="J87" i="8"/>
  <c r="F87" i="6" s="1"/>
  <c r="K87" i="8"/>
  <c r="I88" i="8"/>
  <c r="J88" i="8"/>
  <c r="K88" i="8" s="1"/>
  <c r="I89" i="8"/>
  <c r="J89" i="8"/>
  <c r="K89" i="8" s="1"/>
  <c r="I90" i="8"/>
  <c r="J90" i="8"/>
  <c r="F90" i="6" s="1"/>
  <c r="K90" i="8"/>
  <c r="I91" i="8"/>
  <c r="J91" i="8"/>
  <c r="F91" i="6" s="1"/>
  <c r="I92" i="8"/>
  <c r="J92" i="8"/>
  <c r="K92" i="8" s="1"/>
  <c r="I93" i="8"/>
  <c r="J93" i="8"/>
  <c r="F93" i="6" s="1"/>
  <c r="I94" i="8"/>
  <c r="J94" i="8"/>
  <c r="K94" i="8" s="1"/>
  <c r="I95" i="8"/>
  <c r="J95" i="8"/>
  <c r="F95" i="6" s="1"/>
  <c r="K95" i="8"/>
  <c r="I96" i="8"/>
  <c r="J96" i="8"/>
  <c r="K96" i="8" s="1"/>
  <c r="I97" i="8"/>
  <c r="J97" i="8"/>
  <c r="K97" i="8" s="1"/>
  <c r="I98" i="8"/>
  <c r="J98" i="8"/>
  <c r="F98" i="6" s="1"/>
  <c r="K98" i="8"/>
  <c r="I99" i="8"/>
  <c r="J99" i="8"/>
  <c r="F99" i="6" s="1"/>
  <c r="I100" i="8"/>
  <c r="J100" i="8"/>
  <c r="K100" i="8" s="1"/>
  <c r="I101" i="8"/>
  <c r="J101" i="8"/>
  <c r="K101" i="8" s="1"/>
  <c r="I102" i="8"/>
  <c r="J102" i="8"/>
  <c r="K102" i="8" s="1"/>
  <c r="I103" i="8"/>
  <c r="J103" i="8"/>
  <c r="F103" i="6" s="1"/>
  <c r="K103" i="8"/>
  <c r="I104" i="8"/>
  <c r="J104" i="8"/>
  <c r="K104" i="8" s="1"/>
  <c r="I105" i="8"/>
  <c r="J105" i="8"/>
  <c r="K105" i="8" s="1"/>
  <c r="I106" i="8"/>
  <c r="J106" i="8"/>
  <c r="F106" i="6" s="1"/>
  <c r="K106" i="8"/>
  <c r="I107" i="8"/>
  <c r="J107" i="8"/>
  <c r="F107" i="6" s="1"/>
  <c r="I108" i="8"/>
  <c r="J108" i="8"/>
  <c r="K108" i="8" s="1"/>
  <c r="I109" i="8"/>
  <c r="J109" i="8"/>
  <c r="F109" i="6" s="1"/>
  <c r="I110" i="8"/>
  <c r="J110" i="8"/>
  <c r="K110" i="8" s="1"/>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J21" i="8" s="1"/>
  <c r="F21" i="6" s="1"/>
  <c r="F20" i="8"/>
  <c r="F19" i="8"/>
  <c r="J19" i="8" s="1"/>
  <c r="F19" i="6" s="1"/>
  <c r="F18" i="8"/>
  <c r="F17" i="8"/>
  <c r="F16" i="8"/>
  <c r="F15" i="8"/>
  <c r="F14" i="8"/>
  <c r="F13" i="8"/>
  <c r="F12" i="8"/>
  <c r="F11" i="8"/>
  <c r="F10" i="8"/>
  <c r="F9" i="8"/>
  <c r="F8" i="8"/>
  <c r="F7" i="8"/>
  <c r="F6" i="8"/>
  <c r="J38" i="8"/>
  <c r="J40" i="8"/>
  <c r="K40" i="8" s="1"/>
  <c r="J41" i="8"/>
  <c r="K41" i="8" s="1"/>
  <c r="J42" i="8"/>
  <c r="J43" i="8"/>
  <c r="F43" i="6" s="1"/>
  <c r="J44" i="8"/>
  <c r="K44" i="8" s="1"/>
  <c r="J45" i="8"/>
  <c r="K45" i="8" s="1"/>
  <c r="J48" i="8"/>
  <c r="K48" i="8" s="1"/>
  <c r="J49" i="8"/>
  <c r="K49" i="8" s="1"/>
  <c r="J50" i="8"/>
  <c r="K50" i="8" s="1"/>
  <c r="J51" i="8"/>
  <c r="F51" i="6" s="1"/>
  <c r="J52" i="8"/>
  <c r="K52" i="8" s="1"/>
  <c r="J54" i="8"/>
  <c r="K54" i="8" s="1"/>
  <c r="J55" i="8"/>
  <c r="K55" i="8" s="1"/>
  <c r="J57" i="8"/>
  <c r="K57" i="8" s="1"/>
  <c r="J58" i="8"/>
  <c r="K58" i="8" s="1"/>
  <c r="J59" i="8"/>
  <c r="F59" i="6" s="1"/>
  <c r="J60" i="8"/>
  <c r="K60" i="8" s="1"/>
  <c r="J61" i="8"/>
  <c r="K61" i="8" s="1"/>
  <c r="J62" i="8"/>
  <c r="K62" i="8" s="1"/>
  <c r="J64" i="8"/>
  <c r="K64" i="8" s="1"/>
  <c r="J65" i="8"/>
  <c r="K65" i="8" s="1"/>
  <c r="I37" i="8"/>
  <c r="J37" i="8"/>
  <c r="F37" i="6" s="1"/>
  <c r="I36" i="8"/>
  <c r="I35" i="8"/>
  <c r="I34" i="8"/>
  <c r="I33" i="8"/>
  <c r="I32" i="8"/>
  <c r="J32" i="8"/>
  <c r="F32" i="6" s="1"/>
  <c r="I31" i="8"/>
  <c r="I30" i="8"/>
  <c r="I29" i="8"/>
  <c r="J29" i="8"/>
  <c r="I28" i="8"/>
  <c r="J28" i="8"/>
  <c r="I27" i="8"/>
  <c r="J27" i="8"/>
  <c r="I26" i="8"/>
  <c r="I25" i="8"/>
  <c r="I24" i="8"/>
  <c r="J24" i="8"/>
  <c r="I23" i="8"/>
  <c r="I22" i="8"/>
  <c r="I21" i="8"/>
  <c r="I20" i="8"/>
  <c r="J20" i="8"/>
  <c r="F20" i="6" s="1"/>
  <c r="I19" i="8"/>
  <c r="I18" i="8"/>
  <c r="J18" i="8"/>
  <c r="F18" i="6" s="1"/>
  <c r="I17" i="8"/>
  <c r="J17" i="8"/>
  <c r="I16" i="8"/>
  <c r="I15" i="8"/>
  <c r="J15" i="8"/>
  <c r="F15" i="6" s="1"/>
  <c r="I14" i="8"/>
  <c r="I13" i="8"/>
  <c r="I12" i="8"/>
  <c r="I11" i="8"/>
  <c r="I10" i="8"/>
  <c r="I9" i="8"/>
  <c r="J9" i="8"/>
  <c r="K9" i="8" s="1"/>
  <c r="I8" i="8"/>
  <c r="I7" i="8"/>
  <c r="I6" i="8"/>
  <c r="I5" i="8"/>
  <c r="F5" i="8"/>
  <c r="I4" i="8"/>
  <c r="F4" i="8"/>
  <c r="I3" i="8"/>
  <c r="F3" i="8"/>
  <c r="K25" i="6" l="1"/>
  <c r="L11" i="6"/>
  <c r="L60" i="6"/>
  <c r="L52" i="6"/>
  <c r="M108" i="6"/>
  <c r="M100" i="6"/>
  <c r="M92" i="6"/>
  <c r="M84" i="6"/>
  <c r="M18" i="6"/>
  <c r="K31" i="6"/>
  <c r="K108" i="6"/>
  <c r="L108" i="6"/>
  <c r="L100" i="6"/>
  <c r="L92" i="6"/>
  <c r="L84" i="6"/>
  <c r="L76" i="6"/>
  <c r="L68" i="6"/>
  <c r="L18" i="6"/>
  <c r="R18" i="6" s="1"/>
  <c r="L39" i="6"/>
  <c r="K76" i="6"/>
  <c r="K84" i="6"/>
  <c r="L3" i="6"/>
  <c r="K10" i="6"/>
  <c r="N9" i="6"/>
  <c r="K9" i="6"/>
  <c r="P29" i="6"/>
  <c r="M29" i="6"/>
  <c r="M25" i="6"/>
  <c r="P21" i="6"/>
  <c r="M21" i="6"/>
  <c r="P17" i="6"/>
  <c r="S17" i="6" s="1"/>
  <c r="M17" i="6"/>
  <c r="M13" i="6"/>
  <c r="M9" i="6"/>
  <c r="K100" i="6"/>
  <c r="K68" i="6"/>
  <c r="O29" i="6"/>
  <c r="O21" i="6"/>
  <c r="O17" i="6"/>
  <c r="N44" i="6"/>
  <c r="N59" i="6"/>
  <c r="N101" i="6"/>
  <c r="N69" i="6"/>
  <c r="N103" i="6"/>
  <c r="P110" i="6"/>
  <c r="P106" i="6"/>
  <c r="P98" i="6"/>
  <c r="P90" i="6"/>
  <c r="P82" i="6"/>
  <c r="P74" i="6"/>
  <c r="K13" i="6"/>
  <c r="L21" i="6"/>
  <c r="L67" i="6"/>
  <c r="L75" i="6"/>
  <c r="K78" i="6"/>
  <c r="L83" i="6"/>
  <c r="K97" i="6"/>
  <c r="L91" i="6"/>
  <c r="R91" i="6" s="1"/>
  <c r="L107" i="6"/>
  <c r="N15" i="6"/>
  <c r="P28" i="6"/>
  <c r="P24" i="6"/>
  <c r="P20" i="6"/>
  <c r="S20" i="6" s="1"/>
  <c r="P45" i="6"/>
  <c r="N79" i="6"/>
  <c r="N98" i="6"/>
  <c r="P57" i="6"/>
  <c r="P53" i="6"/>
  <c r="N70" i="6"/>
  <c r="O106" i="6"/>
  <c r="O102" i="6"/>
  <c r="O98" i="6"/>
  <c r="O90" i="6"/>
  <c r="R90" i="6" s="1"/>
  <c r="O82" i="6"/>
  <c r="O74" i="6"/>
  <c r="O70" i="6"/>
  <c r="M4" i="6"/>
  <c r="K11" i="6"/>
  <c r="L13" i="6"/>
  <c r="K16" i="6"/>
  <c r="L24" i="6"/>
  <c r="K30" i="6"/>
  <c r="K33" i="6"/>
  <c r="L38" i="6"/>
  <c r="K49" i="6"/>
  <c r="L54" i="6"/>
  <c r="L62" i="6"/>
  <c r="L70" i="6"/>
  <c r="L78" i="6"/>
  <c r="M86" i="6"/>
  <c r="K92" i="6"/>
  <c r="M94" i="6"/>
  <c r="M102" i="6"/>
  <c r="M110" i="6"/>
  <c r="N19" i="6"/>
  <c r="N18" i="6"/>
  <c r="O20" i="6"/>
  <c r="P37" i="6"/>
  <c r="O45" i="6"/>
  <c r="N61" i="6"/>
  <c r="N99" i="6"/>
  <c r="O57" i="6"/>
  <c r="O53" i="6"/>
  <c r="N71" i="6"/>
  <c r="P109" i="6"/>
  <c r="P101" i="6"/>
  <c r="P93" i="6"/>
  <c r="P77" i="6"/>
  <c r="P69" i="6"/>
  <c r="L4" i="6"/>
  <c r="L16" i="6"/>
  <c r="K19" i="6"/>
  <c r="M24" i="6"/>
  <c r="L30" i="6"/>
  <c r="M38" i="6"/>
  <c r="L41" i="6"/>
  <c r="K44" i="6"/>
  <c r="L49" i="6"/>
  <c r="K52" i="6"/>
  <c r="M54" i="6"/>
  <c r="L57" i="6"/>
  <c r="K60" i="6"/>
  <c r="L65" i="6"/>
  <c r="M70" i="6"/>
  <c r="M78" i="6"/>
  <c r="M89" i="6"/>
  <c r="M97" i="6"/>
  <c r="K103" i="6"/>
  <c r="M105" i="6"/>
  <c r="L99" i="6"/>
  <c r="R99" i="6" s="1"/>
  <c r="N21" i="6"/>
  <c r="N20" i="6"/>
  <c r="P19" i="6"/>
  <c r="P15" i="6"/>
  <c r="N32" i="6"/>
  <c r="Q32" i="6" s="1"/>
  <c r="O37" i="6"/>
  <c r="P44" i="6"/>
  <c r="P40" i="6"/>
  <c r="S40" i="6" s="1"/>
  <c r="N53" i="6"/>
  <c r="P56" i="6"/>
  <c r="N87" i="6"/>
  <c r="N106" i="6"/>
  <c r="O109" i="6"/>
  <c r="O101" i="6"/>
  <c r="O93" i="6"/>
  <c r="O77" i="6"/>
  <c r="O69" i="6"/>
  <c r="K14" i="6"/>
  <c r="M16" i="6"/>
  <c r="M30" i="6"/>
  <c r="M33" i="6"/>
  <c r="K39" i="6"/>
  <c r="M41" i="6"/>
  <c r="K47" i="6"/>
  <c r="M49" i="6"/>
  <c r="M57" i="6"/>
  <c r="M65" i="6"/>
  <c r="K71" i="6"/>
  <c r="Q71" i="6" s="1"/>
  <c r="M73" i="6"/>
  <c r="K79" i="6"/>
  <c r="M81" i="6"/>
  <c r="L87" i="6"/>
  <c r="L95" i="6"/>
  <c r="R95" i="6" s="1"/>
  <c r="K98" i="6"/>
  <c r="L103" i="6"/>
  <c r="K106" i="6"/>
  <c r="Q106" i="6" s="1"/>
  <c r="K32" i="6"/>
  <c r="N24" i="6"/>
  <c r="N23" i="6"/>
  <c r="O19" i="6"/>
  <c r="R19" i="6" s="1"/>
  <c r="O15" i="6"/>
  <c r="P32" i="6"/>
  <c r="N45" i="6"/>
  <c r="O44" i="6"/>
  <c r="O40" i="6"/>
  <c r="N93" i="6"/>
  <c r="N65" i="6"/>
  <c r="O48" i="6"/>
  <c r="N74" i="6"/>
  <c r="N107" i="6"/>
  <c r="P80" i="6"/>
  <c r="K17" i="6"/>
  <c r="M19" i="6"/>
  <c r="S19" i="6" s="1"/>
  <c r="L25" i="6"/>
  <c r="L28" i="6"/>
  <c r="R28" i="6" s="1"/>
  <c r="K34" i="6"/>
  <c r="M36" i="6"/>
  <c r="K42" i="6"/>
  <c r="M44" i="6"/>
  <c r="L47" i="6"/>
  <c r="K50" i="6"/>
  <c r="M52" i="6"/>
  <c r="K58" i="6"/>
  <c r="M60" i="6"/>
  <c r="M68" i="6"/>
  <c r="L71" i="6"/>
  <c r="K74" i="6"/>
  <c r="M76" i="6"/>
  <c r="L79" i="6"/>
  <c r="R79" i="6" s="1"/>
  <c r="K85" i="6"/>
  <c r="L90" i="6"/>
  <c r="K93" i="6"/>
  <c r="L98" i="6"/>
  <c r="K101" i="6"/>
  <c r="L106" i="6"/>
  <c r="K21" i="6"/>
  <c r="K102" i="6"/>
  <c r="N28" i="6"/>
  <c r="P18" i="6"/>
  <c r="O32" i="6"/>
  <c r="N40" i="6"/>
  <c r="P43" i="6"/>
  <c r="S43" i="6" s="1"/>
  <c r="N56" i="6"/>
  <c r="N75" i="6"/>
  <c r="N82" i="6"/>
  <c r="P59" i="6"/>
  <c r="S59" i="6" s="1"/>
  <c r="P51" i="6"/>
  <c r="N66" i="6"/>
  <c r="N90" i="6"/>
  <c r="K12" i="6"/>
  <c r="M14" i="6"/>
  <c r="L17" i="6"/>
  <c r="K20" i="6"/>
  <c r="K23" i="6"/>
  <c r="M28" i="6"/>
  <c r="L31" i="6"/>
  <c r="L34" i="6"/>
  <c r="M39" i="6"/>
  <c r="L42" i="6"/>
  <c r="K45" i="6"/>
  <c r="Q45" i="6" s="1"/>
  <c r="M47" i="6"/>
  <c r="L50" i="6"/>
  <c r="K53" i="6"/>
  <c r="M55" i="6"/>
  <c r="L58" i="6"/>
  <c r="K61" i="6"/>
  <c r="M63" i="6"/>
  <c r="L66" i="6"/>
  <c r="K69" i="6"/>
  <c r="L74" i="6"/>
  <c r="K77" i="6"/>
  <c r="L82" i="6"/>
  <c r="R82" i="6" s="1"/>
  <c r="L85" i="6"/>
  <c r="K88" i="6"/>
  <c r="M90" i="6"/>
  <c r="S90" i="6" s="1"/>
  <c r="L93" i="6"/>
  <c r="K96" i="6"/>
  <c r="M98" i="6"/>
  <c r="L101" i="6"/>
  <c r="K104" i="6"/>
  <c r="M106" i="6"/>
  <c r="L109" i="6"/>
  <c r="K26" i="6"/>
  <c r="Q19" i="6"/>
  <c r="N29" i="6"/>
  <c r="O18" i="6"/>
  <c r="N37" i="6"/>
  <c r="N43" i="6"/>
  <c r="O43" i="6"/>
  <c r="N51" i="6"/>
  <c r="Q51" i="6" s="1"/>
  <c r="N95" i="6"/>
  <c r="N83" i="6"/>
  <c r="O59" i="6"/>
  <c r="O51" i="6"/>
  <c r="N67" i="6"/>
  <c r="N109" i="6"/>
  <c r="P107" i="6"/>
  <c r="P103" i="6"/>
  <c r="P99" i="6"/>
  <c r="P95" i="6"/>
  <c r="S95" i="6" s="1"/>
  <c r="P91" i="6"/>
  <c r="P87" i="6"/>
  <c r="P83" i="6"/>
  <c r="P79" i="6"/>
  <c r="P75" i="6"/>
  <c r="P71" i="6"/>
  <c r="P67" i="6"/>
  <c r="M5" i="6"/>
  <c r="L9" i="6"/>
  <c r="L12" i="6"/>
  <c r="K15" i="6"/>
  <c r="Q15" i="6" s="1"/>
  <c r="L20" i="6"/>
  <c r="L23" i="6"/>
  <c r="L26" i="6"/>
  <c r="K29" i="6"/>
  <c r="M31" i="6"/>
  <c r="M34" i="6"/>
  <c r="L37" i="6"/>
  <c r="K40" i="6"/>
  <c r="M42" i="6"/>
  <c r="L45" i="6"/>
  <c r="K48" i="6"/>
  <c r="M50" i="6"/>
  <c r="L53" i="6"/>
  <c r="R53" i="6" s="1"/>
  <c r="K56" i="6"/>
  <c r="M58" i="6"/>
  <c r="L61" i="6"/>
  <c r="K64" i="6"/>
  <c r="M66" i="6"/>
  <c r="L69" i="6"/>
  <c r="K72" i="6"/>
  <c r="M74" i="6"/>
  <c r="S74" i="6" s="1"/>
  <c r="L77" i="6"/>
  <c r="K80" i="6"/>
  <c r="M82" i="6"/>
  <c r="M85" i="6"/>
  <c r="L88" i="6"/>
  <c r="K91" i="6"/>
  <c r="M93" i="6"/>
  <c r="L96" i="6"/>
  <c r="K99" i="6"/>
  <c r="Q99" i="6" s="1"/>
  <c r="M101" i="6"/>
  <c r="L104" i="6"/>
  <c r="K107" i="6"/>
  <c r="M109" i="6"/>
  <c r="F46" i="9"/>
  <c r="J46" i="9" s="1"/>
  <c r="F10" i="9"/>
  <c r="F36" i="9"/>
  <c r="J36" i="9" s="1"/>
  <c r="F91" i="9"/>
  <c r="F19" i="9"/>
  <c r="J19" i="9" s="1"/>
  <c r="F45" i="9"/>
  <c r="J45" i="9" s="1"/>
  <c r="F108" i="9"/>
  <c r="J108" i="9" s="1"/>
  <c r="F42" i="9"/>
  <c r="J42" i="9" s="1"/>
  <c r="F43" i="9"/>
  <c r="J43" i="9" s="1"/>
  <c r="F17" i="9"/>
  <c r="J17" i="9" s="1"/>
  <c r="I13" i="9"/>
  <c r="E13" i="10" s="1"/>
  <c r="F39" i="9"/>
  <c r="J39" i="9" s="1"/>
  <c r="F86" i="9"/>
  <c r="J86" i="9" s="1"/>
  <c r="F14" i="9"/>
  <c r="J14" i="9" s="1"/>
  <c r="G57" i="10"/>
  <c r="F25" i="10"/>
  <c r="G25" i="10" s="1"/>
  <c r="K25" i="9"/>
  <c r="K17" i="10"/>
  <c r="M17" i="10"/>
  <c r="G81" i="10"/>
  <c r="F7" i="9"/>
  <c r="J7" i="9" s="1"/>
  <c r="F7" i="10" s="1"/>
  <c r="F24" i="9"/>
  <c r="J24" i="9" s="1"/>
  <c r="F24" i="10" s="1"/>
  <c r="F56" i="9"/>
  <c r="J56" i="9" s="1"/>
  <c r="F73" i="9"/>
  <c r="J73" i="9" s="1"/>
  <c r="F73" i="10" s="1"/>
  <c r="G73" i="10" s="1"/>
  <c r="I79" i="9"/>
  <c r="E79" i="10" s="1"/>
  <c r="F88" i="9"/>
  <c r="J88" i="9" s="1"/>
  <c r="M50" i="10"/>
  <c r="J10" i="9"/>
  <c r="F16" i="9"/>
  <c r="J16" i="9" s="1"/>
  <c r="F16" i="10" s="1"/>
  <c r="F32" i="9"/>
  <c r="J32" i="9" s="1"/>
  <c r="F40" i="9"/>
  <c r="J40" i="9" s="1"/>
  <c r="F48" i="9"/>
  <c r="J48" i="9" s="1"/>
  <c r="K48" i="9" s="1"/>
  <c r="F71" i="9"/>
  <c r="F105" i="9"/>
  <c r="J105" i="9" s="1"/>
  <c r="F8" i="9"/>
  <c r="J8" i="9" s="1"/>
  <c r="F8" i="10" s="1"/>
  <c r="F65" i="9"/>
  <c r="J65" i="9" s="1"/>
  <c r="F65" i="10" s="1"/>
  <c r="F80" i="9"/>
  <c r="J80" i="9" s="1"/>
  <c r="F97" i="9"/>
  <c r="J97" i="9" s="1"/>
  <c r="F97" i="10" s="1"/>
  <c r="F103" i="9"/>
  <c r="F63" i="9"/>
  <c r="J63" i="9" s="1"/>
  <c r="F95" i="9"/>
  <c r="K101" i="9"/>
  <c r="L17" i="10"/>
  <c r="F87" i="13"/>
  <c r="J87" i="13" s="1"/>
  <c r="F103" i="13"/>
  <c r="J103" i="13" s="1"/>
  <c r="F88" i="13"/>
  <c r="J88" i="13" s="1"/>
  <c r="F95" i="13"/>
  <c r="F56" i="13"/>
  <c r="J56" i="13" s="1"/>
  <c r="F80" i="13"/>
  <c r="J80" i="13" s="1"/>
  <c r="F48" i="13"/>
  <c r="J48" i="13" s="1"/>
  <c r="F64" i="13"/>
  <c r="J64" i="13" s="1"/>
  <c r="F72" i="13"/>
  <c r="J72" i="13" s="1"/>
  <c r="F34" i="13"/>
  <c r="J34" i="13" s="1"/>
  <c r="F32" i="13"/>
  <c r="J32" i="13" s="1"/>
  <c r="F23" i="13"/>
  <c r="J23" i="13" s="1"/>
  <c r="F14" i="13"/>
  <c r="F13" i="13"/>
  <c r="J13" i="13" s="1"/>
  <c r="F19" i="13"/>
  <c r="J19" i="13" s="1"/>
  <c r="K19" i="13" s="1"/>
  <c r="G99" i="6"/>
  <c r="S99" i="6"/>
  <c r="G32" i="6"/>
  <c r="S32" i="6"/>
  <c r="R32" i="6"/>
  <c r="G71" i="6"/>
  <c r="S71" i="6"/>
  <c r="S109" i="6"/>
  <c r="R109" i="6"/>
  <c r="Q109" i="6"/>
  <c r="Q95" i="6"/>
  <c r="G91" i="6"/>
  <c r="Q91" i="6"/>
  <c r="S91" i="6"/>
  <c r="S77" i="6"/>
  <c r="R77" i="6"/>
  <c r="Q77" i="6"/>
  <c r="S106" i="6"/>
  <c r="R106" i="6"/>
  <c r="R74" i="6"/>
  <c r="S51" i="6"/>
  <c r="R51" i="6"/>
  <c r="R98" i="6"/>
  <c r="Q98" i="6"/>
  <c r="S98" i="6"/>
  <c r="Q53" i="6"/>
  <c r="S53" i="6"/>
  <c r="S87" i="6"/>
  <c r="R87" i="6"/>
  <c r="G83" i="6"/>
  <c r="S83" i="6"/>
  <c r="R83" i="6"/>
  <c r="Q83" i="6"/>
  <c r="R59" i="6"/>
  <c r="Q59" i="6"/>
  <c r="Q90" i="6"/>
  <c r="G75" i="6"/>
  <c r="Q75" i="6"/>
  <c r="S75" i="6"/>
  <c r="R75" i="6"/>
  <c r="G103" i="6"/>
  <c r="S103" i="6"/>
  <c r="R103" i="6"/>
  <c r="S67" i="6"/>
  <c r="R67" i="6"/>
  <c r="Q67" i="6"/>
  <c r="G37" i="6"/>
  <c r="S37" i="6"/>
  <c r="R37" i="6"/>
  <c r="G21" i="6"/>
  <c r="S21" i="6"/>
  <c r="R21" i="6"/>
  <c r="Q21" i="6"/>
  <c r="G107" i="6"/>
  <c r="S107" i="6"/>
  <c r="R107" i="6"/>
  <c r="Q107" i="6"/>
  <c r="S93" i="6"/>
  <c r="R93" i="6"/>
  <c r="Q93" i="6"/>
  <c r="G79" i="6"/>
  <c r="S79" i="6"/>
  <c r="G20" i="6"/>
  <c r="R20" i="6"/>
  <c r="Q20" i="6"/>
  <c r="S82" i="6"/>
  <c r="G43" i="6"/>
  <c r="R43" i="6"/>
  <c r="Q43" i="6"/>
  <c r="R40" i="6"/>
  <c r="Q40" i="6"/>
  <c r="S29" i="6"/>
  <c r="R29" i="6"/>
  <c r="Q29" i="6"/>
  <c r="G24" i="6"/>
  <c r="R24" i="6"/>
  <c r="Q24" i="6"/>
  <c r="R45" i="6"/>
  <c r="K42" i="8"/>
  <c r="F42" i="6"/>
  <c r="O42" i="6" s="1"/>
  <c r="K109" i="8"/>
  <c r="K93" i="8"/>
  <c r="K77" i="8"/>
  <c r="F105" i="6"/>
  <c r="N105" i="6" s="1"/>
  <c r="F101" i="6"/>
  <c r="F97" i="6"/>
  <c r="P97" i="6" s="1"/>
  <c r="F89" i="6"/>
  <c r="O89" i="6" s="1"/>
  <c r="F85" i="6"/>
  <c r="N85" i="6" s="1"/>
  <c r="F81" i="6"/>
  <c r="N81" i="6" s="1"/>
  <c r="F73" i="6"/>
  <c r="N73" i="6" s="1"/>
  <c r="F69" i="6"/>
  <c r="F65" i="6"/>
  <c r="P65" i="6" s="1"/>
  <c r="F61" i="6"/>
  <c r="P61" i="6" s="1"/>
  <c r="F57" i="6"/>
  <c r="N57" i="6" s="1"/>
  <c r="F49" i="6"/>
  <c r="P49" i="6" s="1"/>
  <c r="S45" i="6"/>
  <c r="R17" i="6"/>
  <c r="K99" i="8"/>
  <c r="K83" i="8"/>
  <c r="K67" i="8"/>
  <c r="F108" i="6"/>
  <c r="P108" i="6" s="1"/>
  <c r="F104" i="6"/>
  <c r="N104" i="6" s="1"/>
  <c r="F100" i="6"/>
  <c r="O100" i="6" s="1"/>
  <c r="F96" i="6"/>
  <c r="O96" i="6" s="1"/>
  <c r="F92" i="6"/>
  <c r="O92" i="6" s="1"/>
  <c r="F88" i="6"/>
  <c r="P88" i="6" s="1"/>
  <c r="F84" i="6"/>
  <c r="P84" i="6" s="1"/>
  <c r="F80" i="6"/>
  <c r="N80" i="6" s="1"/>
  <c r="F76" i="6"/>
  <c r="N76" i="6" s="1"/>
  <c r="F72" i="6"/>
  <c r="N72" i="6" s="1"/>
  <c r="F68" i="6"/>
  <c r="O68" i="6" s="1"/>
  <c r="F64" i="6"/>
  <c r="O64" i="6" s="1"/>
  <c r="F60" i="6"/>
  <c r="N60" i="6" s="1"/>
  <c r="F56" i="6"/>
  <c r="O56" i="6" s="1"/>
  <c r="F52" i="6"/>
  <c r="P52" i="6" s="1"/>
  <c r="F48" i="6"/>
  <c r="P48" i="6" s="1"/>
  <c r="K38" i="8"/>
  <c r="F38" i="6"/>
  <c r="P38" i="6" s="1"/>
  <c r="K47" i="8"/>
  <c r="F47" i="6"/>
  <c r="P47" i="6" s="1"/>
  <c r="Q28" i="6"/>
  <c r="S44" i="6"/>
  <c r="R44" i="6"/>
  <c r="G18" i="6"/>
  <c r="Q18" i="6"/>
  <c r="F63" i="6"/>
  <c r="N63" i="6" s="1"/>
  <c r="F55" i="6"/>
  <c r="P55" i="6" s="1"/>
  <c r="Q37" i="6"/>
  <c r="G15" i="6"/>
  <c r="R15" i="6"/>
  <c r="K39" i="8"/>
  <c r="F39" i="6"/>
  <c r="G39" i="6" s="1"/>
  <c r="F46" i="6"/>
  <c r="P46" i="6" s="1"/>
  <c r="F41" i="6"/>
  <c r="P41" i="6" s="1"/>
  <c r="F9" i="6"/>
  <c r="P9" i="6" s="1"/>
  <c r="G28" i="6"/>
  <c r="S28" i="6"/>
  <c r="K27" i="8"/>
  <c r="F27" i="6"/>
  <c r="O27" i="6" s="1"/>
  <c r="K107" i="8"/>
  <c r="K91" i="8"/>
  <c r="K75" i="8"/>
  <c r="F110" i="6"/>
  <c r="N110" i="6" s="1"/>
  <c r="F102" i="6"/>
  <c r="P102" i="6" s="1"/>
  <c r="F94" i="6"/>
  <c r="O94" i="6" s="1"/>
  <c r="F86" i="6"/>
  <c r="P86" i="6" s="1"/>
  <c r="F78" i="6"/>
  <c r="N78" i="6" s="1"/>
  <c r="F70" i="6"/>
  <c r="P70" i="6" s="1"/>
  <c r="F66" i="6"/>
  <c r="O66" i="6" s="1"/>
  <c r="F62" i="6"/>
  <c r="N62" i="6" s="1"/>
  <c r="F58" i="6"/>
  <c r="N58" i="6" s="1"/>
  <c r="F54" i="6"/>
  <c r="P54" i="6" s="1"/>
  <c r="F50" i="6"/>
  <c r="N50" i="6" s="1"/>
  <c r="Q17" i="6"/>
  <c r="K69" i="9"/>
  <c r="K77" i="9"/>
  <c r="K89" i="9"/>
  <c r="K49" i="9"/>
  <c r="K56" i="13"/>
  <c r="J9" i="13"/>
  <c r="K104" i="13"/>
  <c r="K108" i="13"/>
  <c r="J95" i="13"/>
  <c r="K95" i="13" s="1"/>
  <c r="J97" i="13"/>
  <c r="K100" i="13"/>
  <c r="F106" i="13"/>
  <c r="J106" i="13" s="1"/>
  <c r="J109" i="13"/>
  <c r="J99" i="13"/>
  <c r="F98" i="13"/>
  <c r="J98" i="13" s="1"/>
  <c r="J91" i="13"/>
  <c r="J105" i="13"/>
  <c r="K72" i="13"/>
  <c r="K84" i="13"/>
  <c r="F70" i="13"/>
  <c r="J70" i="13" s="1"/>
  <c r="J63" i="13"/>
  <c r="F77" i="13"/>
  <c r="J77" i="13" s="1"/>
  <c r="F86" i="13"/>
  <c r="J86" i="13" s="1"/>
  <c r="K86" i="13" s="1"/>
  <c r="K64" i="13"/>
  <c r="J89" i="13"/>
  <c r="J79" i="13"/>
  <c r="K79" i="13" s="1"/>
  <c r="F76" i="13"/>
  <c r="J76" i="13" s="1"/>
  <c r="J67" i="13"/>
  <c r="F69" i="13"/>
  <c r="J69" i="13" s="1"/>
  <c r="J81" i="13"/>
  <c r="J83" i="13"/>
  <c r="K83" i="13" s="1"/>
  <c r="J75" i="13"/>
  <c r="J85" i="13"/>
  <c r="K85" i="13" s="1"/>
  <c r="K53" i="13"/>
  <c r="K50" i="13"/>
  <c r="F41" i="13"/>
  <c r="J41" i="13" s="1"/>
  <c r="J46" i="13"/>
  <c r="K46" i="13" s="1"/>
  <c r="F57" i="13"/>
  <c r="J57" i="13" s="1"/>
  <c r="F43" i="13"/>
  <c r="J43" i="13" s="1"/>
  <c r="F52" i="13"/>
  <c r="J52" i="13" s="1"/>
  <c r="F59" i="13"/>
  <c r="J59" i="13" s="1"/>
  <c r="I44" i="13"/>
  <c r="J55" i="13"/>
  <c r="K55" i="13" s="1"/>
  <c r="J62" i="13"/>
  <c r="J54" i="13"/>
  <c r="J61" i="13"/>
  <c r="K61" i="13" s="1"/>
  <c r="J51" i="13"/>
  <c r="I60" i="13"/>
  <c r="J40" i="13"/>
  <c r="J49" i="13"/>
  <c r="K26" i="13"/>
  <c r="K15" i="13"/>
  <c r="K11" i="13"/>
  <c r="K7" i="13"/>
  <c r="F20" i="13"/>
  <c r="J20" i="13" s="1"/>
  <c r="J27" i="13"/>
  <c r="J36" i="13"/>
  <c r="J6" i="13"/>
  <c r="K6" i="13" s="1"/>
  <c r="J24" i="13"/>
  <c r="J8" i="13"/>
  <c r="K8" i="13" s="1"/>
  <c r="J10" i="13"/>
  <c r="F28" i="13"/>
  <c r="J33" i="13"/>
  <c r="K33" i="13" s="1"/>
  <c r="F12" i="13"/>
  <c r="J12" i="13" s="1"/>
  <c r="J28" i="13"/>
  <c r="K28" i="13" s="1"/>
  <c r="J14" i="13"/>
  <c r="J30" i="13"/>
  <c r="J25" i="13"/>
  <c r="J4" i="13"/>
  <c r="K3" i="13"/>
  <c r="K5" i="13"/>
  <c r="K21" i="13"/>
  <c r="K62" i="13"/>
  <c r="K71" i="13"/>
  <c r="K78" i="13"/>
  <c r="K30" i="13"/>
  <c r="K110" i="13"/>
  <c r="K25" i="13"/>
  <c r="K34" i="13"/>
  <c r="K39" i="13"/>
  <c r="K48" i="13"/>
  <c r="K82" i="13"/>
  <c r="K16" i="13"/>
  <c r="K18" i="13"/>
  <c r="K13" i="13"/>
  <c r="K102" i="13"/>
  <c r="K4" i="13"/>
  <c r="K22" i="13"/>
  <c r="K45" i="13"/>
  <c r="K17" i="13"/>
  <c r="K90" i="13"/>
  <c r="K42" i="13"/>
  <c r="K51" i="13"/>
  <c r="K38" i="13"/>
  <c r="K41" i="13"/>
  <c r="K58" i="13"/>
  <c r="K66" i="13"/>
  <c r="K74" i="13"/>
  <c r="K103" i="13"/>
  <c r="K32" i="13"/>
  <c r="K93" i="13"/>
  <c r="K96" i="13"/>
  <c r="K35" i="13"/>
  <c r="K31" i="13"/>
  <c r="K37" i="13"/>
  <c r="K60" i="13"/>
  <c r="K68" i="13"/>
  <c r="K88" i="13"/>
  <c r="K107" i="13"/>
  <c r="K65" i="13"/>
  <c r="K73" i="13"/>
  <c r="K87" i="13"/>
  <c r="K97" i="13"/>
  <c r="K89" i="13"/>
  <c r="K92" i="13"/>
  <c r="K23" i="13"/>
  <c r="K47" i="13"/>
  <c r="K91" i="13"/>
  <c r="K94" i="13"/>
  <c r="K101" i="13"/>
  <c r="L10" i="10"/>
  <c r="K10" i="10"/>
  <c r="M10" i="10"/>
  <c r="L12" i="10"/>
  <c r="K12" i="10"/>
  <c r="M12" i="10"/>
  <c r="F14" i="10"/>
  <c r="K14" i="9"/>
  <c r="F36" i="10"/>
  <c r="K36" i="9"/>
  <c r="F47" i="10"/>
  <c r="G47" i="10" s="1"/>
  <c r="K47" i="9"/>
  <c r="F45" i="10"/>
  <c r="K45" i="9"/>
  <c r="F3" i="10"/>
  <c r="K3" i="9"/>
  <c r="K14" i="10"/>
  <c r="M14" i="10"/>
  <c r="K18" i="9"/>
  <c r="F18" i="10"/>
  <c r="K27" i="9"/>
  <c r="F27" i="10"/>
  <c r="G27" i="10" s="1"/>
  <c r="K38" i="9"/>
  <c r="F38" i="10"/>
  <c r="L6" i="10"/>
  <c r="M6" i="10"/>
  <c r="F56" i="10"/>
  <c r="K56" i="9"/>
  <c r="L3" i="10"/>
  <c r="M3" i="10"/>
  <c r="F5" i="10"/>
  <c r="K5" i="9"/>
  <c r="F20" i="10"/>
  <c r="G20" i="10" s="1"/>
  <c r="K20" i="9"/>
  <c r="K22" i="9"/>
  <c r="F22" i="10"/>
  <c r="F29" i="10"/>
  <c r="Q29" i="10" s="1"/>
  <c r="K29" i="9"/>
  <c r="K42" i="9"/>
  <c r="F42" i="10"/>
  <c r="F51" i="10"/>
  <c r="K51" i="9"/>
  <c r="L8" i="10"/>
  <c r="K8" i="10"/>
  <c r="M8" i="10"/>
  <c r="L5" i="10"/>
  <c r="M5" i="10"/>
  <c r="L7" i="10"/>
  <c r="M7" i="10"/>
  <c r="F9" i="10"/>
  <c r="K9" i="9"/>
  <c r="F11" i="10"/>
  <c r="K11" i="9"/>
  <c r="K33" i="9"/>
  <c r="F33" i="10"/>
  <c r="F44" i="10"/>
  <c r="K44" i="9"/>
  <c r="F53" i="10"/>
  <c r="G53" i="10" s="1"/>
  <c r="K53" i="9"/>
  <c r="F10" i="10"/>
  <c r="K10" i="9"/>
  <c r="F32" i="10"/>
  <c r="K32" i="9"/>
  <c r="L9" i="10"/>
  <c r="K9" i="10"/>
  <c r="M9" i="10"/>
  <c r="L11" i="10"/>
  <c r="K11" i="10"/>
  <c r="M11" i="10"/>
  <c r="F13" i="10"/>
  <c r="K13" i="9"/>
  <c r="K15" i="9"/>
  <c r="F15" i="10"/>
  <c r="K35" i="9"/>
  <c r="F35" i="10"/>
  <c r="F48" i="10"/>
  <c r="G48" i="10" s="1"/>
  <c r="K13" i="10"/>
  <c r="M13" i="10"/>
  <c r="K15" i="10"/>
  <c r="M15" i="10"/>
  <c r="F17" i="10"/>
  <c r="K17" i="9"/>
  <c r="F23" i="10"/>
  <c r="K23" i="9"/>
  <c r="K39" i="9"/>
  <c r="F39" i="10"/>
  <c r="F54" i="10"/>
  <c r="K54" i="9"/>
  <c r="L4" i="10"/>
  <c r="M4" i="10"/>
  <c r="F6" i="10"/>
  <c r="K6" i="9"/>
  <c r="F21" i="10"/>
  <c r="K21" i="9"/>
  <c r="K30" i="9"/>
  <c r="F30" i="10"/>
  <c r="F41" i="10"/>
  <c r="K41" i="9"/>
  <c r="F50" i="10"/>
  <c r="K50" i="9"/>
  <c r="F43" i="10"/>
  <c r="K43" i="9"/>
  <c r="L96" i="10"/>
  <c r="K96" i="10"/>
  <c r="K28" i="10"/>
  <c r="G4" i="10"/>
  <c r="G8" i="10"/>
  <c r="G12" i="10"/>
  <c r="F19" i="10"/>
  <c r="G19" i="10" s="1"/>
  <c r="K19" i="9"/>
  <c r="F28" i="10"/>
  <c r="G28" i="10" s="1"/>
  <c r="K28" i="9"/>
  <c r="F31" i="10"/>
  <c r="K31" i="9"/>
  <c r="K34" i="9"/>
  <c r="F34" i="10"/>
  <c r="K37" i="9"/>
  <c r="M48" i="10"/>
  <c r="L48" i="10"/>
  <c r="K57" i="9"/>
  <c r="J59" i="9"/>
  <c r="G61" i="10"/>
  <c r="F68" i="10"/>
  <c r="K68" i="9"/>
  <c r="J75" i="9"/>
  <c r="G77" i="10"/>
  <c r="F84" i="10"/>
  <c r="K84" i="9"/>
  <c r="J91" i="9"/>
  <c r="R93" i="10"/>
  <c r="G93" i="10"/>
  <c r="F100" i="10"/>
  <c r="K100" i="9"/>
  <c r="J107" i="9"/>
  <c r="G109" i="10"/>
  <c r="K4" i="10"/>
  <c r="S17" i="10"/>
  <c r="M20" i="10"/>
  <c r="L22" i="10"/>
  <c r="K22" i="10"/>
  <c r="M23" i="10"/>
  <c r="M26" i="10"/>
  <c r="K36" i="10"/>
  <c r="M42" i="10"/>
  <c r="K4" i="9"/>
  <c r="K8" i="9"/>
  <c r="K12" i="9"/>
  <c r="M56" i="10"/>
  <c r="L56" i="10"/>
  <c r="F66" i="10"/>
  <c r="K66" i="9"/>
  <c r="F82" i="10"/>
  <c r="K82" i="9"/>
  <c r="L100" i="10"/>
  <c r="K100" i="10"/>
  <c r="L16" i="10"/>
  <c r="K19" i="10"/>
  <c r="L30" i="10"/>
  <c r="K30" i="10"/>
  <c r="M31" i="10"/>
  <c r="M34" i="10"/>
  <c r="M39" i="10"/>
  <c r="G37" i="10"/>
  <c r="L27" i="10"/>
  <c r="K27" i="10"/>
  <c r="K61" i="9"/>
  <c r="G65" i="10"/>
  <c r="S65" i="10"/>
  <c r="F72" i="10"/>
  <c r="K72" i="9"/>
  <c r="J79" i="9"/>
  <c r="F88" i="10"/>
  <c r="K88" i="9"/>
  <c r="K93" i="9"/>
  <c r="J95" i="9"/>
  <c r="G97" i="10"/>
  <c r="F104" i="10"/>
  <c r="K104" i="9"/>
  <c r="K109" i="9"/>
  <c r="K3" i="10"/>
  <c r="K7" i="10"/>
  <c r="M44" i="10"/>
  <c r="F40" i="10"/>
  <c r="K40" i="9"/>
  <c r="L80" i="10"/>
  <c r="K80" i="10"/>
  <c r="F70" i="10"/>
  <c r="K70" i="9"/>
  <c r="F86" i="10"/>
  <c r="K86" i="9"/>
  <c r="L104" i="10"/>
  <c r="K104" i="10"/>
  <c r="L15" i="10"/>
  <c r="M16" i="10"/>
  <c r="L18" i="10"/>
  <c r="K18" i="10"/>
  <c r="K21" i="10"/>
  <c r="M22" i="10"/>
  <c r="K24" i="10"/>
  <c r="M25" i="10"/>
  <c r="M41" i="10"/>
  <c r="M28" i="10"/>
  <c r="L28" i="10"/>
  <c r="F46" i="10"/>
  <c r="K46" i="9"/>
  <c r="K63" i="10"/>
  <c r="M29" i="10"/>
  <c r="L29" i="10"/>
  <c r="L35" i="10"/>
  <c r="K35" i="10"/>
  <c r="M38" i="10"/>
  <c r="L38" i="10"/>
  <c r="J55" i="9"/>
  <c r="F60" i="10"/>
  <c r="K60" i="9"/>
  <c r="K65" i="9"/>
  <c r="J67" i="9"/>
  <c r="G69" i="10"/>
  <c r="F76" i="10"/>
  <c r="K76" i="9"/>
  <c r="K81" i="9"/>
  <c r="J83" i="9"/>
  <c r="G85" i="10"/>
  <c r="F92" i="10"/>
  <c r="K92" i="9"/>
  <c r="J99" i="9"/>
  <c r="G101" i="10"/>
  <c r="F108" i="10"/>
  <c r="K108" i="9"/>
  <c r="K6" i="10"/>
  <c r="M30" i="10"/>
  <c r="K32" i="10"/>
  <c r="M33" i="10"/>
  <c r="M37" i="10"/>
  <c r="L37" i="10"/>
  <c r="R37" i="10" s="1"/>
  <c r="L31" i="10"/>
  <c r="K31" i="10"/>
  <c r="F62" i="10"/>
  <c r="K62" i="9"/>
  <c r="F78" i="10"/>
  <c r="K78" i="9"/>
  <c r="L13" i="10"/>
  <c r="L23" i="10"/>
  <c r="K23" i="10"/>
  <c r="M52" i="10"/>
  <c r="L52" i="10"/>
  <c r="F58" i="10"/>
  <c r="K58" i="9"/>
  <c r="M60" i="10"/>
  <c r="L60" i="10"/>
  <c r="F74" i="10"/>
  <c r="K74" i="9"/>
  <c r="L108" i="10"/>
  <c r="K108" i="10"/>
  <c r="L14" i="10"/>
  <c r="M27" i="10"/>
  <c r="M43" i="10"/>
  <c r="M58" i="10"/>
  <c r="K26" i="9"/>
  <c r="F26" i="10"/>
  <c r="G26" i="10" s="1"/>
  <c r="G49" i="10"/>
  <c r="R49" i="10"/>
  <c r="F52" i="10"/>
  <c r="K52" i="9"/>
  <c r="F64" i="10"/>
  <c r="K64" i="9"/>
  <c r="J71" i="9"/>
  <c r="F80" i="10"/>
  <c r="K80" i="9"/>
  <c r="K85" i="9"/>
  <c r="J87" i="9"/>
  <c r="G89" i="10"/>
  <c r="R89" i="10"/>
  <c r="F96" i="10"/>
  <c r="K96" i="9"/>
  <c r="J103" i="9"/>
  <c r="K5" i="10"/>
  <c r="Q17" i="10"/>
  <c r="M18" i="10"/>
  <c r="M35" i="10"/>
  <c r="M40" i="10"/>
  <c r="K53" i="10"/>
  <c r="K20" i="10"/>
  <c r="M21" i="10"/>
  <c r="M24" i="10"/>
  <c r="K26" i="10"/>
  <c r="M32" i="10"/>
  <c r="K34" i="10"/>
  <c r="M49" i="10"/>
  <c r="L54" i="10"/>
  <c r="L63" i="10"/>
  <c r="K68" i="10"/>
  <c r="M73" i="10"/>
  <c r="K95" i="10"/>
  <c r="L95" i="10"/>
  <c r="L99" i="10"/>
  <c r="K99" i="10"/>
  <c r="L103" i="10"/>
  <c r="K103" i="10"/>
  <c r="R25" i="10"/>
  <c r="K37" i="10"/>
  <c r="L57" i="10"/>
  <c r="L61" i="10"/>
  <c r="K65" i="10"/>
  <c r="R85" i="10"/>
  <c r="K38" i="10"/>
  <c r="L47" i="10"/>
  <c r="M57" i="10"/>
  <c r="S57" i="10" s="1"/>
  <c r="M83" i="10"/>
  <c r="K94" i="10"/>
  <c r="L94" i="10"/>
  <c r="L98" i="10"/>
  <c r="K98" i="10"/>
  <c r="L102" i="10"/>
  <c r="K102" i="10"/>
  <c r="L106" i="10"/>
  <c r="K106" i="10"/>
  <c r="L19" i="10"/>
  <c r="K25" i="10"/>
  <c r="K33" i="10"/>
  <c r="M36" i="10"/>
  <c r="K39" i="10"/>
  <c r="K46" i="10"/>
  <c r="M47" i="10"/>
  <c r="K67" i="10"/>
  <c r="M70" i="10"/>
  <c r="K78" i="10"/>
  <c r="G90" i="10"/>
  <c r="R90" i="10"/>
  <c r="G94" i="10"/>
  <c r="G98" i="10"/>
  <c r="G102" i="10"/>
  <c r="G106" i="10"/>
  <c r="G110" i="10"/>
  <c r="R21" i="10"/>
  <c r="K40" i="10"/>
  <c r="K41" i="10"/>
  <c r="K42" i="10"/>
  <c r="K43" i="10"/>
  <c r="K44" i="10"/>
  <c r="L51" i="10"/>
  <c r="K55" i="10"/>
  <c r="M59" i="10"/>
  <c r="L62" i="10"/>
  <c r="K64" i="10"/>
  <c r="M76" i="10"/>
  <c r="S61" i="10"/>
  <c r="K90" i="9"/>
  <c r="K94" i="9"/>
  <c r="L97" i="10"/>
  <c r="K97" i="10"/>
  <c r="K98" i="9"/>
  <c r="L101" i="10"/>
  <c r="K101" i="10"/>
  <c r="K102" i="9"/>
  <c r="L105" i="10"/>
  <c r="K105" i="10"/>
  <c r="K106" i="9"/>
  <c r="L109" i="10"/>
  <c r="K109" i="10"/>
  <c r="K110" i="9"/>
  <c r="M46" i="10"/>
  <c r="K50" i="10"/>
  <c r="M51" i="10"/>
  <c r="K58" i="10"/>
  <c r="R20" i="10"/>
  <c r="M45" i="10"/>
  <c r="K66" i="10"/>
  <c r="L64" i="10"/>
  <c r="L65" i="10"/>
  <c r="L66" i="10"/>
  <c r="L67" i="10"/>
  <c r="L68" i="10"/>
  <c r="L69" i="10"/>
  <c r="K72" i="10"/>
  <c r="M78" i="10"/>
  <c r="K45" i="10"/>
  <c r="K49" i="10"/>
  <c r="K59" i="10"/>
  <c r="M69" i="10"/>
  <c r="M75" i="10"/>
  <c r="M80" i="10"/>
  <c r="L82" i="10"/>
  <c r="K84" i="10"/>
  <c r="M87" i="10"/>
  <c r="L46" i="10"/>
  <c r="L50" i="10"/>
  <c r="L53" i="10"/>
  <c r="L55" i="10"/>
  <c r="L58" i="10"/>
  <c r="M72" i="10"/>
  <c r="K74" i="10"/>
  <c r="K48" i="10"/>
  <c r="K52" i="10"/>
  <c r="M53" i="10"/>
  <c r="K54" i="10"/>
  <c r="M55" i="10"/>
  <c r="K56" i="10"/>
  <c r="K60" i="10"/>
  <c r="M77" i="10"/>
  <c r="S77" i="10" s="1"/>
  <c r="L86" i="10"/>
  <c r="K61" i="10"/>
  <c r="M74" i="10"/>
  <c r="K76" i="10"/>
  <c r="R81" i="10"/>
  <c r="K47" i="10"/>
  <c r="K51" i="10"/>
  <c r="K57" i="10"/>
  <c r="K62" i="10"/>
  <c r="K70" i="10"/>
  <c r="M71" i="10"/>
  <c r="M90" i="10"/>
  <c r="M97" i="10"/>
  <c r="M101" i="10"/>
  <c r="M105" i="10"/>
  <c r="M109" i="10"/>
  <c r="M89" i="10"/>
  <c r="Q73" i="10"/>
  <c r="K81" i="10"/>
  <c r="Q81" i="10" s="1"/>
  <c r="M84" i="10"/>
  <c r="K85" i="10"/>
  <c r="M88" i="10"/>
  <c r="M96" i="10"/>
  <c r="M100" i="10"/>
  <c r="M104" i="10"/>
  <c r="M108" i="10"/>
  <c r="L84" i="10"/>
  <c r="M95" i="10"/>
  <c r="L107" i="10"/>
  <c r="M79" i="10"/>
  <c r="M81" i="10"/>
  <c r="K82" i="10"/>
  <c r="M85" i="10"/>
  <c r="K86" i="10"/>
  <c r="M94" i="10"/>
  <c r="M99" i="10"/>
  <c r="M103" i="10"/>
  <c r="M107" i="10"/>
  <c r="Q110" i="10"/>
  <c r="K69" i="10"/>
  <c r="K75" i="10"/>
  <c r="K77" i="10"/>
  <c r="K79" i="10"/>
  <c r="M93" i="10"/>
  <c r="L110" i="10"/>
  <c r="L71" i="10"/>
  <c r="L73" i="10"/>
  <c r="L75" i="10"/>
  <c r="L77" i="10"/>
  <c r="L79" i="10"/>
  <c r="M82" i="10"/>
  <c r="K83" i="10"/>
  <c r="M86" i="10"/>
  <c r="K87" i="10"/>
  <c r="M92" i="10"/>
  <c r="M98" i="10"/>
  <c r="M102" i="10"/>
  <c r="M106" i="10"/>
  <c r="M110" i="10"/>
  <c r="M91" i="10"/>
  <c r="K88" i="10"/>
  <c r="K89" i="10"/>
  <c r="K90" i="10"/>
  <c r="Q90" i="10" s="1"/>
  <c r="K91" i="10"/>
  <c r="K92" i="10"/>
  <c r="K93" i="10"/>
  <c r="Q103" i="6"/>
  <c r="Q87" i="6"/>
  <c r="R71" i="6"/>
  <c r="Q74" i="6"/>
  <c r="Q82" i="6"/>
  <c r="Q79" i="6"/>
  <c r="Q44" i="6"/>
  <c r="S24" i="6"/>
  <c r="S15" i="6"/>
  <c r="S18" i="6"/>
  <c r="G106" i="6"/>
  <c r="G93" i="6"/>
  <c r="G59" i="6"/>
  <c r="G109" i="6"/>
  <c r="G95" i="6"/>
  <c r="G60" i="6"/>
  <c r="G52" i="6"/>
  <c r="G110" i="6"/>
  <c r="G67" i="6"/>
  <c r="G63" i="6"/>
  <c r="G51" i="6"/>
  <c r="G90" i="6"/>
  <c r="G74" i="6"/>
  <c r="G19" i="6"/>
  <c r="G100" i="6"/>
  <c r="G65" i="6"/>
  <c r="G61" i="6"/>
  <c r="G53" i="6"/>
  <c r="G49" i="6"/>
  <c r="G45" i="6"/>
  <c r="G42" i="6"/>
  <c r="G58" i="6"/>
  <c r="G87" i="6"/>
  <c r="G57" i="6"/>
  <c r="G56" i="6"/>
  <c r="G77" i="6"/>
  <c r="G44" i="6"/>
  <c r="G29" i="6"/>
  <c r="G40" i="6"/>
  <c r="G17" i="6"/>
  <c r="G9" i="6"/>
  <c r="G98" i="6"/>
  <c r="G82" i="6"/>
  <c r="G66" i="6"/>
  <c r="G50" i="6"/>
  <c r="G102" i="6"/>
  <c r="G96" i="6"/>
  <c r="G86" i="6"/>
  <c r="G80" i="6"/>
  <c r="G70" i="6"/>
  <c r="G64" i="6"/>
  <c r="G54" i="6"/>
  <c r="G48" i="6"/>
  <c r="G38" i="6"/>
  <c r="K43" i="8"/>
  <c r="K59" i="8"/>
  <c r="J8" i="8"/>
  <c r="J16" i="8"/>
  <c r="J13" i="8"/>
  <c r="F13" i="6" s="1"/>
  <c r="G13" i="6" s="1"/>
  <c r="J25" i="8"/>
  <c r="J5" i="8"/>
  <c r="K17" i="8"/>
  <c r="J35" i="8"/>
  <c r="F35" i="6" s="1"/>
  <c r="N35" i="6" s="1"/>
  <c r="K51" i="8"/>
  <c r="J36" i="8"/>
  <c r="F36" i="6" s="1"/>
  <c r="P36" i="6" s="1"/>
  <c r="J33" i="8"/>
  <c r="F33" i="6" s="1"/>
  <c r="P33" i="6" s="1"/>
  <c r="J23" i="8"/>
  <c r="F23" i="6" s="1"/>
  <c r="O23" i="6" s="1"/>
  <c r="J14" i="8"/>
  <c r="J10" i="8"/>
  <c r="K35" i="8"/>
  <c r="K21" i="8"/>
  <c r="K13" i="8"/>
  <c r="K18" i="8"/>
  <c r="K29" i="8"/>
  <c r="K37" i="8"/>
  <c r="K24" i="8"/>
  <c r="K32" i="8"/>
  <c r="K15" i="8"/>
  <c r="K20" i="8"/>
  <c r="K33" i="8"/>
  <c r="J12" i="8"/>
  <c r="J22" i="8"/>
  <c r="J34" i="8"/>
  <c r="J3" i="8"/>
  <c r="J30" i="8"/>
  <c r="K28" i="8"/>
  <c r="J6" i="8"/>
  <c r="J11" i="8"/>
  <c r="K36" i="8"/>
  <c r="J7" i="8"/>
  <c r="J4" i="8"/>
  <c r="K19" i="8"/>
  <c r="J26" i="8"/>
  <c r="J31" i="8"/>
  <c r="O104" i="6" l="1"/>
  <c r="N41" i="6"/>
  <c r="O41" i="6"/>
  <c r="N33" i="6"/>
  <c r="G92" i="6"/>
  <c r="O55" i="6"/>
  <c r="R55" i="6" s="1"/>
  <c r="O39" i="6"/>
  <c r="N68" i="6"/>
  <c r="Q68" i="6" s="1"/>
  <c r="O76" i="6"/>
  <c r="O108" i="6"/>
  <c r="P63" i="6"/>
  <c r="P96" i="6"/>
  <c r="O52" i="6"/>
  <c r="R52" i="6" s="1"/>
  <c r="O46" i="6"/>
  <c r="P62" i="6"/>
  <c r="O73" i="6"/>
  <c r="R73" i="6" s="1"/>
  <c r="O105" i="6"/>
  <c r="P60" i="6"/>
  <c r="P23" i="6"/>
  <c r="N102" i="6"/>
  <c r="P73" i="6"/>
  <c r="S73" i="6" s="1"/>
  <c r="P105" i="6"/>
  <c r="O61" i="6"/>
  <c r="R61" i="6" s="1"/>
  <c r="P58" i="6"/>
  <c r="S58" i="6" s="1"/>
  <c r="P94" i="6"/>
  <c r="O50" i="6"/>
  <c r="N49" i="6"/>
  <c r="O9" i="6"/>
  <c r="N13" i="6"/>
  <c r="Q13" i="6" s="1"/>
  <c r="O72" i="6"/>
  <c r="P92" i="6"/>
  <c r="N55" i="6"/>
  <c r="Q55" i="6" s="1"/>
  <c r="G55" i="6"/>
  <c r="G89" i="6"/>
  <c r="N100" i="6"/>
  <c r="O80" i="6"/>
  <c r="N108" i="6"/>
  <c r="Q108" i="6" s="1"/>
  <c r="P68" i="6"/>
  <c r="P100" i="6"/>
  <c r="N46" i="6"/>
  <c r="Q46" i="6" s="1"/>
  <c r="P64" i="6"/>
  <c r="N42" i="6"/>
  <c r="P27" i="6"/>
  <c r="N96" i="6"/>
  <c r="O65" i="6"/>
  <c r="R65" i="6" s="1"/>
  <c r="N39" i="6"/>
  <c r="Q39" i="6" s="1"/>
  <c r="O78" i="6"/>
  <c r="O110" i="6"/>
  <c r="R110" i="6" s="1"/>
  <c r="P42" i="6"/>
  <c r="P66" i="6"/>
  <c r="O54" i="6"/>
  <c r="N47" i="6"/>
  <c r="O13" i="6"/>
  <c r="R13" i="6" s="1"/>
  <c r="G104" i="6"/>
  <c r="G73" i="6"/>
  <c r="O63" i="6"/>
  <c r="R63" i="6" s="1"/>
  <c r="N54" i="6"/>
  <c r="O84" i="6"/>
  <c r="N94" i="6"/>
  <c r="O36" i="6"/>
  <c r="N27" i="6"/>
  <c r="Q27" i="6" s="1"/>
  <c r="P72" i="6"/>
  <c r="P104" i="6"/>
  <c r="O60" i="6"/>
  <c r="R60" i="6" s="1"/>
  <c r="N36" i="6"/>
  <c r="O81" i="6"/>
  <c r="N64" i="6"/>
  <c r="O33" i="6"/>
  <c r="O35" i="6"/>
  <c r="R35" i="6" s="1"/>
  <c r="P81" i="6"/>
  <c r="S81" i="6" s="1"/>
  <c r="O58" i="6"/>
  <c r="R58" i="6" s="1"/>
  <c r="P50" i="6"/>
  <c r="S50" i="6" s="1"/>
  <c r="P13" i="6"/>
  <c r="N38" i="6"/>
  <c r="O88" i="6"/>
  <c r="P76" i="6"/>
  <c r="O85" i="6"/>
  <c r="P85" i="6"/>
  <c r="N86" i="6"/>
  <c r="O86" i="6"/>
  <c r="R86" i="6" s="1"/>
  <c r="N92" i="6"/>
  <c r="O38" i="6"/>
  <c r="O62" i="6"/>
  <c r="N89" i="6"/>
  <c r="P35" i="6"/>
  <c r="S35" i="6" s="1"/>
  <c r="P89" i="6"/>
  <c r="P78" i="6"/>
  <c r="S78" i="6" s="1"/>
  <c r="N84" i="6"/>
  <c r="Q84" i="6" s="1"/>
  <c r="N48" i="6"/>
  <c r="N88" i="6"/>
  <c r="O49" i="6"/>
  <c r="N52" i="6"/>
  <c r="N97" i="6"/>
  <c r="Q97" i="6" s="1"/>
  <c r="G47" i="6"/>
  <c r="P39" i="6"/>
  <c r="O97" i="6"/>
  <c r="R97" i="6" s="1"/>
  <c r="O47" i="6"/>
  <c r="G16" i="10"/>
  <c r="N16" i="10"/>
  <c r="P16" i="10"/>
  <c r="O16" i="10"/>
  <c r="O13" i="10"/>
  <c r="N13" i="10"/>
  <c r="P13" i="10"/>
  <c r="O3" i="10"/>
  <c r="P3" i="10"/>
  <c r="N3" i="10"/>
  <c r="S19" i="10"/>
  <c r="R101" i="10"/>
  <c r="R109" i="10"/>
  <c r="R19" i="10"/>
  <c r="S35" i="10"/>
  <c r="Q16" i="10"/>
  <c r="R106" i="10"/>
  <c r="K97" i="9"/>
  <c r="S16" i="10"/>
  <c r="K7" i="9"/>
  <c r="R12" i="10"/>
  <c r="R24" i="10"/>
  <c r="R46" i="10"/>
  <c r="Q77" i="10"/>
  <c r="Q61" i="10"/>
  <c r="Q56" i="10"/>
  <c r="S51" i="10"/>
  <c r="R73" i="10"/>
  <c r="K16" i="9"/>
  <c r="K24" i="9"/>
  <c r="S25" i="10"/>
  <c r="K73" i="9"/>
  <c r="Q96" i="10"/>
  <c r="R61" i="10"/>
  <c r="S24" i="10"/>
  <c r="R65" i="10"/>
  <c r="S45" i="10"/>
  <c r="R54" i="10"/>
  <c r="Q20" i="10"/>
  <c r="S37" i="10"/>
  <c r="F105" i="10"/>
  <c r="K105" i="9"/>
  <c r="Q54" i="10"/>
  <c r="R58" i="10"/>
  <c r="Q72" i="10"/>
  <c r="Q33" i="10"/>
  <c r="R98" i="10"/>
  <c r="Q85" i="10"/>
  <c r="Q25" i="10"/>
  <c r="K98" i="13"/>
  <c r="K80" i="13"/>
  <c r="K99" i="13"/>
  <c r="K77" i="13"/>
  <c r="K69" i="13"/>
  <c r="K24" i="13"/>
  <c r="K27" i="13"/>
  <c r="K14" i="13"/>
  <c r="K12" i="13"/>
  <c r="K20" i="13"/>
  <c r="K10" i="13"/>
  <c r="K9" i="13"/>
  <c r="S27" i="6"/>
  <c r="R27" i="6"/>
  <c r="R108" i="6"/>
  <c r="S108" i="6"/>
  <c r="Q86" i="6"/>
  <c r="S86" i="6"/>
  <c r="S55" i="6"/>
  <c r="S48" i="6"/>
  <c r="R48" i="6"/>
  <c r="Q48" i="6"/>
  <c r="S80" i="6"/>
  <c r="R80" i="6"/>
  <c r="Q80" i="6"/>
  <c r="S61" i="6"/>
  <c r="Q61" i="6"/>
  <c r="G101" i="6"/>
  <c r="S101" i="6"/>
  <c r="R101" i="6"/>
  <c r="Q101" i="6"/>
  <c r="K30" i="8"/>
  <c r="F30" i="6"/>
  <c r="G78" i="6"/>
  <c r="R78" i="6"/>
  <c r="Q78" i="6"/>
  <c r="G76" i="6"/>
  <c r="S76" i="6"/>
  <c r="R76" i="6"/>
  <c r="Q76" i="6"/>
  <c r="K5" i="8"/>
  <c r="F5" i="6"/>
  <c r="R50" i="6"/>
  <c r="Q50" i="6"/>
  <c r="S94" i="6"/>
  <c r="R94" i="6"/>
  <c r="Q94" i="6"/>
  <c r="S63" i="6"/>
  <c r="Q63" i="6"/>
  <c r="S52" i="6"/>
  <c r="Q52" i="6"/>
  <c r="G84" i="6"/>
  <c r="S84" i="6"/>
  <c r="R84" i="6"/>
  <c r="Q65" i="6"/>
  <c r="S65" i="6"/>
  <c r="G105" i="6"/>
  <c r="S105" i="6"/>
  <c r="R105" i="6"/>
  <c r="Q105" i="6"/>
  <c r="G97" i="6"/>
  <c r="S97" i="6"/>
  <c r="K25" i="8"/>
  <c r="F25" i="6"/>
  <c r="S54" i="6"/>
  <c r="Q54" i="6"/>
  <c r="R54" i="6"/>
  <c r="S102" i="6"/>
  <c r="R102" i="6"/>
  <c r="Q102" i="6"/>
  <c r="R56" i="6"/>
  <c r="Q56" i="6"/>
  <c r="S56" i="6"/>
  <c r="G88" i="6"/>
  <c r="S88" i="6"/>
  <c r="R88" i="6"/>
  <c r="Q88" i="6"/>
  <c r="G69" i="6"/>
  <c r="S69" i="6"/>
  <c r="R69" i="6"/>
  <c r="Q69" i="6"/>
  <c r="K22" i="8"/>
  <c r="F22" i="6"/>
  <c r="Q23" i="6"/>
  <c r="S23" i="6"/>
  <c r="R23" i="6"/>
  <c r="K12" i="8"/>
  <c r="F12" i="6"/>
  <c r="K23" i="8"/>
  <c r="G33" i="6"/>
  <c r="R33" i="6"/>
  <c r="Q33" i="6"/>
  <c r="S33" i="6"/>
  <c r="K16" i="8"/>
  <c r="F16" i="6"/>
  <c r="G108" i="6"/>
  <c r="G94" i="6"/>
  <c r="Q58" i="6"/>
  <c r="S110" i="6"/>
  <c r="Q110" i="6"/>
  <c r="S47" i="6"/>
  <c r="R47" i="6"/>
  <c r="Q47" i="6"/>
  <c r="S60" i="6"/>
  <c r="Q60" i="6"/>
  <c r="S92" i="6"/>
  <c r="R92" i="6"/>
  <c r="Q92" i="6"/>
  <c r="Q73" i="6"/>
  <c r="K3" i="8"/>
  <c r="F3" i="6"/>
  <c r="K4" i="8"/>
  <c r="F4" i="6"/>
  <c r="K7" i="8"/>
  <c r="F7" i="6"/>
  <c r="S13" i="6"/>
  <c r="K11" i="8"/>
  <c r="F11" i="6"/>
  <c r="G36" i="6"/>
  <c r="R36" i="6"/>
  <c r="Q36" i="6"/>
  <c r="S36" i="6"/>
  <c r="K8" i="8"/>
  <c r="F8" i="6"/>
  <c r="G62" i="6"/>
  <c r="Q62" i="6"/>
  <c r="R62" i="6"/>
  <c r="S62" i="6"/>
  <c r="S9" i="6"/>
  <c r="R9" i="6"/>
  <c r="Q9" i="6"/>
  <c r="S64" i="6"/>
  <c r="R64" i="6"/>
  <c r="Q64" i="6"/>
  <c r="S96" i="6"/>
  <c r="Q96" i="6"/>
  <c r="R96" i="6"/>
  <c r="G81" i="6"/>
  <c r="R81" i="6"/>
  <c r="Q81" i="6"/>
  <c r="K26" i="8"/>
  <c r="F26" i="6"/>
  <c r="S39" i="6"/>
  <c r="R39" i="6"/>
  <c r="S57" i="6"/>
  <c r="R57" i="6"/>
  <c r="Q57" i="6"/>
  <c r="K34" i="8"/>
  <c r="F34" i="6"/>
  <c r="K6" i="8"/>
  <c r="F6" i="6"/>
  <c r="R66" i="6"/>
  <c r="Q66" i="6"/>
  <c r="S66" i="6"/>
  <c r="G41" i="6"/>
  <c r="S41" i="6"/>
  <c r="R41" i="6"/>
  <c r="Q41" i="6"/>
  <c r="S38" i="6"/>
  <c r="R38" i="6"/>
  <c r="Q38" i="6"/>
  <c r="G68" i="6"/>
  <c r="S68" i="6"/>
  <c r="R68" i="6"/>
  <c r="S100" i="6"/>
  <c r="R100" i="6"/>
  <c r="Q100" i="6"/>
  <c r="G85" i="6"/>
  <c r="S85" i="6"/>
  <c r="R85" i="6"/>
  <c r="Q85" i="6"/>
  <c r="Q42" i="6"/>
  <c r="S42" i="6"/>
  <c r="R42" i="6"/>
  <c r="K10" i="8"/>
  <c r="F10" i="6"/>
  <c r="K14" i="8"/>
  <c r="F14" i="6"/>
  <c r="K31" i="8"/>
  <c r="F31" i="6"/>
  <c r="G35" i="6"/>
  <c r="Q35" i="6"/>
  <c r="G27" i="6"/>
  <c r="G23" i="6"/>
  <c r="S70" i="6"/>
  <c r="R70" i="6"/>
  <c r="Q70" i="6"/>
  <c r="G46" i="6"/>
  <c r="S46" i="6"/>
  <c r="R46" i="6"/>
  <c r="G72" i="6"/>
  <c r="S72" i="6"/>
  <c r="R72" i="6"/>
  <c r="Q72" i="6"/>
  <c r="S104" i="6"/>
  <c r="R104" i="6"/>
  <c r="Q104" i="6"/>
  <c r="Q49" i="6"/>
  <c r="S49" i="6"/>
  <c r="R49" i="6"/>
  <c r="S89" i="6"/>
  <c r="R89" i="6"/>
  <c r="Q89" i="6"/>
  <c r="S100" i="10"/>
  <c r="S13" i="10"/>
  <c r="S102" i="10"/>
  <c r="Q62" i="10"/>
  <c r="Q100" i="10"/>
  <c r="R97" i="10"/>
  <c r="S47" i="10"/>
  <c r="R16" i="10"/>
  <c r="Q4" i="10"/>
  <c r="S8" i="10"/>
  <c r="Q14" i="10"/>
  <c r="S98" i="10"/>
  <c r="Q58" i="10"/>
  <c r="Q50" i="10"/>
  <c r="S32" i="10"/>
  <c r="Q53" i="10"/>
  <c r="R4" i="10"/>
  <c r="S85" i="10"/>
  <c r="S90" i="10"/>
  <c r="S108" i="10"/>
  <c r="Q78" i="10"/>
  <c r="S93" i="10"/>
  <c r="S109" i="10"/>
  <c r="Q102" i="10"/>
  <c r="S40" i="10"/>
  <c r="S20" i="10"/>
  <c r="Q57" i="10"/>
  <c r="R77" i="10"/>
  <c r="Q47" i="10"/>
  <c r="Q65" i="10"/>
  <c r="K109" i="13"/>
  <c r="K105" i="13"/>
  <c r="K81" i="13"/>
  <c r="K63" i="13"/>
  <c r="K54" i="13"/>
  <c r="K36" i="13"/>
  <c r="K106" i="13"/>
  <c r="K70" i="13"/>
  <c r="K76" i="13"/>
  <c r="K75" i="13"/>
  <c r="K67" i="13"/>
  <c r="K59" i="13"/>
  <c r="K52" i="13"/>
  <c r="K43" i="13"/>
  <c r="K57" i="13"/>
  <c r="K49" i="13"/>
  <c r="K44" i="13"/>
  <c r="K40" i="13"/>
  <c r="G104" i="10"/>
  <c r="R104" i="10"/>
  <c r="S21" i="10"/>
  <c r="Q108" i="10"/>
  <c r="G92" i="10"/>
  <c r="R92" i="10"/>
  <c r="R34" i="10"/>
  <c r="G34" i="10"/>
  <c r="R15" i="10"/>
  <c r="G15" i="10"/>
  <c r="S81" i="10"/>
  <c r="S88" i="10"/>
  <c r="Q60" i="10"/>
  <c r="Q109" i="10"/>
  <c r="R94" i="10"/>
  <c r="S49" i="10"/>
  <c r="Q34" i="10"/>
  <c r="F63" i="10"/>
  <c r="K63" i="9"/>
  <c r="R30" i="10"/>
  <c r="Q36" i="10"/>
  <c r="F107" i="10"/>
  <c r="K107" i="9"/>
  <c r="F59" i="10"/>
  <c r="K59" i="9"/>
  <c r="G21" i="10"/>
  <c r="Q21" i="10"/>
  <c r="R39" i="10"/>
  <c r="G39" i="10"/>
  <c r="R44" i="10"/>
  <c r="G44" i="10"/>
  <c r="G51" i="10"/>
  <c r="Q51" i="10"/>
  <c r="G45" i="10"/>
  <c r="R45" i="10"/>
  <c r="Q45" i="10"/>
  <c r="R14" i="10"/>
  <c r="G14" i="10"/>
  <c r="S36" i="10"/>
  <c r="S44" i="10"/>
  <c r="Q15" i="10"/>
  <c r="S92" i="10"/>
  <c r="Q69" i="10"/>
  <c r="Q104" i="10"/>
  <c r="R53" i="10"/>
  <c r="S80" i="10"/>
  <c r="Q97" i="10"/>
  <c r="Q94" i="10"/>
  <c r="Q37" i="10"/>
  <c r="S73" i="10"/>
  <c r="S48" i="10"/>
  <c r="F103" i="10"/>
  <c r="K103" i="9"/>
  <c r="G80" i="10"/>
  <c r="R80" i="10"/>
  <c r="G58" i="10"/>
  <c r="S58" i="10"/>
  <c r="S27" i="10"/>
  <c r="G108" i="10"/>
  <c r="R108" i="10"/>
  <c r="R48" i="10"/>
  <c r="G86" i="10"/>
  <c r="S86" i="10"/>
  <c r="R86" i="10"/>
  <c r="S28" i="10"/>
  <c r="R33" i="10"/>
  <c r="G33" i="10"/>
  <c r="S33" i="10"/>
  <c r="R42" i="10"/>
  <c r="G42" i="10"/>
  <c r="Q42" i="10"/>
  <c r="G18" i="10"/>
  <c r="S18" i="10"/>
  <c r="Q18" i="10"/>
  <c r="S12" i="10"/>
  <c r="S97" i="10"/>
  <c r="G64" i="10"/>
  <c r="S64" i="10"/>
  <c r="R68" i="10"/>
  <c r="R23" i="10"/>
  <c r="F67" i="10"/>
  <c r="K67" i="9"/>
  <c r="S110" i="10"/>
  <c r="Q93" i="10"/>
  <c r="S94" i="10"/>
  <c r="S106" i="10"/>
  <c r="Q70" i="10"/>
  <c r="Q92" i="10"/>
  <c r="S101" i="10"/>
  <c r="R50" i="10"/>
  <c r="S78" i="10"/>
  <c r="Q48" i="10"/>
  <c r="R26" i="10"/>
  <c r="Q46" i="10"/>
  <c r="Q106" i="10"/>
  <c r="F71" i="10"/>
  <c r="K71" i="9"/>
  <c r="R52" i="10"/>
  <c r="S15" i="10"/>
  <c r="F83" i="10"/>
  <c r="K83" i="9"/>
  <c r="G60" i="10"/>
  <c r="S60" i="10"/>
  <c r="S41" i="10"/>
  <c r="R18" i="10"/>
  <c r="Q80" i="10"/>
  <c r="Q27" i="10"/>
  <c r="G88" i="10"/>
  <c r="R88" i="10"/>
  <c r="G82" i="10"/>
  <c r="S82" i="10"/>
  <c r="R82" i="10"/>
  <c r="S26" i="10"/>
  <c r="G100" i="10"/>
  <c r="R100" i="10"/>
  <c r="F75" i="10"/>
  <c r="K75" i="9"/>
  <c r="R31" i="10"/>
  <c r="G31" i="10"/>
  <c r="S31" i="10"/>
  <c r="Q31" i="10"/>
  <c r="Q28" i="10"/>
  <c r="G50" i="10"/>
  <c r="S50" i="10"/>
  <c r="R6" i="10"/>
  <c r="G6" i="10"/>
  <c r="Q6" i="10"/>
  <c r="R13" i="10"/>
  <c r="G13" i="10"/>
  <c r="Q13" i="10"/>
  <c r="R32" i="10"/>
  <c r="G32" i="10"/>
  <c r="Q32" i="10"/>
  <c r="S5" i="10"/>
  <c r="G56" i="10"/>
  <c r="S56" i="10"/>
  <c r="Q12" i="10"/>
  <c r="S70" i="10"/>
  <c r="R64" i="10"/>
  <c r="R28" i="10"/>
  <c r="F95" i="10"/>
  <c r="K95" i="9"/>
  <c r="G84" i="10"/>
  <c r="S84" i="10"/>
  <c r="R43" i="10"/>
  <c r="G43" i="10"/>
  <c r="Q43" i="10"/>
  <c r="R9" i="10"/>
  <c r="G9" i="10"/>
  <c r="Q9" i="10"/>
  <c r="G22" i="10"/>
  <c r="Q22" i="10"/>
  <c r="S3" i="10"/>
  <c r="R110" i="10"/>
  <c r="Q86" i="10"/>
  <c r="Q76" i="10"/>
  <c r="S69" i="10"/>
  <c r="S76" i="10"/>
  <c r="R51" i="10"/>
  <c r="Q39" i="10"/>
  <c r="R47" i="10"/>
  <c r="Q68" i="10"/>
  <c r="G96" i="10"/>
  <c r="R96" i="10"/>
  <c r="G78" i="10"/>
  <c r="R78" i="10"/>
  <c r="F55" i="10"/>
  <c r="K55" i="9"/>
  <c r="F79" i="10"/>
  <c r="K79" i="9"/>
  <c r="S39" i="10"/>
  <c r="Q19" i="10"/>
  <c r="S9" i="10"/>
  <c r="S4" i="10"/>
  <c r="G23" i="10"/>
  <c r="S23" i="10"/>
  <c r="Q23" i="10"/>
  <c r="S11" i="10"/>
  <c r="S6" i="10"/>
  <c r="S14" i="10"/>
  <c r="S74" i="10"/>
  <c r="R66" i="10"/>
  <c r="G74" i="10"/>
  <c r="R74" i="10"/>
  <c r="F99" i="10"/>
  <c r="K99" i="9"/>
  <c r="G66" i="10"/>
  <c r="S66" i="10"/>
  <c r="G68" i="10"/>
  <c r="S68" i="10"/>
  <c r="R41" i="10"/>
  <c r="G41" i="10"/>
  <c r="Q41" i="10"/>
  <c r="Q11" i="10"/>
  <c r="R10" i="10"/>
  <c r="G10" i="10"/>
  <c r="Q10" i="10"/>
  <c r="G29" i="10"/>
  <c r="S29" i="10"/>
  <c r="R7" i="10"/>
  <c r="G7" i="10"/>
  <c r="Q7" i="10"/>
  <c r="S10" i="10"/>
  <c r="Q89" i="10"/>
  <c r="S104" i="10"/>
  <c r="S96" i="10"/>
  <c r="S89" i="10"/>
  <c r="S53" i="10"/>
  <c r="R69" i="10"/>
  <c r="S43" i="10"/>
  <c r="Q64" i="10"/>
  <c r="R102" i="10"/>
  <c r="R57" i="10"/>
  <c r="Q26" i="10"/>
  <c r="G62" i="10"/>
  <c r="S62" i="10"/>
  <c r="S7" i="10"/>
  <c r="G76" i="10"/>
  <c r="R76" i="10"/>
  <c r="S38" i="10"/>
  <c r="G72" i="10"/>
  <c r="R72" i="10"/>
  <c r="S72" i="10"/>
  <c r="S34" i="10"/>
  <c r="R56" i="10"/>
  <c r="R22" i="10"/>
  <c r="F91" i="10"/>
  <c r="K91" i="9"/>
  <c r="G30" i="10"/>
  <c r="S30" i="10"/>
  <c r="Q30" i="10"/>
  <c r="R17" i="10"/>
  <c r="G17" i="10"/>
  <c r="R35" i="10"/>
  <c r="G35" i="10"/>
  <c r="R11" i="10"/>
  <c r="G11" i="10"/>
  <c r="Q8" i="10"/>
  <c r="R38" i="10"/>
  <c r="G38" i="10"/>
  <c r="Q38" i="10"/>
  <c r="G70" i="10"/>
  <c r="R70" i="10"/>
  <c r="R36" i="10"/>
  <c r="G36" i="10"/>
  <c r="Q88" i="10"/>
  <c r="Q74" i="10"/>
  <c r="Q82" i="10"/>
  <c r="R84" i="10"/>
  <c r="Q52" i="10"/>
  <c r="Q84" i="10"/>
  <c r="Q49" i="10"/>
  <c r="Q66" i="10"/>
  <c r="R29" i="10"/>
  <c r="Q101" i="10"/>
  <c r="R62" i="10"/>
  <c r="Q44" i="10"/>
  <c r="R27" i="10"/>
  <c r="Q98" i="10"/>
  <c r="F87" i="10"/>
  <c r="K87" i="9"/>
  <c r="G52" i="10"/>
  <c r="S52" i="10"/>
  <c r="R60" i="10"/>
  <c r="Q35" i="10"/>
  <c r="S46" i="10"/>
  <c r="G46" i="10"/>
  <c r="S22" i="10"/>
  <c r="R40" i="10"/>
  <c r="G40" i="10"/>
  <c r="Q40" i="10"/>
  <c r="S42" i="10"/>
  <c r="G54" i="10"/>
  <c r="S54" i="10"/>
  <c r="R8" i="10"/>
  <c r="G24" i="10"/>
  <c r="Q24" i="10"/>
  <c r="R5" i="10"/>
  <c r="G5" i="10"/>
  <c r="Q5" i="10"/>
  <c r="R3" i="10"/>
  <c r="G3" i="10"/>
  <c r="Q3" i="10"/>
  <c r="N25" i="6" l="1"/>
  <c r="O25" i="6"/>
  <c r="P25" i="6"/>
  <c r="O31" i="6"/>
  <c r="N31" i="6"/>
  <c r="P31" i="6"/>
  <c r="S31" i="6" s="1"/>
  <c r="N34" i="6"/>
  <c r="Q34" i="6" s="1"/>
  <c r="P34" i="6"/>
  <c r="S34" i="6" s="1"/>
  <c r="O34" i="6"/>
  <c r="O26" i="6"/>
  <c r="N26" i="6"/>
  <c r="P26" i="6"/>
  <c r="N4" i="6"/>
  <c r="O4" i="6"/>
  <c r="R4" i="6" s="1"/>
  <c r="P4" i="6"/>
  <c r="S4" i="6" s="1"/>
  <c r="P16" i="6"/>
  <c r="S16" i="6" s="1"/>
  <c r="O16" i="6"/>
  <c r="N16" i="6"/>
  <c r="P12" i="6"/>
  <c r="O12" i="6"/>
  <c r="N12" i="6"/>
  <c r="N11" i="6"/>
  <c r="Q11" i="6" s="1"/>
  <c r="P11" i="6"/>
  <c r="O11" i="6"/>
  <c r="R11" i="6" s="1"/>
  <c r="P14" i="6"/>
  <c r="N14" i="6"/>
  <c r="O14" i="6"/>
  <c r="N10" i="6"/>
  <c r="O10" i="6"/>
  <c r="P10" i="6"/>
  <c r="S10" i="6" s="1"/>
  <c r="N22" i="6"/>
  <c r="Q22" i="6" s="1"/>
  <c r="O22" i="6"/>
  <c r="R22" i="6" s="1"/>
  <c r="P22" i="6"/>
  <c r="N5" i="6"/>
  <c r="O5" i="6"/>
  <c r="R5" i="6" s="1"/>
  <c r="P5" i="6"/>
  <c r="P3" i="6"/>
  <c r="S3" i="6" s="1"/>
  <c r="N3" i="6"/>
  <c r="O3" i="6"/>
  <c r="P30" i="6"/>
  <c r="S30" i="6" s="1"/>
  <c r="N30" i="6"/>
  <c r="O30" i="6"/>
  <c r="S105" i="10"/>
  <c r="G105" i="10"/>
  <c r="Q105" i="10"/>
  <c r="R105" i="10"/>
  <c r="Q4" i="6"/>
  <c r="G4" i="6"/>
  <c r="G11" i="6"/>
  <c r="S11" i="6"/>
  <c r="G14" i="6"/>
  <c r="R14" i="6"/>
  <c r="Q14" i="6"/>
  <c r="S14" i="6"/>
  <c r="Q3" i="6"/>
  <c r="R3" i="6"/>
  <c r="G3" i="6"/>
  <c r="G31" i="6"/>
  <c r="R31" i="6"/>
  <c r="Q31" i="6"/>
  <c r="G8" i="6"/>
  <c r="O8" i="6"/>
  <c r="R8" i="6" s="1"/>
  <c r="P8" i="6"/>
  <c r="S8" i="6" s="1"/>
  <c r="N8" i="6"/>
  <c r="Q8" i="6" s="1"/>
  <c r="S26" i="6"/>
  <c r="R26" i="6"/>
  <c r="Q26" i="6"/>
  <c r="G26" i="6"/>
  <c r="G10" i="6"/>
  <c r="R10" i="6"/>
  <c r="Q10" i="6"/>
  <c r="G22" i="6"/>
  <c r="S22" i="6"/>
  <c r="G5" i="6"/>
  <c r="S5" i="6"/>
  <c r="Q5" i="6"/>
  <c r="G6" i="6"/>
  <c r="N6" i="6"/>
  <c r="Q6" i="6" s="1"/>
  <c r="O6" i="6"/>
  <c r="R6" i="6" s="1"/>
  <c r="P6" i="6"/>
  <c r="S6" i="6" s="1"/>
  <c r="N7" i="6"/>
  <c r="Q7" i="6" s="1"/>
  <c r="O7" i="6"/>
  <c r="R7" i="6" s="1"/>
  <c r="P7" i="6"/>
  <c r="S7" i="6" s="1"/>
  <c r="G7" i="6"/>
  <c r="G30" i="6"/>
  <c r="R30" i="6"/>
  <c r="Q30" i="6"/>
  <c r="G16" i="6"/>
  <c r="R16" i="6"/>
  <c r="Q16" i="6"/>
  <c r="G12" i="6"/>
  <c r="S12" i="6"/>
  <c r="R12" i="6"/>
  <c r="Q12" i="6"/>
  <c r="Q25" i="6"/>
  <c r="S25" i="6"/>
  <c r="R25" i="6"/>
  <c r="G25" i="6"/>
  <c r="R34" i="6"/>
  <c r="G34" i="6"/>
  <c r="R95" i="10"/>
  <c r="G95" i="10"/>
  <c r="S95" i="10"/>
  <c r="Q95" i="10"/>
  <c r="G83" i="10"/>
  <c r="R83" i="10"/>
  <c r="Q83" i="10"/>
  <c r="S83" i="10"/>
  <c r="G87" i="10"/>
  <c r="S87" i="10"/>
  <c r="Q87" i="10"/>
  <c r="R87" i="10"/>
  <c r="G79" i="10"/>
  <c r="S79" i="10"/>
  <c r="Q79" i="10"/>
  <c r="R79" i="10"/>
  <c r="G63" i="10"/>
  <c r="S63" i="10"/>
  <c r="R63" i="10"/>
  <c r="Q63" i="10"/>
  <c r="G59" i="10"/>
  <c r="S59" i="10"/>
  <c r="R59" i="10"/>
  <c r="Q59" i="10"/>
  <c r="G67" i="10"/>
  <c r="S67" i="10"/>
  <c r="Q67" i="10"/>
  <c r="R67" i="10"/>
  <c r="G91" i="10"/>
  <c r="R91" i="10"/>
  <c r="Q91" i="10"/>
  <c r="S91" i="10"/>
  <c r="R99" i="10"/>
  <c r="G99" i="10"/>
  <c r="Q99" i="10"/>
  <c r="S99" i="10"/>
  <c r="G55" i="10"/>
  <c r="R55" i="10"/>
  <c r="Q55" i="10"/>
  <c r="S55" i="10"/>
  <c r="R103" i="10"/>
  <c r="G103" i="10"/>
  <c r="S103" i="10"/>
  <c r="Q103" i="10"/>
  <c r="R107" i="10"/>
  <c r="G107" i="10"/>
  <c r="S107" i="10"/>
  <c r="Q107" i="10"/>
  <c r="G75" i="10"/>
  <c r="R75" i="10"/>
  <c r="S75" i="10"/>
  <c r="Q75" i="10"/>
  <c r="G71" i="10"/>
  <c r="S71" i="10"/>
  <c r="R71" i="10"/>
  <c r="Q71" i="10"/>
  <c r="G3" i="5" l="1"/>
  <c r="H3" i="5"/>
  <c r="I3" i="5"/>
  <c r="J3" i="5"/>
  <c r="K3" i="5"/>
  <c r="G4" i="5"/>
  <c r="H4" i="5"/>
  <c r="I4" i="5"/>
  <c r="J4" i="5"/>
  <c r="K4" i="5"/>
  <c r="G5" i="5"/>
  <c r="H5" i="5"/>
  <c r="I5" i="5"/>
  <c r="J5" i="5"/>
  <c r="K5" i="5"/>
  <c r="G6" i="5"/>
  <c r="H6" i="5"/>
  <c r="I6" i="5"/>
  <c r="J6" i="5"/>
  <c r="K6" i="5"/>
  <c r="G7" i="5"/>
  <c r="H7" i="5"/>
  <c r="I7" i="5"/>
  <c r="J7" i="5"/>
  <c r="K7" i="5"/>
  <c r="G8" i="5"/>
  <c r="H8" i="5"/>
  <c r="I8" i="5"/>
  <c r="J8" i="5"/>
  <c r="K8" i="5"/>
  <c r="G9" i="5"/>
  <c r="H9" i="5"/>
  <c r="I9" i="5"/>
  <c r="J9" i="5"/>
  <c r="K9" i="5"/>
  <c r="G10" i="5"/>
  <c r="H10" i="5"/>
  <c r="I10" i="5"/>
  <c r="J10" i="5"/>
  <c r="K10" i="5"/>
  <c r="G11" i="5"/>
  <c r="H11" i="5"/>
  <c r="I11" i="5"/>
  <c r="J11" i="5"/>
  <c r="K11" i="5"/>
  <c r="G12" i="5"/>
  <c r="H12" i="5"/>
  <c r="I12" i="5"/>
  <c r="J12" i="5"/>
  <c r="K12" i="5"/>
  <c r="G13" i="5"/>
  <c r="H13" i="5"/>
  <c r="I13" i="5"/>
  <c r="J13" i="5"/>
  <c r="K13" i="5"/>
  <c r="G14" i="5"/>
  <c r="H14" i="5"/>
  <c r="I14" i="5"/>
  <c r="J14" i="5"/>
  <c r="K14" i="5"/>
  <c r="G15" i="5"/>
  <c r="H15" i="5"/>
  <c r="I15" i="5"/>
  <c r="J15" i="5"/>
  <c r="K15" i="5"/>
  <c r="G16" i="5"/>
  <c r="H16" i="5"/>
  <c r="I16" i="5"/>
  <c r="J16" i="5"/>
  <c r="K16" i="5"/>
  <c r="G17" i="5"/>
  <c r="H17" i="5"/>
  <c r="I17" i="5"/>
  <c r="J17" i="5"/>
  <c r="K17" i="5"/>
  <c r="G18" i="5"/>
  <c r="H18" i="5"/>
  <c r="I18" i="5"/>
  <c r="J18" i="5"/>
  <c r="K18" i="5"/>
  <c r="G19" i="5"/>
  <c r="H19" i="5"/>
  <c r="I19" i="5"/>
  <c r="J19" i="5"/>
  <c r="K19" i="5"/>
  <c r="G20" i="5"/>
  <c r="H20" i="5"/>
  <c r="I20" i="5"/>
  <c r="J20" i="5"/>
  <c r="K20" i="5"/>
  <c r="G21" i="5"/>
  <c r="H21" i="5"/>
  <c r="I21" i="5"/>
  <c r="J21" i="5"/>
  <c r="K21" i="5"/>
  <c r="G22" i="5"/>
  <c r="H22" i="5"/>
  <c r="I22" i="5"/>
  <c r="J22" i="5"/>
  <c r="K22" i="5"/>
  <c r="G23" i="5"/>
  <c r="H23" i="5"/>
  <c r="I23" i="5"/>
  <c r="J23" i="5"/>
  <c r="K23" i="5"/>
  <c r="G24" i="5"/>
  <c r="H24" i="5"/>
  <c r="I24" i="5"/>
  <c r="J24" i="5"/>
  <c r="K24" i="5"/>
  <c r="G25" i="5"/>
  <c r="H25" i="5"/>
  <c r="I25" i="5"/>
  <c r="J25" i="5"/>
  <c r="K25" i="5"/>
  <c r="G26" i="5"/>
  <c r="H26" i="5"/>
  <c r="I26" i="5"/>
  <c r="J26" i="5"/>
  <c r="K26" i="5"/>
  <c r="G27" i="5"/>
  <c r="H27" i="5"/>
  <c r="I27" i="5"/>
  <c r="J27" i="5"/>
  <c r="K27" i="5"/>
  <c r="G28" i="5"/>
  <c r="H28" i="5"/>
  <c r="I28" i="5"/>
  <c r="J28" i="5"/>
  <c r="K28" i="5"/>
  <c r="G29" i="5"/>
  <c r="H29" i="5"/>
  <c r="I29" i="5"/>
  <c r="J29" i="5"/>
  <c r="K29" i="5"/>
  <c r="G30" i="5"/>
  <c r="H30" i="5"/>
  <c r="I30" i="5"/>
  <c r="J30" i="5"/>
  <c r="K30" i="5"/>
  <c r="G31" i="5"/>
  <c r="H31" i="5"/>
  <c r="I31" i="5"/>
  <c r="J31" i="5"/>
  <c r="K31" i="5"/>
  <c r="G32" i="5"/>
  <c r="H32" i="5"/>
  <c r="I32" i="5"/>
  <c r="J32" i="5"/>
  <c r="K32" i="5"/>
  <c r="G33" i="5"/>
  <c r="H33" i="5"/>
  <c r="I33" i="5"/>
  <c r="J33" i="5"/>
  <c r="K33" i="5"/>
  <c r="G34" i="5"/>
  <c r="H34" i="5"/>
  <c r="I34" i="5"/>
  <c r="J34" i="5"/>
  <c r="K34" i="5"/>
  <c r="G35" i="5"/>
  <c r="H35" i="5"/>
  <c r="I35" i="5"/>
  <c r="J35" i="5"/>
  <c r="K35" i="5"/>
  <c r="G36" i="5"/>
  <c r="H36" i="5"/>
  <c r="I36" i="5"/>
  <c r="J36" i="5"/>
  <c r="K36" i="5"/>
  <c r="G37" i="5"/>
  <c r="H37" i="5"/>
  <c r="I37" i="5"/>
  <c r="J37" i="5"/>
  <c r="K37" i="5"/>
  <c r="G38" i="5"/>
  <c r="H38" i="5"/>
  <c r="I38" i="5"/>
  <c r="J38" i="5"/>
  <c r="K38" i="5"/>
  <c r="G39" i="5"/>
  <c r="H39" i="5"/>
  <c r="I39" i="5"/>
  <c r="J39" i="5"/>
  <c r="K39" i="5"/>
  <c r="G40" i="5"/>
  <c r="H40" i="5"/>
  <c r="I40" i="5"/>
  <c r="J40" i="5"/>
  <c r="K40" i="5"/>
  <c r="G41" i="5"/>
  <c r="H41" i="5"/>
  <c r="I41" i="5"/>
  <c r="J41" i="5"/>
  <c r="K41" i="5"/>
  <c r="G42" i="5"/>
  <c r="H42" i="5"/>
  <c r="I42" i="5"/>
  <c r="J42" i="5"/>
  <c r="K42" i="5"/>
  <c r="G43" i="5"/>
  <c r="H43" i="5"/>
  <c r="I43" i="5"/>
  <c r="J43" i="5"/>
  <c r="K43" i="5"/>
  <c r="G44" i="5"/>
  <c r="H44" i="5"/>
  <c r="I44" i="5"/>
  <c r="J44" i="5"/>
  <c r="K44" i="5"/>
  <c r="G45" i="5"/>
  <c r="H45" i="5"/>
  <c r="I45" i="5"/>
  <c r="J45" i="5"/>
  <c r="K45" i="5"/>
  <c r="G46" i="5"/>
  <c r="H46" i="5"/>
  <c r="I46" i="5"/>
  <c r="J46" i="5"/>
  <c r="K46" i="5"/>
  <c r="G47" i="5"/>
  <c r="H47" i="5"/>
  <c r="I47" i="5"/>
  <c r="J47" i="5"/>
  <c r="K47" i="5"/>
  <c r="G48" i="5"/>
  <c r="H48" i="5"/>
  <c r="I48" i="5"/>
  <c r="J48" i="5"/>
  <c r="K48" i="5"/>
  <c r="G49" i="5"/>
  <c r="H49" i="5"/>
  <c r="I49" i="5"/>
  <c r="J49" i="5"/>
  <c r="K49" i="5"/>
  <c r="G50" i="5"/>
  <c r="H50" i="5"/>
  <c r="I50" i="5"/>
  <c r="J50" i="5"/>
  <c r="K50" i="5"/>
  <c r="G51" i="5"/>
  <c r="H51" i="5"/>
  <c r="I51" i="5"/>
  <c r="J51" i="5"/>
  <c r="K51" i="5"/>
  <c r="G52" i="5"/>
  <c r="H52" i="5"/>
  <c r="I52" i="5"/>
  <c r="J52" i="5"/>
  <c r="K52" i="5"/>
  <c r="G53" i="5"/>
  <c r="H53" i="5"/>
  <c r="I53" i="5"/>
  <c r="J53" i="5"/>
  <c r="K53" i="5"/>
  <c r="G54" i="5"/>
  <c r="H54" i="5"/>
  <c r="I54" i="5"/>
  <c r="J54" i="5"/>
  <c r="K54" i="5"/>
  <c r="G55" i="5"/>
  <c r="H55" i="5"/>
  <c r="I55" i="5"/>
  <c r="J55" i="5"/>
  <c r="K55" i="5"/>
  <c r="G56" i="5"/>
  <c r="H56" i="5"/>
  <c r="I56" i="5"/>
  <c r="J56" i="5"/>
  <c r="K56" i="5"/>
  <c r="G57" i="5"/>
  <c r="H57" i="5"/>
  <c r="I57" i="5"/>
  <c r="J57" i="5"/>
  <c r="K57" i="5"/>
  <c r="G58" i="5"/>
  <c r="H58" i="5"/>
  <c r="I58" i="5"/>
  <c r="J58" i="5"/>
  <c r="K58" i="5"/>
  <c r="G59" i="5"/>
  <c r="H59" i="5"/>
  <c r="I59" i="5"/>
  <c r="J59" i="5"/>
  <c r="K59" i="5"/>
  <c r="G60" i="5"/>
  <c r="H60" i="5"/>
  <c r="I60" i="5"/>
  <c r="J60" i="5"/>
  <c r="K60" i="5"/>
  <c r="G61" i="5"/>
  <c r="H61" i="5"/>
  <c r="I61" i="5"/>
  <c r="J61" i="5"/>
  <c r="K61" i="5"/>
  <c r="G62" i="5"/>
  <c r="H62" i="5"/>
  <c r="I62" i="5"/>
  <c r="J62" i="5"/>
  <c r="K62" i="5"/>
  <c r="G63" i="5"/>
  <c r="H63" i="5"/>
  <c r="I63" i="5"/>
  <c r="J63" i="5"/>
  <c r="K63" i="5"/>
  <c r="G64" i="5"/>
  <c r="H64" i="5"/>
  <c r="I64" i="5"/>
  <c r="J64" i="5"/>
  <c r="K64" i="5"/>
  <c r="G65" i="5"/>
  <c r="H65" i="5"/>
  <c r="I65" i="5"/>
  <c r="J65" i="5"/>
  <c r="K65" i="5"/>
  <c r="G66" i="5"/>
  <c r="H66" i="5"/>
  <c r="I66" i="5"/>
  <c r="J66" i="5"/>
  <c r="K66" i="5"/>
  <c r="G67" i="5"/>
  <c r="H67" i="5"/>
  <c r="I67" i="5"/>
  <c r="J67" i="5"/>
  <c r="K67" i="5"/>
  <c r="G68" i="5"/>
  <c r="H68" i="5"/>
  <c r="I68" i="5"/>
  <c r="J68" i="5"/>
  <c r="K68" i="5"/>
  <c r="G69" i="5"/>
  <c r="H69" i="5"/>
  <c r="I69" i="5"/>
  <c r="J69" i="5"/>
  <c r="K69" i="5"/>
  <c r="G70" i="5"/>
  <c r="H70" i="5"/>
  <c r="I70" i="5"/>
  <c r="J70" i="5"/>
  <c r="K70" i="5"/>
  <c r="G71" i="5"/>
  <c r="H71" i="5"/>
  <c r="I71" i="5"/>
  <c r="J71" i="5"/>
  <c r="K71" i="5"/>
  <c r="G72" i="5"/>
  <c r="H72" i="5"/>
  <c r="I72" i="5"/>
  <c r="J72" i="5"/>
  <c r="K72" i="5"/>
  <c r="G73" i="5"/>
  <c r="H73" i="5"/>
  <c r="I73" i="5"/>
  <c r="J73" i="5"/>
  <c r="K73" i="5"/>
  <c r="G74" i="5"/>
  <c r="H74" i="5"/>
  <c r="I74" i="5"/>
  <c r="J74" i="5"/>
  <c r="K74" i="5"/>
  <c r="G75" i="5"/>
  <c r="H75" i="5"/>
  <c r="I75" i="5"/>
  <c r="J75" i="5"/>
  <c r="K75" i="5"/>
  <c r="G76" i="5"/>
  <c r="H76" i="5"/>
  <c r="I76" i="5"/>
  <c r="J76" i="5"/>
  <c r="K76" i="5"/>
  <c r="G77" i="5"/>
  <c r="H77" i="5"/>
  <c r="I77" i="5"/>
  <c r="J77" i="5"/>
  <c r="K77" i="5"/>
  <c r="G78" i="5"/>
  <c r="H78" i="5"/>
  <c r="I78" i="5"/>
  <c r="J78" i="5"/>
  <c r="K78" i="5"/>
  <c r="G79" i="5"/>
  <c r="H79" i="5"/>
  <c r="I79" i="5"/>
  <c r="J79" i="5"/>
  <c r="K79" i="5"/>
  <c r="G80" i="5"/>
  <c r="H80" i="5"/>
  <c r="I80" i="5"/>
  <c r="J80" i="5"/>
  <c r="K80" i="5"/>
  <c r="G81" i="5"/>
  <c r="H81" i="5"/>
  <c r="I81" i="5"/>
  <c r="J81" i="5"/>
  <c r="K81" i="5"/>
  <c r="G82" i="5"/>
  <c r="H82" i="5"/>
  <c r="I82" i="5"/>
  <c r="J82" i="5"/>
  <c r="K82" i="5"/>
  <c r="G83" i="5"/>
  <c r="H83" i="5"/>
  <c r="I83" i="5"/>
  <c r="J83" i="5"/>
  <c r="K83" i="5"/>
  <c r="G84" i="5"/>
  <c r="H84" i="5"/>
  <c r="I84" i="5"/>
  <c r="J84" i="5"/>
  <c r="K84" i="5"/>
  <c r="G85" i="5"/>
  <c r="H85" i="5"/>
  <c r="I85" i="5"/>
  <c r="J85" i="5"/>
  <c r="K85" i="5"/>
  <c r="G86" i="5"/>
  <c r="H86" i="5"/>
  <c r="I86" i="5"/>
  <c r="J86" i="5"/>
  <c r="K86" i="5"/>
  <c r="D3" i="5"/>
  <c r="E3" i="5" s="1"/>
  <c r="D4" i="5"/>
  <c r="E4" i="5" s="1"/>
  <c r="D5" i="5"/>
  <c r="E5" i="5" s="1"/>
  <c r="D6" i="5"/>
  <c r="E6" i="5" s="1"/>
  <c r="D7" i="5"/>
  <c r="E7" i="5" s="1"/>
  <c r="D8" i="5"/>
  <c r="E8" i="5" s="1"/>
  <c r="D9" i="5"/>
  <c r="E9" i="5" s="1"/>
  <c r="D10" i="5"/>
  <c r="E10" i="5" s="1"/>
  <c r="D11" i="5"/>
  <c r="E11" i="5" s="1"/>
  <c r="D12" i="5"/>
  <c r="E12" i="5" s="1"/>
  <c r="D13" i="5"/>
  <c r="E13" i="5" s="1"/>
  <c r="D14" i="5"/>
  <c r="E14" i="5" s="1"/>
  <c r="D15" i="5"/>
  <c r="E15" i="5" s="1"/>
  <c r="D16" i="5"/>
  <c r="E16" i="5" s="1"/>
  <c r="D17" i="5"/>
  <c r="E17" i="5" s="1"/>
  <c r="D18" i="5"/>
  <c r="E18" i="5" s="1"/>
  <c r="D19" i="5"/>
  <c r="E19" i="5" s="1"/>
  <c r="D20" i="5"/>
  <c r="E20" i="5" s="1"/>
  <c r="D21" i="5"/>
  <c r="E21" i="5" s="1"/>
  <c r="D22" i="5"/>
  <c r="E22" i="5" s="1"/>
  <c r="D23" i="5"/>
  <c r="E23" i="5" s="1"/>
  <c r="D24" i="5"/>
  <c r="E24" i="5" s="1"/>
  <c r="D25" i="5"/>
  <c r="E25" i="5" s="1"/>
  <c r="D26" i="5"/>
  <c r="E26" i="5" s="1"/>
  <c r="D27" i="5"/>
  <c r="E27" i="5" s="1"/>
  <c r="D28" i="5"/>
  <c r="E28" i="5" s="1"/>
  <c r="D29" i="5"/>
  <c r="E29" i="5" s="1"/>
  <c r="D30" i="5"/>
  <c r="E30" i="5" s="1"/>
  <c r="D31" i="5"/>
  <c r="E31" i="5" s="1"/>
  <c r="D32" i="5"/>
  <c r="E32" i="5" s="1"/>
  <c r="D33" i="5"/>
  <c r="E33" i="5" s="1"/>
  <c r="D34" i="5"/>
  <c r="E34" i="5" s="1"/>
  <c r="D35" i="5"/>
  <c r="E35" i="5" s="1"/>
  <c r="D36" i="5"/>
  <c r="E36" i="5" s="1"/>
  <c r="D37" i="5"/>
  <c r="E37" i="5" s="1"/>
  <c r="D38" i="5"/>
  <c r="E38" i="5" s="1"/>
  <c r="D39" i="5"/>
  <c r="E39" i="5" s="1"/>
  <c r="D40" i="5"/>
  <c r="E40" i="5" s="1"/>
  <c r="D41" i="5"/>
  <c r="E41" i="5" s="1"/>
  <c r="D42" i="5"/>
  <c r="E42" i="5" s="1"/>
  <c r="D43" i="5"/>
  <c r="E43" i="5" s="1"/>
  <c r="D44" i="5"/>
  <c r="E44" i="5" s="1"/>
  <c r="D45" i="5"/>
  <c r="E45" i="5" s="1"/>
  <c r="D46" i="5"/>
  <c r="E46" i="5" s="1"/>
  <c r="D47" i="5"/>
  <c r="E47" i="5" s="1"/>
  <c r="D48" i="5"/>
  <c r="E48" i="5" s="1"/>
  <c r="D49" i="5"/>
  <c r="E49" i="5" s="1"/>
  <c r="D50" i="5"/>
  <c r="E50" i="5" s="1"/>
  <c r="D51" i="5"/>
  <c r="E51" i="5" s="1"/>
  <c r="D52" i="5"/>
  <c r="E52" i="5" s="1"/>
  <c r="D53" i="5"/>
  <c r="E53" i="5" s="1"/>
  <c r="D54" i="5"/>
  <c r="E54" i="5" s="1"/>
  <c r="D55" i="5"/>
  <c r="E55" i="5" s="1"/>
  <c r="D56" i="5"/>
  <c r="E56" i="5" s="1"/>
  <c r="D57" i="5"/>
  <c r="E57" i="5" s="1"/>
  <c r="D58" i="5"/>
  <c r="E58" i="5" s="1"/>
  <c r="D60" i="5"/>
  <c r="E60" i="5" s="1"/>
  <c r="D61" i="5"/>
  <c r="E61" i="5" s="1"/>
  <c r="D62" i="5"/>
  <c r="E62" i="5" s="1"/>
  <c r="D63" i="5"/>
  <c r="E63" i="5" s="1"/>
  <c r="D64" i="5"/>
  <c r="E64" i="5" s="1"/>
  <c r="D65" i="5"/>
  <c r="E65" i="5" s="1"/>
  <c r="D66" i="5"/>
  <c r="E66" i="5" s="1"/>
  <c r="D67" i="5"/>
  <c r="E67" i="5" s="1"/>
  <c r="D68" i="5"/>
  <c r="E68" i="5" s="1"/>
  <c r="D69" i="5"/>
  <c r="E69" i="5" s="1"/>
  <c r="D70" i="5"/>
  <c r="E70" i="5" s="1"/>
  <c r="D71" i="5"/>
  <c r="E71" i="5" s="1"/>
  <c r="D72" i="5"/>
  <c r="E72" i="5" s="1"/>
  <c r="D73" i="5"/>
  <c r="E73" i="5" s="1"/>
  <c r="D74" i="5"/>
  <c r="E74" i="5" s="1"/>
  <c r="D75" i="5"/>
  <c r="E75" i="5" s="1"/>
  <c r="D76" i="5"/>
  <c r="E76" i="5" s="1"/>
  <c r="D77" i="5"/>
  <c r="E77" i="5" s="1"/>
  <c r="D78" i="5"/>
  <c r="E78" i="5" s="1"/>
  <c r="D79" i="5"/>
  <c r="E79" i="5" s="1"/>
  <c r="D80" i="5"/>
  <c r="E80" i="5" s="1"/>
  <c r="D81" i="5"/>
  <c r="E81" i="5" s="1"/>
  <c r="D82" i="5"/>
  <c r="E82" i="5" s="1"/>
  <c r="D83" i="5"/>
  <c r="E83" i="5" s="1"/>
  <c r="D84" i="5"/>
  <c r="E84" i="5" s="1"/>
  <c r="D85" i="5"/>
  <c r="E85" i="5" s="1"/>
  <c r="D86" i="5"/>
  <c r="E86" i="5" s="1"/>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1" i="5"/>
  <c r="F12" i="5"/>
  <c r="F10" i="5"/>
  <c r="F9" i="5"/>
  <c r="F8" i="5"/>
  <c r="F7" i="5"/>
  <c r="F6" i="5"/>
  <c r="F5" i="5"/>
  <c r="F4" i="5"/>
  <c r="F3" i="5"/>
  <c r="N7" i="5" l="1"/>
  <c r="N39" i="5"/>
  <c r="N47" i="5"/>
  <c r="N55" i="5"/>
  <c r="N63" i="5"/>
  <c r="N71" i="5"/>
  <c r="N15" i="5"/>
  <c r="N16" i="5"/>
  <c r="N32" i="5"/>
  <c r="N40" i="5"/>
  <c r="N56" i="5"/>
  <c r="N64" i="5"/>
  <c r="N72" i="5"/>
  <c r="N24" i="5"/>
  <c r="N33" i="5"/>
  <c r="N41" i="5"/>
  <c r="N49" i="5"/>
  <c r="N57" i="5"/>
  <c r="N65" i="5"/>
  <c r="N80" i="5"/>
  <c r="N81" i="5"/>
  <c r="N9" i="5"/>
  <c r="N34" i="5"/>
  <c r="N42" i="5"/>
  <c r="N58" i="5"/>
  <c r="N74" i="5"/>
  <c r="N82" i="5"/>
  <c r="N23" i="5"/>
  <c r="N10" i="5"/>
  <c r="N19" i="5"/>
  <c r="N27" i="5"/>
  <c r="N35" i="5"/>
  <c r="N66" i="5"/>
  <c r="N83" i="5"/>
  <c r="N8" i="5"/>
  <c r="N3" i="5"/>
  <c r="N4" i="5"/>
  <c r="N13" i="5"/>
  <c r="N44" i="5"/>
  <c r="N59" i="5"/>
  <c r="N76" i="5"/>
  <c r="N5" i="5"/>
  <c r="N21" i="5"/>
  <c r="N29" i="5"/>
  <c r="N37" i="5"/>
  <c r="N53" i="5"/>
  <c r="N61" i="5"/>
  <c r="N69" i="5"/>
  <c r="N77" i="5"/>
  <c r="N85" i="5"/>
  <c r="N17" i="5"/>
  <c r="N18" i="5"/>
  <c r="N6" i="5"/>
  <c r="N14" i="5"/>
  <c r="N22" i="5"/>
  <c r="N30" i="5"/>
  <c r="N46" i="5"/>
  <c r="N45" i="5"/>
  <c r="N62" i="5"/>
  <c r="N70" i="5"/>
  <c r="N78" i="5"/>
  <c r="N86" i="5"/>
  <c r="K135" i="3"/>
  <c r="J135" i="3"/>
  <c r="K134" i="3"/>
  <c r="J134" i="3"/>
  <c r="K133" i="3"/>
  <c r="J133" i="3"/>
  <c r="K132" i="3"/>
  <c r="J132" i="3"/>
  <c r="K131" i="3"/>
  <c r="J131" i="3"/>
  <c r="K130" i="3"/>
  <c r="J130" i="3"/>
  <c r="K129" i="3"/>
  <c r="J129" i="3"/>
  <c r="K128" i="3"/>
  <c r="J128" i="3"/>
  <c r="K127" i="3"/>
  <c r="J127" i="3"/>
  <c r="K126" i="3"/>
  <c r="J126" i="3"/>
  <c r="K125" i="3"/>
  <c r="J125" i="3"/>
  <c r="K124" i="3"/>
  <c r="J124" i="3"/>
  <c r="K123" i="3"/>
  <c r="J123" i="3"/>
  <c r="K122" i="3"/>
  <c r="J122" i="3"/>
  <c r="K121" i="3"/>
  <c r="J121" i="3"/>
  <c r="K120" i="3"/>
  <c r="J120" i="3"/>
  <c r="K119" i="3"/>
  <c r="J119" i="3"/>
  <c r="K118" i="3"/>
  <c r="J118" i="3"/>
  <c r="K117" i="3"/>
  <c r="J117" i="3"/>
  <c r="K116" i="3"/>
  <c r="J116" i="3"/>
  <c r="K115" i="3"/>
  <c r="J115" i="3"/>
  <c r="K114" i="3"/>
  <c r="J114" i="3"/>
  <c r="K113" i="3"/>
  <c r="J113" i="3"/>
  <c r="K112" i="3"/>
  <c r="J112" i="3"/>
  <c r="K111" i="3"/>
  <c r="J111" i="3"/>
  <c r="K110" i="3"/>
  <c r="J110" i="3"/>
  <c r="K109" i="3"/>
  <c r="J109" i="3"/>
  <c r="K108" i="3"/>
  <c r="J108" i="3"/>
  <c r="K107" i="3"/>
  <c r="J107" i="3"/>
  <c r="K106" i="3"/>
  <c r="J106" i="3"/>
  <c r="K105" i="3"/>
  <c r="J105" i="3"/>
  <c r="K104" i="3"/>
  <c r="J104" i="3"/>
  <c r="K103" i="3"/>
  <c r="J103" i="3"/>
  <c r="K102" i="3"/>
  <c r="J102" i="3"/>
  <c r="K101" i="3"/>
  <c r="J101" i="3"/>
  <c r="K100" i="3"/>
  <c r="J100" i="3"/>
  <c r="K99" i="3"/>
  <c r="J99" i="3"/>
  <c r="K98" i="3"/>
  <c r="J98" i="3"/>
  <c r="K97" i="3"/>
  <c r="J97" i="3"/>
  <c r="K96" i="3"/>
  <c r="J96" i="3"/>
  <c r="K95" i="3"/>
  <c r="J95" i="3"/>
  <c r="K94" i="3"/>
  <c r="J94" i="3"/>
  <c r="K93" i="3"/>
  <c r="J93" i="3"/>
  <c r="K92" i="3"/>
  <c r="J92" i="3"/>
  <c r="K91" i="3"/>
  <c r="J91" i="3"/>
  <c r="K90" i="3"/>
  <c r="J90" i="3"/>
  <c r="K89" i="3"/>
  <c r="J89" i="3"/>
  <c r="K88" i="3"/>
  <c r="J88" i="3"/>
  <c r="K87" i="3"/>
  <c r="J87" i="3"/>
  <c r="K86" i="3"/>
  <c r="J86" i="3"/>
  <c r="K85" i="3"/>
  <c r="J85" i="3"/>
  <c r="K84" i="3"/>
  <c r="J84" i="3"/>
  <c r="K83" i="3"/>
  <c r="J83" i="3"/>
  <c r="K82" i="3"/>
  <c r="J82" i="3"/>
  <c r="K81" i="3"/>
  <c r="J81" i="3"/>
  <c r="K80" i="3"/>
  <c r="J80" i="3"/>
  <c r="K79" i="3"/>
  <c r="J79" i="3"/>
  <c r="K78" i="3"/>
  <c r="J78" i="3"/>
  <c r="K77" i="3"/>
  <c r="J77" i="3"/>
  <c r="K76" i="3"/>
  <c r="J76" i="3"/>
  <c r="K75" i="3"/>
  <c r="J75" i="3"/>
  <c r="K74" i="3"/>
  <c r="J74" i="3"/>
  <c r="K73" i="3"/>
  <c r="J73" i="3"/>
  <c r="K72" i="3"/>
  <c r="J72" i="3"/>
  <c r="K71" i="3"/>
  <c r="J71" i="3"/>
  <c r="K70" i="3"/>
  <c r="J70" i="3"/>
  <c r="K69" i="3"/>
  <c r="J69" i="3"/>
  <c r="K68" i="3"/>
  <c r="J68" i="3"/>
  <c r="K67" i="3"/>
  <c r="J67" i="3"/>
  <c r="K66" i="3"/>
  <c r="J66" i="3"/>
  <c r="K65" i="3"/>
  <c r="J65" i="3"/>
  <c r="K64" i="3"/>
  <c r="J64" i="3"/>
  <c r="K63" i="3"/>
  <c r="J63" i="3"/>
  <c r="K62" i="3"/>
  <c r="J62" i="3"/>
  <c r="K61" i="3"/>
  <c r="J61" i="3"/>
  <c r="K60" i="3"/>
  <c r="J60" i="3"/>
  <c r="K59" i="3"/>
  <c r="J59" i="3"/>
  <c r="K58" i="3"/>
  <c r="J58" i="3"/>
  <c r="K57" i="3"/>
  <c r="J57" i="3"/>
  <c r="K56" i="3"/>
  <c r="J56" i="3"/>
  <c r="K55" i="3"/>
  <c r="J55" i="3"/>
  <c r="K54" i="3"/>
  <c r="J54" i="3"/>
  <c r="K53" i="3"/>
  <c r="J53" i="3"/>
  <c r="K52" i="3"/>
  <c r="J52" i="3"/>
  <c r="K51" i="3"/>
  <c r="J51" i="3"/>
  <c r="K50" i="3"/>
  <c r="J50" i="3"/>
  <c r="K49" i="3"/>
  <c r="J49" i="3"/>
  <c r="K48" i="3"/>
  <c r="J48" i="3"/>
  <c r="K47" i="3"/>
  <c r="J47" i="3"/>
  <c r="K46" i="3"/>
  <c r="J46" i="3"/>
  <c r="K45" i="3"/>
  <c r="J45" i="3"/>
  <c r="K44" i="3"/>
  <c r="J44" i="3"/>
  <c r="K43" i="3"/>
  <c r="J43" i="3"/>
  <c r="K42" i="3"/>
  <c r="J42" i="3"/>
  <c r="K41" i="3"/>
  <c r="J41" i="3"/>
  <c r="K40" i="3"/>
  <c r="J40" i="3"/>
  <c r="K39" i="3"/>
  <c r="J39" i="3"/>
  <c r="K38" i="3"/>
  <c r="J38" i="3"/>
  <c r="K37" i="3"/>
  <c r="J37" i="3"/>
  <c r="K36" i="3"/>
  <c r="J36" i="3"/>
  <c r="K35" i="3"/>
  <c r="J35" i="3"/>
  <c r="K34" i="3"/>
  <c r="J34" i="3"/>
  <c r="K33" i="3"/>
  <c r="J33" i="3"/>
  <c r="K32" i="3"/>
  <c r="J32" i="3"/>
  <c r="K31" i="3"/>
  <c r="J31" i="3"/>
  <c r="K30" i="3"/>
  <c r="J30" i="3"/>
  <c r="K29" i="3"/>
  <c r="J29" i="3"/>
  <c r="K28" i="3"/>
  <c r="J28" i="3"/>
  <c r="K27" i="3"/>
  <c r="J27" i="3"/>
  <c r="K26" i="3"/>
  <c r="J26" i="3"/>
  <c r="K25" i="3"/>
  <c r="J25" i="3"/>
  <c r="K24" i="3"/>
  <c r="J24" i="3"/>
  <c r="K23" i="3"/>
  <c r="J23" i="3"/>
  <c r="K22" i="3"/>
  <c r="J22" i="3"/>
  <c r="K21" i="3"/>
  <c r="J21" i="3"/>
  <c r="K20" i="3"/>
  <c r="J20" i="3"/>
  <c r="K19" i="3"/>
  <c r="J19" i="3"/>
  <c r="K18" i="3"/>
  <c r="J18" i="3"/>
  <c r="K17" i="3"/>
  <c r="J17" i="3"/>
  <c r="K16" i="3"/>
  <c r="J16" i="3"/>
  <c r="K15" i="3"/>
  <c r="J15" i="3"/>
  <c r="K14" i="3"/>
  <c r="J14" i="3"/>
  <c r="K13" i="3"/>
  <c r="J13" i="3"/>
  <c r="K12" i="3"/>
  <c r="J12" i="3"/>
  <c r="K11" i="3"/>
  <c r="J11" i="3"/>
  <c r="K10" i="3"/>
  <c r="J10" i="3"/>
  <c r="K9" i="3"/>
  <c r="J9" i="3"/>
  <c r="K8" i="3"/>
  <c r="J8" i="3"/>
  <c r="K7" i="3"/>
  <c r="J7" i="3"/>
  <c r="K6" i="3"/>
  <c r="J6" i="3"/>
  <c r="K5" i="3"/>
  <c r="J5" i="3"/>
  <c r="K4" i="3"/>
  <c r="J4" i="3"/>
  <c r="K3" i="3"/>
  <c r="J3" i="3"/>
  <c r="D3" i="4"/>
  <c r="F3" i="4"/>
  <c r="G3" i="4"/>
  <c r="D4" i="4"/>
  <c r="F4" i="4"/>
  <c r="H4" i="4" s="1"/>
  <c r="I4" i="4" s="1"/>
  <c r="G4" i="4"/>
  <c r="D5" i="4"/>
  <c r="F5" i="4"/>
  <c r="H5" i="4" s="1"/>
  <c r="I5" i="4" s="1"/>
  <c r="G5" i="4"/>
  <c r="D6" i="4"/>
  <c r="F6" i="4"/>
  <c r="G6" i="4"/>
  <c r="D7" i="4"/>
  <c r="F7" i="4"/>
  <c r="G7" i="4"/>
  <c r="D8" i="4"/>
  <c r="F8" i="4"/>
  <c r="G8" i="4"/>
  <c r="D9" i="4"/>
  <c r="F9" i="4"/>
  <c r="G9" i="4"/>
  <c r="D10" i="4"/>
  <c r="F10" i="4"/>
  <c r="H10" i="4" s="1"/>
  <c r="G10" i="4"/>
  <c r="D11" i="4"/>
  <c r="F11" i="4"/>
  <c r="G11" i="4"/>
  <c r="D12" i="4"/>
  <c r="F12" i="4"/>
  <c r="G12" i="4"/>
  <c r="D13" i="4"/>
  <c r="F13" i="4"/>
  <c r="H13" i="4" s="1"/>
  <c r="I13" i="4" s="1"/>
  <c r="G13" i="4"/>
  <c r="D14" i="4"/>
  <c r="H14" i="4" s="1"/>
  <c r="I14" i="4" s="1"/>
  <c r="F14" i="4"/>
  <c r="G14" i="4"/>
  <c r="D15" i="4"/>
  <c r="F15" i="4"/>
  <c r="H15" i="4" s="1"/>
  <c r="G15" i="4"/>
  <c r="D16" i="4"/>
  <c r="F16" i="4"/>
  <c r="H16" i="4" s="1"/>
  <c r="I16" i="4" s="1"/>
  <c r="G16" i="4"/>
  <c r="D17" i="4"/>
  <c r="F17" i="4"/>
  <c r="H17" i="4" s="1"/>
  <c r="G17" i="4"/>
  <c r="D18" i="4"/>
  <c r="F18" i="4"/>
  <c r="G18" i="4"/>
  <c r="D19" i="4"/>
  <c r="F19" i="4"/>
  <c r="G19" i="4"/>
  <c r="D20" i="4"/>
  <c r="F20" i="4"/>
  <c r="H20" i="4" s="1"/>
  <c r="G20" i="4"/>
  <c r="D21" i="4"/>
  <c r="F21" i="4"/>
  <c r="H21" i="4" s="1"/>
  <c r="I21" i="4" s="1"/>
  <c r="G21" i="4"/>
  <c r="D22" i="4"/>
  <c r="F22" i="4"/>
  <c r="G22" i="4"/>
  <c r="D23" i="4"/>
  <c r="F23" i="4"/>
  <c r="H23" i="4" s="1"/>
  <c r="I23" i="4" s="1"/>
  <c r="G23" i="4"/>
  <c r="D24" i="4"/>
  <c r="F24" i="4"/>
  <c r="H24" i="4" s="1"/>
  <c r="G24" i="4"/>
  <c r="D25" i="4"/>
  <c r="F25" i="4"/>
  <c r="H25" i="4" s="1"/>
  <c r="G25" i="4"/>
  <c r="D26" i="4"/>
  <c r="F26" i="4"/>
  <c r="H26" i="4" s="1"/>
  <c r="I26" i="4" s="1"/>
  <c r="G26" i="4"/>
  <c r="D27" i="4"/>
  <c r="F27" i="4"/>
  <c r="H27" i="4" s="1"/>
  <c r="G27" i="4"/>
  <c r="D28" i="4"/>
  <c r="F28" i="4"/>
  <c r="G28" i="4"/>
  <c r="D29" i="4"/>
  <c r="F29" i="4"/>
  <c r="G29" i="4"/>
  <c r="H29" i="4"/>
  <c r="I29" i="4"/>
  <c r="D30" i="4"/>
  <c r="F30" i="4"/>
  <c r="G30" i="4"/>
  <c r="D31" i="4"/>
  <c r="F31" i="4"/>
  <c r="G31" i="4"/>
  <c r="H31" i="4"/>
  <c r="I31" i="4" s="1"/>
  <c r="D32" i="4"/>
  <c r="F32" i="4"/>
  <c r="G32" i="4"/>
  <c r="D33" i="4"/>
  <c r="F33" i="4"/>
  <c r="G33" i="4"/>
  <c r="D34" i="4"/>
  <c r="F34" i="4"/>
  <c r="G34" i="4"/>
  <c r="D35" i="4"/>
  <c r="F35" i="4"/>
  <c r="G35" i="4"/>
  <c r="D36" i="4"/>
  <c r="F36" i="4"/>
  <c r="G36" i="4"/>
  <c r="D37" i="4"/>
  <c r="F37" i="4"/>
  <c r="G37" i="4"/>
  <c r="D38" i="4"/>
  <c r="H38" i="4" s="1"/>
  <c r="I38" i="4" s="1"/>
  <c r="F38" i="4"/>
  <c r="G38" i="4"/>
  <c r="I17" i="4" l="1"/>
  <c r="H7" i="4"/>
  <c r="I7" i="4" s="1"/>
  <c r="H32" i="4"/>
  <c r="I32" i="4" s="1"/>
  <c r="H37" i="4"/>
  <c r="I37" i="4" s="1"/>
  <c r="I20" i="4"/>
  <c r="H34" i="4"/>
  <c r="I34" i="4" s="1"/>
  <c r="I24" i="4"/>
  <c r="H19" i="4"/>
  <c r="I19" i="4" s="1"/>
  <c r="I10" i="4"/>
  <c r="H6" i="4"/>
  <c r="I6" i="4" s="1"/>
  <c r="H3" i="4"/>
  <c r="I3" i="4" s="1"/>
  <c r="H28" i="4"/>
  <c r="H18" i="4"/>
  <c r="I18" i="4" s="1"/>
  <c r="H8" i="4"/>
  <c r="I8" i="4" s="1"/>
  <c r="I27" i="4"/>
  <c r="I25" i="4"/>
  <c r="H35" i="4"/>
  <c r="I35" i="4" s="1"/>
  <c r="H33" i="4"/>
  <c r="I33" i="4" s="1"/>
  <c r="H12" i="4"/>
  <c r="I12" i="4" s="1"/>
  <c r="I28" i="4"/>
  <c r="H22" i="4"/>
  <c r="I22" i="4" s="1"/>
  <c r="H36" i="4"/>
  <c r="I36" i="4" s="1"/>
  <c r="H30" i="4"/>
  <c r="I30" i="4" s="1"/>
  <c r="I15" i="4"/>
  <c r="H11" i="4"/>
  <c r="I11" i="4" s="1"/>
  <c r="H9" i="4"/>
  <c r="I9" i="4" s="1"/>
  <c r="N26" i="5"/>
  <c r="N31" i="5"/>
  <c r="N79" i="5"/>
  <c r="N54" i="5"/>
  <c r="N84" i="5"/>
  <c r="N60" i="5"/>
  <c r="N20" i="5"/>
  <c r="N67" i="5"/>
  <c r="N38" i="5"/>
  <c r="N52" i="5"/>
  <c r="N51" i="5"/>
  <c r="N50" i="5"/>
  <c r="N12" i="5"/>
  <c r="N68" i="5"/>
  <c r="N36" i="5"/>
  <c r="N75" i="5"/>
  <c r="N43" i="5"/>
  <c r="N25" i="5"/>
  <c r="N48" i="5"/>
  <c r="N11" i="5"/>
  <c r="N73" i="5"/>
  <c r="N28" i="5"/>
  <c r="H145" i="2"/>
  <c r="I145" i="2"/>
  <c r="H22" i="2"/>
  <c r="I22" i="2"/>
  <c r="H60" i="2"/>
  <c r="I60" i="2"/>
  <c r="H99" i="2"/>
  <c r="I99" i="2"/>
  <c r="H120" i="2"/>
  <c r="I120" i="2"/>
  <c r="H121" i="2"/>
  <c r="I121" i="2"/>
  <c r="H122" i="2"/>
  <c r="I122" i="2"/>
  <c r="H146" i="2"/>
  <c r="I146" i="2"/>
  <c r="H147" i="2"/>
  <c r="I147" i="2"/>
  <c r="H168" i="2"/>
  <c r="I168" i="2"/>
  <c r="H192" i="2"/>
  <c r="I192" i="2"/>
  <c r="H193" i="2"/>
  <c r="I193" i="2"/>
  <c r="H194" i="2"/>
  <c r="I194" i="2"/>
  <c r="H213" i="2"/>
  <c r="I213" i="2"/>
  <c r="H214" i="2"/>
  <c r="I214" i="2"/>
  <c r="H232" i="2"/>
  <c r="I232" i="2"/>
  <c r="H233" i="2"/>
  <c r="I233" i="2"/>
  <c r="H234" i="2"/>
  <c r="I234" i="2"/>
  <c r="H23" i="2"/>
  <c r="I23" i="2"/>
  <c r="H24" i="2"/>
  <c r="I24" i="2"/>
  <c r="H36" i="2"/>
  <c r="I36" i="2"/>
  <c r="H37" i="2"/>
  <c r="I37" i="2"/>
  <c r="H80" i="2"/>
  <c r="I80" i="2"/>
  <c r="H100" i="2"/>
  <c r="I100" i="2"/>
  <c r="H148" i="2"/>
  <c r="I148" i="2"/>
  <c r="H149" i="2"/>
  <c r="I149" i="2"/>
  <c r="H169" i="2"/>
  <c r="I169" i="2"/>
  <c r="H38" i="2"/>
  <c r="I38" i="2"/>
  <c r="H123" i="2"/>
  <c r="I123" i="2"/>
  <c r="H124" i="2"/>
  <c r="I124" i="2"/>
  <c r="H170" i="2"/>
  <c r="I170" i="2"/>
  <c r="H171" i="2"/>
  <c r="I171" i="2"/>
  <c r="H172" i="2"/>
  <c r="I172" i="2"/>
  <c r="H39" i="2"/>
  <c r="I39" i="2"/>
  <c r="H40" i="2"/>
  <c r="I40" i="2"/>
  <c r="H125" i="2"/>
  <c r="I125" i="2"/>
  <c r="H3" i="2"/>
  <c r="I3" i="2"/>
  <c r="H25" i="2"/>
  <c r="I25" i="2"/>
  <c r="H61" i="2"/>
  <c r="I61" i="2"/>
  <c r="H62" i="2"/>
  <c r="I62" i="2"/>
  <c r="H101" i="2"/>
  <c r="I101" i="2"/>
  <c r="H102" i="2"/>
  <c r="I102" i="2"/>
  <c r="H103" i="2"/>
  <c r="I103" i="2"/>
  <c r="H150" i="2"/>
  <c r="I150" i="2"/>
  <c r="H151" i="2"/>
  <c r="I151" i="2"/>
  <c r="H173" i="2"/>
  <c r="I173" i="2"/>
  <c r="H4" i="2"/>
  <c r="I4" i="2"/>
  <c r="H41" i="2"/>
  <c r="I41" i="2"/>
  <c r="H126" i="2"/>
  <c r="I126" i="2"/>
  <c r="H127" i="2"/>
  <c r="I127" i="2"/>
  <c r="H152" i="2"/>
  <c r="I152" i="2"/>
  <c r="H195" i="2"/>
  <c r="I195" i="2"/>
  <c r="H196" i="2"/>
  <c r="I196" i="2"/>
  <c r="H197" i="2"/>
  <c r="I197" i="2"/>
  <c r="H215" i="2"/>
  <c r="I215" i="2"/>
  <c r="H216" i="2"/>
  <c r="I216" i="2"/>
  <c r="H217" i="2"/>
  <c r="I217" i="2"/>
  <c r="H235" i="2"/>
  <c r="I235" i="2"/>
  <c r="H236" i="2"/>
  <c r="I236" i="2"/>
  <c r="H237" i="2"/>
  <c r="I237" i="2"/>
  <c r="H5" i="2"/>
  <c r="I5" i="2"/>
  <c r="H6" i="2"/>
  <c r="I6" i="2"/>
  <c r="H42" i="2"/>
  <c r="I42" i="2"/>
  <c r="H63" i="2"/>
  <c r="I63" i="2"/>
  <c r="H64" i="2"/>
  <c r="I64" i="2"/>
  <c r="H81" i="2"/>
  <c r="I81" i="2"/>
  <c r="H82" i="2"/>
  <c r="I82" i="2"/>
  <c r="H104" i="2"/>
  <c r="I104" i="2"/>
  <c r="H128" i="2"/>
  <c r="I128" i="2"/>
  <c r="H174" i="2"/>
  <c r="I174" i="2"/>
  <c r="H7" i="2"/>
  <c r="I7" i="2"/>
  <c r="H26" i="2"/>
  <c r="I26" i="2"/>
  <c r="H43" i="2"/>
  <c r="I43" i="2"/>
  <c r="H44" i="2"/>
  <c r="I44" i="2"/>
  <c r="H83" i="2"/>
  <c r="I83" i="2"/>
  <c r="H175" i="2"/>
  <c r="I175" i="2"/>
  <c r="H176" i="2"/>
  <c r="I176" i="2"/>
  <c r="H65" i="2"/>
  <c r="I65" i="2"/>
  <c r="H27" i="2"/>
  <c r="I27" i="2"/>
  <c r="H8" i="2"/>
  <c r="I8" i="2"/>
  <c r="H105" i="2"/>
  <c r="I105" i="2"/>
  <c r="H129" i="2"/>
  <c r="I129" i="2"/>
  <c r="H153" i="2"/>
  <c r="I153" i="2"/>
  <c r="H154" i="2"/>
  <c r="I154" i="2"/>
  <c r="H238" i="2"/>
  <c r="I238" i="2"/>
  <c r="H239" i="2"/>
  <c r="I239" i="2"/>
  <c r="H28" i="2"/>
  <c r="I28" i="2"/>
  <c r="H66" i="2"/>
  <c r="I66" i="2"/>
  <c r="H84" i="2"/>
  <c r="I84" i="2"/>
  <c r="H130" i="2"/>
  <c r="I130" i="2"/>
  <c r="H9" i="2"/>
  <c r="I9" i="2"/>
  <c r="H85" i="2"/>
  <c r="I85" i="2"/>
  <c r="H131" i="2"/>
  <c r="I131" i="2"/>
  <c r="H155" i="2"/>
  <c r="I155" i="2"/>
  <c r="H177" i="2"/>
  <c r="I177" i="2"/>
  <c r="H178" i="2"/>
  <c r="I178" i="2"/>
  <c r="H198" i="2"/>
  <c r="I198" i="2"/>
  <c r="H199" i="2"/>
  <c r="I199" i="2"/>
  <c r="H200" i="2"/>
  <c r="I200" i="2"/>
  <c r="H218" i="2"/>
  <c r="I218" i="2"/>
  <c r="H219" i="2"/>
  <c r="I219" i="2"/>
  <c r="H220" i="2"/>
  <c r="I220" i="2"/>
  <c r="H240" i="2"/>
  <c r="I240" i="2"/>
  <c r="H67" i="2"/>
  <c r="I67" i="2"/>
  <c r="H10" i="2"/>
  <c r="I10" i="2"/>
  <c r="H11" i="2"/>
  <c r="I11" i="2"/>
  <c r="H12" i="2"/>
  <c r="I12" i="2"/>
  <c r="H29" i="2"/>
  <c r="I29" i="2"/>
  <c r="H30" i="2"/>
  <c r="I30" i="2"/>
  <c r="H68" i="2"/>
  <c r="I68" i="2"/>
  <c r="H179" i="2"/>
  <c r="I179" i="2"/>
  <c r="H45" i="2"/>
  <c r="I45" i="2"/>
  <c r="H106" i="2"/>
  <c r="I106" i="2"/>
  <c r="H46" i="2"/>
  <c r="I46" i="2"/>
  <c r="H156" i="2"/>
  <c r="I156" i="2"/>
  <c r="H180" i="2"/>
  <c r="I180" i="2"/>
  <c r="H47" i="2"/>
  <c r="I47" i="2"/>
  <c r="H132" i="2"/>
  <c r="I132" i="2"/>
  <c r="H133" i="2"/>
  <c r="I133" i="2"/>
  <c r="H134" i="2"/>
  <c r="I134" i="2"/>
  <c r="H181" i="2"/>
  <c r="I181" i="2"/>
  <c r="H157" i="2"/>
  <c r="I157" i="2"/>
  <c r="H158" i="2"/>
  <c r="I158" i="2"/>
  <c r="H182" i="2"/>
  <c r="I182" i="2"/>
  <c r="H31" i="2"/>
  <c r="I31" i="2"/>
  <c r="H13" i="2"/>
  <c r="I13" i="2"/>
  <c r="H69" i="2"/>
  <c r="I69" i="2"/>
  <c r="H86" i="2"/>
  <c r="I86" i="2"/>
  <c r="H87" i="2"/>
  <c r="I87" i="2"/>
  <c r="H107" i="2"/>
  <c r="I107" i="2"/>
  <c r="H135" i="2"/>
  <c r="I135" i="2"/>
  <c r="H136" i="2"/>
  <c r="I136" i="2"/>
  <c r="H137" i="2"/>
  <c r="I137" i="2"/>
  <c r="H159" i="2"/>
  <c r="I159" i="2"/>
  <c r="H160" i="2"/>
  <c r="I160" i="2"/>
  <c r="H161" i="2"/>
  <c r="I161" i="2"/>
  <c r="H183" i="2"/>
  <c r="I183" i="2"/>
  <c r="H184" i="2"/>
  <c r="I184" i="2"/>
  <c r="H185" i="2"/>
  <c r="I185" i="2"/>
  <c r="H201" i="2"/>
  <c r="I201" i="2"/>
  <c r="H202" i="2"/>
  <c r="I202" i="2"/>
  <c r="H203" i="2"/>
  <c r="I203" i="2"/>
  <c r="H221" i="2"/>
  <c r="I221" i="2"/>
  <c r="H222" i="2"/>
  <c r="I222" i="2"/>
  <c r="H223" i="2"/>
  <c r="I223" i="2"/>
  <c r="H241" i="2"/>
  <c r="I241" i="2"/>
  <c r="H242" i="2"/>
  <c r="I242" i="2"/>
  <c r="H243" i="2"/>
  <c r="I243" i="2"/>
  <c r="H14" i="2"/>
  <c r="I14" i="2"/>
  <c r="H15" i="2"/>
  <c r="I15" i="2"/>
  <c r="H48" i="2"/>
  <c r="I48" i="2"/>
  <c r="H70" i="2"/>
  <c r="I70" i="2"/>
  <c r="H88" i="2"/>
  <c r="I88" i="2"/>
  <c r="H49" i="2"/>
  <c r="I49" i="2"/>
  <c r="H50" i="2"/>
  <c r="I50" i="2"/>
  <c r="H108" i="2"/>
  <c r="I108" i="2"/>
  <c r="H109" i="2"/>
  <c r="I109" i="2"/>
  <c r="H110" i="2"/>
  <c r="I110" i="2"/>
  <c r="H51" i="2"/>
  <c r="I51" i="2"/>
  <c r="H52" i="2"/>
  <c r="I52" i="2"/>
  <c r="H53" i="2"/>
  <c r="I53" i="2"/>
  <c r="H16" i="2"/>
  <c r="I16" i="2"/>
  <c r="H17" i="2"/>
  <c r="I17" i="2"/>
  <c r="H18" i="2"/>
  <c r="I18" i="2"/>
  <c r="H32" i="2"/>
  <c r="I32" i="2"/>
  <c r="H33" i="2"/>
  <c r="I33" i="2"/>
  <c r="H54" i="2"/>
  <c r="I54" i="2"/>
  <c r="H55" i="2"/>
  <c r="I55" i="2"/>
  <c r="H56" i="2"/>
  <c r="I56" i="2"/>
  <c r="H71" i="2"/>
  <c r="I71" i="2"/>
  <c r="H72" i="2"/>
  <c r="I72" i="2"/>
  <c r="H73" i="2"/>
  <c r="I73" i="2"/>
  <c r="H89" i="2"/>
  <c r="I89" i="2"/>
  <c r="H90" i="2"/>
  <c r="I90" i="2"/>
  <c r="H91" i="2"/>
  <c r="I91" i="2"/>
  <c r="H111" i="2"/>
  <c r="I111" i="2"/>
  <c r="H112" i="2"/>
  <c r="I112" i="2"/>
  <c r="H113" i="2"/>
  <c r="I113" i="2"/>
  <c r="H138" i="2"/>
  <c r="I138" i="2"/>
  <c r="H139" i="2"/>
  <c r="I139" i="2"/>
  <c r="H140" i="2"/>
  <c r="I140" i="2"/>
  <c r="H162" i="2"/>
  <c r="I162" i="2"/>
  <c r="H163" i="2"/>
  <c r="I163" i="2"/>
  <c r="H164" i="2"/>
  <c r="I164" i="2"/>
  <c r="H186" i="2"/>
  <c r="I186" i="2"/>
  <c r="H187" i="2"/>
  <c r="I187" i="2"/>
  <c r="H188" i="2"/>
  <c r="I188" i="2"/>
  <c r="H204" i="2"/>
  <c r="I204" i="2"/>
  <c r="H205" i="2"/>
  <c r="I205" i="2"/>
  <c r="H206" i="2"/>
  <c r="I206" i="2"/>
  <c r="H224" i="2"/>
  <c r="I224" i="2"/>
  <c r="H225" i="2"/>
  <c r="I225" i="2"/>
  <c r="H226" i="2"/>
  <c r="I226" i="2"/>
  <c r="H244" i="2"/>
  <c r="I244" i="2"/>
  <c r="H245" i="2"/>
  <c r="I245" i="2"/>
  <c r="H246" i="2"/>
  <c r="I246" i="2"/>
  <c r="H19" i="2"/>
  <c r="I19" i="2"/>
  <c r="H20" i="2"/>
  <c r="I20" i="2"/>
  <c r="H21" i="2"/>
  <c r="I21" i="2"/>
  <c r="H34" i="2"/>
  <c r="I34" i="2"/>
  <c r="H35" i="2"/>
  <c r="I35" i="2"/>
  <c r="H57" i="2"/>
  <c r="I57" i="2"/>
  <c r="H58" i="2"/>
  <c r="I58" i="2"/>
  <c r="H59" i="2"/>
  <c r="I59" i="2"/>
  <c r="H74" i="2"/>
  <c r="I74" i="2"/>
  <c r="H75" i="2"/>
  <c r="I75" i="2"/>
  <c r="H76" i="2"/>
  <c r="I76" i="2"/>
  <c r="H92" i="2"/>
  <c r="I92" i="2"/>
  <c r="H93" i="2"/>
  <c r="I93" i="2"/>
  <c r="H94" i="2"/>
  <c r="I94" i="2"/>
  <c r="H95" i="2"/>
  <c r="I95" i="2"/>
  <c r="H114" i="2"/>
  <c r="I114" i="2"/>
  <c r="H115" i="2"/>
  <c r="I115" i="2"/>
  <c r="H116" i="2"/>
  <c r="I116" i="2"/>
  <c r="H207" i="2"/>
  <c r="I207" i="2"/>
  <c r="H208" i="2"/>
  <c r="I208" i="2"/>
  <c r="H209" i="2"/>
  <c r="I209" i="2"/>
  <c r="H227" i="2"/>
  <c r="I227" i="2"/>
  <c r="H228" i="2"/>
  <c r="I228" i="2"/>
  <c r="H229" i="2"/>
  <c r="I229" i="2"/>
  <c r="H247" i="2"/>
  <c r="I247" i="2"/>
  <c r="H248" i="2"/>
  <c r="I248" i="2"/>
  <c r="H249" i="2"/>
  <c r="I249" i="2"/>
  <c r="H77" i="2"/>
  <c r="I77" i="2"/>
  <c r="H78" i="2"/>
  <c r="I78" i="2"/>
  <c r="H79" i="2"/>
  <c r="I79" i="2"/>
  <c r="H96" i="2"/>
  <c r="I96" i="2"/>
  <c r="H97" i="2"/>
  <c r="I97" i="2"/>
  <c r="H98" i="2"/>
  <c r="I98" i="2"/>
  <c r="H117" i="2"/>
  <c r="I117" i="2"/>
  <c r="H118" i="2"/>
  <c r="I118" i="2"/>
  <c r="H119" i="2"/>
  <c r="I119" i="2"/>
  <c r="H141" i="2"/>
  <c r="I141" i="2"/>
  <c r="H142" i="2"/>
  <c r="I142" i="2"/>
  <c r="H143" i="2"/>
  <c r="I143" i="2"/>
  <c r="H165" i="2"/>
  <c r="I165" i="2"/>
  <c r="H166" i="2"/>
  <c r="I166" i="2"/>
  <c r="H167" i="2"/>
  <c r="I167" i="2"/>
  <c r="H189" i="2"/>
  <c r="I189" i="2"/>
  <c r="H190" i="2"/>
  <c r="I190" i="2"/>
  <c r="H191" i="2"/>
  <c r="I191" i="2"/>
  <c r="H210" i="2"/>
  <c r="I210" i="2"/>
  <c r="H211" i="2"/>
  <c r="I211" i="2"/>
  <c r="H212" i="2"/>
  <c r="I212" i="2"/>
  <c r="H230" i="2"/>
  <c r="I230" i="2"/>
  <c r="H231" i="2"/>
  <c r="I231" i="2"/>
  <c r="H250" i="2"/>
  <c r="I250" i="2"/>
  <c r="H251" i="2"/>
  <c r="I251" i="2"/>
  <c r="H252" i="2"/>
  <c r="I252" i="2"/>
  <c r="I144" i="2"/>
  <c r="H14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<sst xmlns="http://schemas.openxmlformats.org/spreadsheetml/2006/main" count="1758" uniqueCount="152">
  <si>
    <t>Date</t>
  </si>
  <si>
    <t>Cell</t>
  </si>
  <si>
    <t>Third</t>
  </si>
  <si>
    <t>Distance</t>
  </si>
  <si>
    <t>I</t>
  </si>
  <si>
    <t>G</t>
  </si>
  <si>
    <t>K</t>
  </si>
  <si>
    <t>F</t>
  </si>
  <si>
    <t>E</t>
  </si>
  <si>
    <t>D</t>
  </si>
  <si>
    <t>J</t>
  </si>
  <si>
    <t>H</t>
  </si>
  <si>
    <t>L</t>
  </si>
  <si>
    <t>A-C</t>
  </si>
  <si>
    <t>m</t>
  </si>
  <si>
    <t>%</t>
  </si>
  <si>
    <t>-</t>
  </si>
  <si>
    <t>f_ww*</t>
  </si>
  <si>
    <t>*Fraction of nitrogen in plant biomass from wastewater.</t>
  </si>
  <si>
    <t>f_soil§</t>
  </si>
  <si>
    <t>§Fraction of nitrogen in plant biomass from soil.</t>
  </si>
  <si>
    <t>Metadata:</t>
  </si>
  <si>
    <t>Plant N</t>
  </si>
  <si>
    <t>Plant N_ww</t>
  </si>
  <si>
    <t>Plant N_soil</t>
  </si>
  <si>
    <t>C</t>
  </si>
  <si>
    <t>B</t>
  </si>
  <si>
    <t>A</t>
  </si>
  <si>
    <t>§Calculated using the relationship reported in Gill et al., 2002 (doi: 10.1046/j.1466-822X.2001.00267.x): Turnover = 0.2884*exp(0.046*MAT); where MAT is mean annual temperature in degrees Celsius.</t>
  </si>
  <si>
    <t>†AG turnover was estimated or calculated as described in the supporting information of Cecchetti et al., 2020 (doi: TBD).</t>
  </si>
  <si>
    <t>¥Calculated using the relationship reported in Gill et al., 2002 (doi: 10.1046/j.1466-822X.2001.00267.x): BGB  = 0.79*AGB - 33.3(MAT+10) + 1289; where BGB is belowground biomass in g/m, AGB is aboveground biomass in g/m2, and MAT is mean annual temperature in degrees Celsius.</t>
  </si>
  <si>
    <t>kg/m2/yr</t>
  </si>
  <si>
    <t>1/yr</t>
  </si>
  <si>
    <t>kg/m2</t>
  </si>
  <si>
    <t>Metadata</t>
  </si>
  <si>
    <t>BG NPP</t>
  </si>
  <si>
    <t>AG NPP</t>
  </si>
  <si>
    <t>BG turnover§</t>
  </si>
  <si>
    <t>AG turnover†</t>
  </si>
  <si>
    <t>BG Peak Biomass¥</t>
  </si>
  <si>
    <t>AG Peak Biomass*</t>
  </si>
  <si>
    <t>Year</t>
  </si>
  <si>
    <t>Total NPP</t>
  </si>
  <si>
    <t>Plant N_ww¥</t>
  </si>
  <si>
    <t>ID</t>
  </si>
  <si>
    <t>kg N</t>
  </si>
  <si>
    <t>Soil N Uptake†</t>
  </si>
  <si>
    <t>Plant N_soilƒ</t>
  </si>
  <si>
    <t>WW N Uptake†</t>
  </si>
  <si>
    <t>Total N Uptake†</t>
  </si>
  <si>
    <t>¥The % of total plant biomass that is nitrogen derived from wastewater.</t>
  </si>
  <si>
    <t>ƒThe % of total plant biomass that is nitrogen derived from other sources (e.g., the soil).</t>
  </si>
  <si>
    <t>*Fraction of nitrogen in plant biomass from wastewater for distance bin.</t>
  </si>
  <si>
    <t>§Fraction of nitrogen in plant biomass from soil for distance bin.</t>
  </si>
  <si>
    <t>Distance£</t>
  </si>
  <si>
    <t>£Individual salix samples were binned into 7 distances along the slope with average values of the sampling location distance (column F), Plant N (column G), f_ww (column H) and f_soil (column I) calculated for each bin.</t>
  </si>
  <si>
    <t>(kg WW N)/(kg DW/m2)</t>
  </si>
  <si>
    <t>(kg soil N)/(kg DW/m2)</t>
  </si>
  <si>
    <t>(kg N)/(kg DW/m2)</t>
  </si>
  <si>
    <t>†Biomass normalized annual nitrogen uptake from wastewater, soil and all sources for the bin surrounding the distance in column F.</t>
  </si>
  <si>
    <t>†Biomass normalized annual nitrogen uptake from wastewater, soil and all sources for distances surrounding the value in column F.</t>
  </si>
  <si>
    <t>kg WW N</t>
  </si>
  <si>
    <t>kg soil N</t>
  </si>
  <si>
    <t>Total Overall N Uptake</t>
  </si>
  <si>
    <t>Total Soil N Uptake</t>
  </si>
  <si>
    <t>Total WW N Uptake</t>
  </si>
  <si>
    <t>BG Overall N Uptake</t>
  </si>
  <si>
    <t>BG Soil N Uptake</t>
  </si>
  <si>
    <t>BG WW N Uptake</t>
  </si>
  <si>
    <t>AG Overall N Uptake</t>
  </si>
  <si>
    <t>AG Soil N Uptake</t>
  </si>
  <si>
    <t>AG WW N Uptake</t>
  </si>
  <si>
    <t>Normalized WW N Uptake</t>
  </si>
  <si>
    <t>Normalized Soil N Uptake</t>
  </si>
  <si>
    <t>Normalized Overall N Uptake</t>
  </si>
  <si>
    <t>Sheet Number</t>
  </si>
  <si>
    <t>Title</t>
  </si>
  <si>
    <t>5a</t>
  </si>
  <si>
    <t>5b</t>
  </si>
  <si>
    <t>6a</t>
  </si>
  <si>
    <t>6b</t>
  </si>
  <si>
    <t>S. lasiolepis_binned</t>
  </si>
  <si>
    <t>S. lasiolepis_all</t>
  </si>
  <si>
    <t>J. balticus</t>
  </si>
  <si>
    <t>NPP_distance</t>
  </si>
  <si>
    <t>NPP_dist_LB</t>
  </si>
  <si>
    <t>Uptake_LB</t>
  </si>
  <si>
    <t>Uptake_UB</t>
  </si>
  <si>
    <t>NPP_dist_UB</t>
  </si>
  <si>
    <t>Contents</t>
  </si>
  <si>
    <t>Contains the contents from Sheet 1 binned into 7 distances per cell per date. Binned data are averaged from all individual samples within that bin (in Sheet 1). From the binned data, we calculated biomass normalized uptake of nitrogen from wastewater and soil.</t>
  </si>
  <si>
    <t>Distance-resolved Juncus balticus composite samples data for %N and the fraction of N derived from plants and soil. The fractions of nitrogen in plants from wastewater and soils (f_ww and f_soil) were derived from the spreadsheet titled "mixingmodel". Calculated values are presented for the % of plant biomass that is N from wastewater and from soil. From those data, we calculated biomass normalized uptake of nitrogen from wastewater and soil.</t>
  </si>
  <si>
    <t xml:space="preserve">Individual Salix lasiolepis sample data for %N and the fraction of N derived from plants and soil. The fractions of nitrogen in plants from wastewater and soils (f_ww and f_soil) were derived from the spreadsheet titled "mixingmodel". Calculated values are presented for the % of plant biomass that is N from wastewater and from soil. </t>
  </si>
  <si>
    <t>The same calculations presented in Sheet 4 further broken down by distance along the wetland cell. Cell thirds correspond to the first, second and final ~15 m of the wetland slope.</t>
  </si>
  <si>
    <t>Net primary production of biomass calculated based on peak standing biomass and turnover rates per cell in 2017, 2018 and 2019.</t>
  </si>
  <si>
    <t>Net primary production</t>
  </si>
  <si>
    <t>Plant uptake</t>
  </si>
  <si>
    <t xml:space="preserve">Using the NPP values calculated in Sheet 5 and the biomass normalized uptake rates caculated in Sheets 2 and 3, we calculated the mass of nitrogen taken up into above ground (AG) biomass, below ground (BG) biomass and total biomass by cell, third and date. Values of nitrogen uptake in 2017 and 2019 were adjusted by 0.57 and 0.43 (for AG biomass) and 0.58 and 0.42 (for BG biomass) to reflect the fraction of biomass nitrogen taken up during the monitoring period. These values were derived from time series estimates of biomass production presented in the spreadsheet titled "biomassgrowthdecomposition". </t>
  </si>
  <si>
    <t>Upper bound estimates for NPP based on the upper bound of biomass regressions detailed in the Supporting Information for Cecchetti et al., 2020 (doi: TBD)</t>
  </si>
  <si>
    <t>Lower bound estimates for NPP based on the lower bound of biomass regressions detailed in the Supporting Information for Cecchetti et al., 2020 (doi: TBD)</t>
  </si>
  <si>
    <t>Lower bound estimates for plant uptake of nitrogen based on Sheet 5a.</t>
  </si>
  <si>
    <t>Upper bound estimates for plant uptake of nitrogen based on Sheet 5b.</t>
  </si>
  <si>
    <t>Acronyms: AG = above ground; BG = below ground; NPP = net primary production; WW = wastewater</t>
  </si>
  <si>
    <t>Cell ID</t>
  </si>
  <si>
    <t>Wet meadow</t>
  </si>
  <si>
    <t>Willow/riparian</t>
  </si>
  <si>
    <t>Swale-depression</t>
  </si>
  <si>
    <t>Uniform grade</t>
  </si>
  <si>
    <t>Fine clay loam</t>
  </si>
  <si>
    <t>Coarse clay loam</t>
  </si>
  <si>
    <t>Planting regime†</t>
  </si>
  <si>
    <t>Topography¥</t>
  </si>
  <si>
    <t>Topsoil Type*</t>
  </si>
  <si>
    <t>†Planting regimes are described in the supporting information from Cecchetti et al. (2020), doi: 10.1016/j.wroa.2020.100052.</t>
  </si>
  <si>
    <t>¥Topographical cross sections are presented in the supporting information from Cecchetti et al. (2020), doi: 10.1016/j.wroa.2020.100052.</t>
  </si>
  <si>
    <t>*Topsoil types and specified mixtures are described in the supporting information from Cecchetti et al. (2020), doi: 10.1016/j.wroa.2020.100052.</t>
  </si>
  <si>
    <t>N/A</t>
  </si>
  <si>
    <t>Cell Information</t>
  </si>
  <si>
    <t>Information regarding the topographies, planting regimes and topsoil types for the Cell IDs used throughout this and other spreadsheets in this dataset are provided.</t>
  </si>
  <si>
    <t>Cell A</t>
  </si>
  <si>
    <t>Cell B</t>
  </si>
  <si>
    <t>Cell C</t>
  </si>
  <si>
    <t>Cell D</t>
  </si>
  <si>
    <t>Cell E</t>
  </si>
  <si>
    <t>Cell F</t>
  </si>
  <si>
    <t>Cell G</t>
  </si>
  <si>
    <t>Cell H</t>
  </si>
  <si>
    <t>Cell I</t>
  </si>
  <si>
    <t>Cell J</t>
  </si>
  <si>
    <t>Cell K</t>
  </si>
  <si>
    <t>Cell L</t>
  </si>
  <si>
    <t>Day of Year</t>
  </si>
  <si>
    <t>day</t>
  </si>
  <si>
    <t>Fraction of Biomass Growth</t>
  </si>
  <si>
    <t>Cumulative Fraction of Biomass Growth</t>
  </si>
  <si>
    <t>kg DW/m2</t>
  </si>
  <si>
    <t>Total Nitrogen Removed†</t>
  </si>
  <si>
    <t>Biomass Produced¥</t>
  </si>
  <si>
    <t>Uptake*</t>
  </si>
  <si>
    <t>% WW N Removedƒ</t>
  </si>
  <si>
    <t>†Total mass of nitrogen removed by all processes in the horizontal levee pilot facility. Calculated using data presented in Cecchetti et al. (2020), doi: 10.1016/j.wroa.2020.100052.</t>
  </si>
  <si>
    <t>¥Biomass production by cell over the dates between the sampling date and the succeeding sampling date. The fraction of the total biomass production that was produced between those dates was calculated by taking the difference between the cumulative biomass production function values for those days of the year based on the data in Column C of Sheet "(8) Biomass growth".</t>
  </si>
  <si>
    <t>*Calculated based on the 97.5th percentile of values for each third of each cell over the given year.</t>
  </si>
  <si>
    <t>*Calculated using lower bounds of biomass regressions.</t>
  </si>
  <si>
    <t>*Calculated using upper bounds of regression estimates.</t>
  </si>
  <si>
    <t>*Calculated from the fraction of biomass produced over the date range and biomass normalized nitrogen uptake (kg N/(kg DW/m2)) at each time point.</t>
  </si>
  <si>
    <t>ƒCalculated by dividing the mass of WW N taken up into biomass (Columns BP through CA) by the total mass of nitrogen removed over that time period (Columns C through N).</t>
  </si>
  <si>
    <t>Times series</t>
  </si>
  <si>
    <t>Biomass growth</t>
  </si>
  <si>
    <t xml:space="preserve">The fraction of biomass produced over each day of the year and the cumulative biomass production were estimated based on past research: Kadlec and Wallace, 2009; Miller and Fujii, 2010 (doi: 10.1007/s11273-009-9143-9). </t>
  </si>
  <si>
    <t>The amount of nitrogen taken up from wastewater, other sources (soil) and overall was calculated over various time periods throughout the monitoring period. The fraction of nitrogen removal that was due to uptake was calculated by diving these values by the total nitrogen uptake on those dates.</t>
  </si>
  <si>
    <t>*Calculated based on the 97.5th percentile of values for each cell over the given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</si>
</sst>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0.0"/>
    <numFmt numFmtId="166" formatCode="0.0000"/>
  </numFmts>
  <fonts count="8">
    <font>
      <sz val="12"/>
      <color theme="1"/>
      <name val="Calibri"/>
      <family val="2"/>
      <scheme val="minor"/>
    </font>
    <font>
      <sz val="12"/>
      <color theme="1"/>
      <name val="Arial"/>
      <family val="2"/>
    </font>
    <font>
      <sz val="12"/>
      <color rgb="FF000000"/>
      <name val="Arial"/>
      <family val="2"/>
    </font>
    <font>
      <sz val="12"/>
      <name val="Arial"/>
      <family val="2"/>
    </font>
    <font>
      <sz val="10"/>
      <name val="MS Sans Serif"/>
      <family val="2"/>
    </font>
    <font>
      <b/>
      <sz val="12"/>
      <color theme="1"/>
      <name val="Arial"/>
      <family val="2"/>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s>
  <cellStyleXfs count="2">
    <xf numFmtId="0" fontId="0" fillId="0" borderId="0"/>
    <xf numFmtId="0" fontId="4" fillId="0" borderId="0"/>
  </cellStyleXfs>
  <cellXfs count="190">
    <xf numFmtId="0" fontId="0" fillId="0" borderId="0" xfId="0"/>
    <xf numFmtId="2" fontId="0" fillId="0" borderId="0" xfId="0" applyNumberFormat="1" applyAlignment="1">
      <alignment horizontal="center"/>
    </xf>
    <xf numFmtId="2" fontId="0" fillId="0" borderId="0" xfId="0" applyNumberFormat="1"/>
    <xf numFmtId="165" fontId="0" fillId="0" borderId="0" xfId="0" applyNumberFormat="1"/>
    <xf numFmtId="0" fontId="1" fillId="0" borderId="0" xfId="0" applyFont="1"/>
    <xf numFmtId="0" fontId="1" fillId="0" borderId="0" xfId="0" applyFont="1" applyAlignment="1">
      <alignment horizontal="left"/>
    </xf>
    <xf numFmtId="0" fontId="1" fillId="0" borderId="1" xfId="0" applyFont="1" applyBorder="1" applyAlignment="1">
      <alignment horizontal="center"/>
    </xf>
    <xf numFmtId="0" fontId="2" fillId="0" borderId="1"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164" fontId="1" fillId="0" borderId="11" xfId="0" applyNumberFormat="1" applyFont="1" applyBorder="1" applyAlignment="1">
      <alignment horizontal="center"/>
    </xf>
    <xf numFmtId="164" fontId="1" fillId="0" borderId="6" xfId="0" applyNumberFormat="1" applyFont="1" applyBorder="1" applyAlignment="1">
      <alignment horizontal="center"/>
    </xf>
    <xf numFmtId="0" fontId="2" fillId="0" borderId="1" xfId="0" applyFont="1" applyBorder="1" applyAlignment="1">
      <alignment horizontal="center" wrapText="1"/>
    </xf>
    <xf numFmtId="0" fontId="1" fillId="0" borderId="1" xfId="0" applyFont="1" applyBorder="1" applyAlignment="1">
      <alignment horizontal="center" wrapText="1"/>
    </xf>
    <xf numFmtId="17" fontId="1" fillId="0" borderId="11" xfId="0" applyNumberFormat="1"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17" fontId="1" fillId="0" borderId="6" xfId="0" applyNumberFormat="1" applyFont="1" applyBorder="1" applyAlignment="1">
      <alignment horizontal="center"/>
    </xf>
    <xf numFmtId="2" fontId="1" fillId="0" borderId="1" xfId="0" applyNumberFormat="1" applyFont="1" applyBorder="1" applyAlignment="1">
      <alignment horizontal="center"/>
    </xf>
    <xf numFmtId="165" fontId="1" fillId="0" borderId="1" xfId="0" applyNumberFormat="1" applyFont="1" applyBorder="1" applyAlignment="1">
      <alignment horizontal="center"/>
    </xf>
    <xf numFmtId="2" fontId="1" fillId="0" borderId="12" xfId="0" applyNumberFormat="1" applyFont="1" applyBorder="1" applyAlignment="1">
      <alignment horizontal="center"/>
    </xf>
    <xf numFmtId="2" fontId="1" fillId="0" borderId="7" xfId="0" applyNumberFormat="1" applyFont="1" applyBorder="1" applyAlignment="1">
      <alignment horizontal="center"/>
    </xf>
    <xf numFmtId="165" fontId="1" fillId="0" borderId="7" xfId="0" applyNumberFormat="1" applyFont="1" applyBorder="1" applyAlignment="1">
      <alignment horizontal="center"/>
    </xf>
    <xf numFmtId="2" fontId="1" fillId="0" borderId="8" xfId="0" applyNumberFormat="1" applyFont="1" applyBorder="1" applyAlignment="1">
      <alignment horizontal="center"/>
    </xf>
    <xf numFmtId="17" fontId="1" fillId="0" borderId="9" xfId="0" applyNumberFormat="1" applyFont="1" applyBorder="1" applyAlignment="1">
      <alignment horizontal="center"/>
    </xf>
    <xf numFmtId="2" fontId="1" fillId="0" borderId="2" xfId="0" applyNumberFormat="1" applyFont="1" applyBorder="1" applyAlignment="1">
      <alignment horizontal="center"/>
    </xf>
    <xf numFmtId="165" fontId="1" fillId="0" borderId="2" xfId="0" applyNumberFormat="1" applyFont="1" applyBorder="1" applyAlignment="1">
      <alignment horizontal="center"/>
    </xf>
    <xf numFmtId="2" fontId="1" fillId="0" borderId="10" xfId="0" applyNumberFormat="1" applyFont="1" applyBorder="1" applyAlignment="1">
      <alignment horizontal="center"/>
    </xf>
    <xf numFmtId="0" fontId="5" fillId="0" borderId="8" xfId="0" applyFont="1" applyBorder="1" applyAlignment="1">
      <alignment horizontal="center"/>
    </xf>
    <xf numFmtId="0" fontId="5" fillId="0" borderId="0" xfId="0" applyFont="1" applyFill="1" applyBorder="1" applyAlignment="1">
      <alignment horizontal="center"/>
    </xf>
    <xf numFmtId="2" fontId="1" fillId="0" borderId="0" xfId="0" applyNumberFormat="1" applyFont="1"/>
    <xf numFmtId="165" fontId="1" fillId="0" borderId="0" xfId="0" applyNumberFormat="1" applyFont="1"/>
    <xf numFmtId="2" fontId="3" fillId="0" borderId="1" xfId="0" applyNumberFormat="1" applyFont="1" applyBorder="1" applyAlignment="1">
      <alignment horizontal="center"/>
    </xf>
    <xf numFmtId="0" fontId="5" fillId="0" borderId="0" xfId="0" applyFont="1" applyBorder="1" applyAlignment="1">
      <alignment horizontal="center"/>
    </xf>
    <xf numFmtId="2" fontId="1" fillId="0" borderId="0" xfId="0" applyNumberFormat="1" applyFont="1" applyBorder="1" applyAlignment="1">
      <alignment horizontal="center"/>
    </xf>
    <xf numFmtId="0" fontId="1" fillId="0" borderId="0" xfId="0" applyFont="1" applyAlignment="1">
      <alignment horizontal="center"/>
    </xf>
    <xf numFmtId="2" fontId="1" fillId="0" borderId="0" xfId="0" applyNumberFormat="1" applyFont="1" applyAlignment="1">
      <alignment horizontal="center"/>
    </xf>
    <xf numFmtId="165" fontId="1" fillId="0" borderId="8" xfId="0" applyNumberFormat="1" applyFont="1" applyBorder="1" applyAlignment="1">
      <alignment horizontal="center"/>
    </xf>
    <xf numFmtId="2" fontId="1" fillId="0" borderId="14" xfId="0" applyNumberFormat="1" applyFont="1" applyBorder="1" applyAlignment="1">
      <alignment horizontal="center"/>
    </xf>
    <xf numFmtId="165" fontId="1" fillId="0" borderId="13" xfId="0" applyNumberFormat="1" applyFont="1" applyBorder="1" applyAlignment="1">
      <alignment horizontal="center"/>
    </xf>
    <xf numFmtId="1" fontId="1" fillId="0" borderId="6" xfId="0" applyNumberFormat="1" applyFont="1" applyBorder="1" applyAlignment="1">
      <alignment horizontal="center"/>
    </xf>
    <xf numFmtId="165" fontId="1" fillId="0" borderId="12" xfId="0" applyNumberFormat="1" applyFont="1" applyBorder="1" applyAlignment="1">
      <alignment horizontal="center"/>
    </xf>
    <xf numFmtId="2" fontId="1" fillId="0" borderId="15" xfId="0" applyNumberFormat="1" applyFont="1" applyBorder="1" applyAlignment="1">
      <alignment horizontal="center"/>
    </xf>
    <xf numFmtId="1" fontId="1" fillId="0" borderId="11" xfId="0" applyNumberFormat="1" applyFont="1" applyBorder="1" applyAlignment="1">
      <alignment horizontal="center"/>
    </xf>
    <xf numFmtId="165" fontId="1" fillId="0" borderId="10" xfId="0" applyNumberFormat="1" applyFont="1" applyBorder="1" applyAlignment="1">
      <alignment horizontal="center"/>
    </xf>
    <xf numFmtId="1" fontId="1" fillId="0" borderId="9" xfId="0" applyNumberFormat="1" applyFont="1" applyBorder="1" applyAlignment="1">
      <alignment horizontal="center"/>
    </xf>
    <xf numFmtId="0" fontId="5" fillId="0" borderId="16" xfId="0" applyFont="1" applyBorder="1" applyAlignment="1">
      <alignment horizontal="center"/>
    </xf>
    <xf numFmtId="0" fontId="5" fillId="0" borderId="0" xfId="0" applyFont="1"/>
    <xf numFmtId="0" fontId="5" fillId="0" borderId="17" xfId="0" applyFont="1" applyBorder="1" applyAlignment="1">
      <alignment horizontal="center"/>
    </xf>
    <xf numFmtId="2" fontId="1" fillId="0" borderId="18" xfId="0" applyNumberFormat="1" applyFont="1" applyBorder="1" applyAlignment="1">
      <alignment horizontal="center"/>
    </xf>
    <xf numFmtId="2" fontId="1" fillId="0" borderId="16" xfId="0" applyNumberFormat="1" applyFont="1" applyBorder="1" applyAlignment="1">
      <alignment horizontal="center"/>
    </xf>
    <xf numFmtId="1" fontId="1" fillId="0" borderId="0" xfId="0" applyNumberFormat="1" applyFont="1"/>
    <xf numFmtId="2" fontId="1" fillId="0" borderId="9" xfId="0" applyNumberFormat="1" applyFont="1" applyBorder="1" applyAlignment="1">
      <alignment horizontal="center"/>
    </xf>
    <xf numFmtId="2" fontId="1" fillId="0" borderId="11" xfId="0" applyNumberFormat="1" applyFont="1" applyBorder="1" applyAlignment="1">
      <alignment horizontal="center"/>
    </xf>
    <xf numFmtId="2" fontId="1" fillId="0" borderId="6" xfId="0" applyNumberFormat="1" applyFont="1" applyBorder="1" applyAlignment="1">
      <alignment horizontal="center"/>
    </xf>
    <xf numFmtId="164" fontId="1" fillId="0" borderId="9" xfId="0" applyNumberFormat="1" applyFont="1" applyBorder="1" applyAlignment="1">
      <alignment horizontal="center"/>
    </xf>
    <xf numFmtId="1" fontId="1" fillId="0" borderId="2" xfId="0" applyNumberFormat="1" applyFont="1" applyBorder="1" applyAlignment="1">
      <alignment horizontal="center"/>
    </xf>
    <xf numFmtId="1" fontId="1" fillId="0" borderId="1" xfId="0" applyNumberFormat="1" applyFont="1" applyBorder="1" applyAlignment="1">
      <alignment horizontal="center"/>
    </xf>
    <xf numFmtId="1" fontId="1" fillId="0" borderId="7" xfId="0" applyNumberFormat="1" applyFont="1" applyBorder="1" applyAlignment="1">
      <alignment horizontal="center"/>
    </xf>
    <xf numFmtId="17" fontId="1" fillId="0" borderId="19" xfId="0" applyNumberFormat="1" applyFont="1" applyBorder="1" applyAlignment="1">
      <alignment horizontal="center"/>
    </xf>
    <xf numFmtId="0" fontId="1" fillId="0" borderId="0" xfId="0" applyFont="1" applyAlignment="1">
      <alignment wrapText="1"/>
    </xf>
    <xf numFmtId="165" fontId="1" fillId="0" borderId="9" xfId="0" applyNumberFormat="1" applyFont="1" applyBorder="1" applyAlignment="1">
      <alignment horizontal="center"/>
    </xf>
    <xf numFmtId="165" fontId="1" fillId="0" borderId="11" xfId="0" applyNumberFormat="1" applyFont="1" applyBorder="1" applyAlignment="1">
      <alignment horizontal="center"/>
    </xf>
    <xf numFmtId="1" fontId="1" fillId="0" borderId="19" xfId="0" applyNumberFormat="1" applyFont="1" applyBorder="1" applyAlignment="1">
      <alignment horizontal="center"/>
    </xf>
    <xf numFmtId="165" fontId="1" fillId="0" borderId="6" xfId="0" applyNumberFormat="1" applyFont="1" applyBorder="1" applyAlignment="1">
      <alignment horizontal="center"/>
    </xf>
    <xf numFmtId="0" fontId="1" fillId="0" borderId="0" xfId="0" applyFont="1" applyBorder="1"/>
    <xf numFmtId="165" fontId="1" fillId="0" borderId="0" xfId="0" applyNumberFormat="1" applyFont="1" applyBorder="1" applyAlignment="1">
      <alignment horizontal="center"/>
    </xf>
    <xf numFmtId="1" fontId="1" fillId="0" borderId="3" xfId="0" applyNumberFormat="1" applyFont="1" applyBorder="1" applyAlignment="1">
      <alignment horizontal="center"/>
    </xf>
    <xf numFmtId="17" fontId="1" fillId="0" borderId="3" xfId="0" applyNumberFormat="1" applyFont="1" applyBorder="1" applyAlignment="1">
      <alignment horizontal="center"/>
    </xf>
    <xf numFmtId="0" fontId="1" fillId="0" borderId="4" xfId="0" applyFont="1" applyBorder="1" applyAlignment="1">
      <alignment horizontal="center"/>
    </xf>
    <xf numFmtId="1" fontId="1" fillId="0" borderId="4" xfId="0" applyNumberFormat="1" applyFont="1" applyBorder="1" applyAlignment="1">
      <alignment horizontal="center"/>
    </xf>
    <xf numFmtId="165" fontId="1" fillId="0" borderId="4" xfId="0" applyNumberFormat="1" applyFont="1" applyBorder="1" applyAlignment="1">
      <alignment horizontal="center"/>
    </xf>
    <xf numFmtId="2" fontId="1" fillId="0" borderId="4" xfId="0" applyNumberFormat="1" applyFont="1" applyBorder="1" applyAlignment="1">
      <alignment horizontal="center"/>
    </xf>
    <xf numFmtId="2" fontId="1" fillId="0" borderId="17" xfId="0" applyNumberFormat="1" applyFont="1" applyBorder="1" applyAlignment="1">
      <alignment horizontal="center"/>
    </xf>
    <xf numFmtId="2" fontId="1" fillId="0" borderId="3" xfId="0" applyNumberFormat="1" applyFont="1" applyBorder="1" applyAlignment="1">
      <alignment horizontal="center"/>
    </xf>
    <xf numFmtId="2" fontId="1" fillId="0" borderId="5" xfId="0" applyNumberFormat="1" applyFont="1" applyBorder="1" applyAlignment="1">
      <alignment horizontal="center"/>
    </xf>
    <xf numFmtId="1" fontId="1" fillId="0" borderId="13" xfId="0" applyNumberFormat="1" applyFont="1" applyBorder="1" applyAlignment="1">
      <alignment horizontal="center"/>
    </xf>
    <xf numFmtId="0" fontId="1" fillId="0" borderId="13" xfId="0" applyFont="1" applyBorder="1" applyAlignment="1">
      <alignment horizontal="center"/>
    </xf>
    <xf numFmtId="0" fontId="0" fillId="0" borderId="0" xfId="0" applyBorder="1"/>
    <xf numFmtId="165" fontId="0" fillId="0" borderId="0" xfId="0" applyNumberFormat="1" applyBorder="1"/>
    <xf numFmtId="0" fontId="0" fillId="0" borderId="0" xfId="0" applyBorder="1" applyAlignment="1">
      <alignment horizontal="center"/>
    </xf>
    <xf numFmtId="0" fontId="1" fillId="0" borderId="0" xfId="0" applyFont="1" applyAlignment="1"/>
    <xf numFmtId="0" fontId="1" fillId="0" borderId="0" xfId="0" applyFont="1" applyFill="1" applyBorder="1" applyAlignment="1">
      <alignment horizontal="left"/>
    </xf>
    <xf numFmtId="165" fontId="1" fillId="0" borderId="15" xfId="0" applyNumberFormat="1" applyFont="1" applyBorder="1" applyAlignment="1">
      <alignment horizontal="center"/>
    </xf>
    <xf numFmtId="165" fontId="1" fillId="0" borderId="18" xfId="0" applyNumberFormat="1" applyFont="1" applyBorder="1" applyAlignment="1">
      <alignment horizontal="center"/>
    </xf>
    <xf numFmtId="165" fontId="1" fillId="0" borderId="16" xfId="0" applyNumberFormat="1"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165" fontId="1" fillId="0" borderId="3" xfId="0" applyNumberFormat="1" applyFont="1" applyBorder="1" applyAlignment="1">
      <alignment horizontal="center"/>
    </xf>
    <xf numFmtId="165" fontId="1" fillId="0" borderId="5" xfId="0" applyNumberFormat="1" applyFont="1" applyBorder="1" applyAlignment="1">
      <alignment horizontal="center"/>
    </xf>
    <xf numFmtId="0" fontId="5" fillId="0" borderId="23" xfId="0" applyFont="1" applyBorder="1" applyAlignment="1">
      <alignment horizontal="center"/>
    </xf>
    <xf numFmtId="165" fontId="1" fillId="0" borderId="17" xfId="0" applyNumberFormat="1"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165" fontId="1" fillId="0" borderId="24" xfId="0" applyNumberFormat="1" applyFont="1" applyBorder="1" applyAlignment="1">
      <alignment horizontal="center"/>
    </xf>
    <xf numFmtId="165" fontId="1" fillId="0" borderId="26" xfId="0" applyNumberFormat="1" applyFont="1" applyBorder="1" applyAlignment="1">
      <alignment horizontal="center"/>
    </xf>
    <xf numFmtId="165" fontId="1" fillId="0" borderId="27" xfId="0" applyNumberFormat="1" applyFont="1" applyBorder="1" applyAlignment="1">
      <alignment horizontal="center"/>
    </xf>
    <xf numFmtId="0" fontId="6"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1" xfId="0" applyFont="1" applyBorder="1"/>
    <xf numFmtId="0" fontId="1" fillId="0" borderId="2" xfId="0" applyFont="1" applyBorder="1"/>
    <xf numFmtId="0" fontId="5" fillId="0" borderId="28" xfId="0" applyFont="1" applyBorder="1"/>
    <xf numFmtId="0" fontId="5" fillId="0" borderId="29" xfId="0" applyFont="1" applyBorder="1"/>
    <xf numFmtId="0" fontId="5" fillId="0" borderId="3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6" xfId="0" applyFont="1" applyBorder="1"/>
    <xf numFmtId="0" fontId="1" fillId="0" borderId="7" xfId="0" applyFont="1" applyBorder="1"/>
    <xf numFmtId="0" fontId="1" fillId="0" borderId="8" xfId="0" applyFont="1" applyBorder="1"/>
    <xf numFmtId="0" fontId="5" fillId="0" borderId="0" xfId="0" applyFont="1" applyFill="1" applyBorder="1"/>
    <xf numFmtId="0" fontId="1" fillId="0" borderId="0" xfId="0" applyFont="1" applyFill="1" applyBorder="1"/>
    <xf numFmtId="0" fontId="2" fillId="0" borderId="0" xfId="0" applyFont="1"/>
    <xf numFmtId="14" fontId="1" fillId="0" borderId="31" xfId="0" applyNumberFormat="1" applyFont="1" applyBorder="1"/>
    <xf numFmtId="14" fontId="1" fillId="0" borderId="32" xfId="0" applyNumberFormat="1" applyFont="1" applyBorder="1"/>
    <xf numFmtId="14" fontId="1" fillId="0" borderId="0" xfId="0" applyNumberFormat="1" applyFont="1"/>
    <xf numFmtId="14" fontId="1" fillId="0" borderId="0" xfId="0" applyNumberFormat="1" applyFont="1" applyBorder="1"/>
    <xf numFmtId="166" fontId="1" fillId="0" borderId="1" xfId="0" applyNumberFormat="1" applyFont="1" applyBorder="1"/>
    <xf numFmtId="166" fontId="1" fillId="0" borderId="2" xfId="0" applyNumberFormat="1" applyFont="1" applyBorder="1"/>
    <xf numFmtId="0" fontId="5" fillId="0" borderId="29" xfId="0" applyFont="1" applyBorder="1" applyAlignment="1">
      <alignment wrapText="1"/>
    </xf>
    <xf numFmtId="0" fontId="5" fillId="0" borderId="30" xfId="0" applyFont="1" applyBorder="1" applyAlignment="1">
      <alignment wrapText="1"/>
    </xf>
    <xf numFmtId="166" fontId="1" fillId="0" borderId="10" xfId="0" applyNumberFormat="1" applyFont="1" applyBorder="1"/>
    <xf numFmtId="166" fontId="1" fillId="0" borderId="12" xfId="0" applyNumberFormat="1" applyFont="1" applyBorder="1"/>
    <xf numFmtId="0" fontId="1" fillId="0" borderId="19" xfId="0" applyFont="1" applyBorder="1"/>
    <xf numFmtId="166" fontId="1" fillId="0" borderId="13" xfId="0" applyNumberFormat="1" applyFont="1" applyBorder="1"/>
    <xf numFmtId="166" fontId="1" fillId="0" borderId="34" xfId="0" applyNumberFormat="1" applyFont="1" applyBorder="1"/>
    <xf numFmtId="2" fontId="1" fillId="0" borderId="1" xfId="0" applyNumberFormat="1" applyFont="1" applyBorder="1"/>
    <xf numFmtId="2" fontId="1" fillId="0" borderId="1" xfId="0" applyNumberFormat="1" applyFont="1" applyBorder="1" applyAlignment="1"/>
    <xf numFmtId="1" fontId="1" fillId="0" borderId="1" xfId="0" applyNumberFormat="1" applyFont="1" applyBorder="1"/>
    <xf numFmtId="165" fontId="1" fillId="0" borderId="1" xfId="0" applyNumberFormat="1" applyFont="1" applyBorder="1"/>
    <xf numFmtId="2" fontId="1" fillId="0" borderId="0" xfId="0" applyNumberFormat="1" applyFont="1" applyBorder="1"/>
    <xf numFmtId="1" fontId="1" fillId="0" borderId="2" xfId="0" applyNumberFormat="1" applyFont="1" applyBorder="1"/>
    <xf numFmtId="165" fontId="1" fillId="0" borderId="2" xfId="0" applyNumberFormat="1" applyFont="1" applyBorder="1"/>
    <xf numFmtId="2" fontId="1" fillId="0" borderId="2" xfId="0" applyNumberFormat="1" applyFont="1" applyBorder="1"/>
    <xf numFmtId="2" fontId="1" fillId="0" borderId="2" xfId="0" applyNumberFormat="1" applyFont="1" applyBorder="1" applyAlignment="1"/>
    <xf numFmtId="0" fontId="5" fillId="0" borderId="3" xfId="0" applyFont="1" applyBorder="1"/>
    <xf numFmtId="0" fontId="5" fillId="0" borderId="4" xfId="0" applyFont="1" applyBorder="1"/>
    <xf numFmtId="165" fontId="1" fillId="0" borderId="10" xfId="0" applyNumberFormat="1" applyFont="1" applyBorder="1"/>
    <xf numFmtId="165" fontId="1" fillId="0" borderId="12" xfId="0" applyNumberFormat="1" applyFont="1" applyBorder="1"/>
    <xf numFmtId="0" fontId="1" fillId="2" borderId="36" xfId="0" applyFont="1" applyFill="1" applyBorder="1"/>
    <xf numFmtId="0" fontId="1" fillId="2" borderId="37" xfId="0" applyFont="1" applyFill="1" applyBorder="1"/>
    <xf numFmtId="2" fontId="1" fillId="0" borderId="10" xfId="0" applyNumberFormat="1" applyFont="1" applyBorder="1"/>
    <xf numFmtId="2" fontId="1" fillId="0" borderId="12" xfId="0" applyNumberFormat="1" applyFont="1" applyBorder="1"/>
    <xf numFmtId="0" fontId="1" fillId="0" borderId="27" xfId="0" applyFont="1" applyBorder="1"/>
    <xf numFmtId="2" fontId="1" fillId="0" borderId="38" xfId="0" applyNumberFormat="1" applyFont="1" applyBorder="1"/>
    <xf numFmtId="2" fontId="1" fillId="0" borderId="26" xfId="0" applyNumberFormat="1" applyFont="1" applyBorder="1"/>
    <xf numFmtId="0" fontId="1" fillId="0" borderId="33" xfId="0" applyFont="1" applyBorder="1"/>
    <xf numFmtId="14" fontId="2" fillId="0" borderId="31" xfId="0" applyNumberFormat="1" applyFont="1" applyBorder="1"/>
    <xf numFmtId="14" fontId="2" fillId="0" borderId="32" xfId="0" applyNumberFormat="1" applyFont="1" applyBorder="1"/>
    <xf numFmtId="14" fontId="2" fillId="0" borderId="40" xfId="0" applyNumberFormat="1" applyFont="1" applyBorder="1"/>
    <xf numFmtId="165" fontId="1" fillId="0" borderId="38" xfId="0" applyNumberFormat="1" applyFont="1" applyBorder="1"/>
    <xf numFmtId="165" fontId="1" fillId="0" borderId="26" xfId="0" applyNumberFormat="1" applyFont="1" applyBorder="1"/>
    <xf numFmtId="0" fontId="5" fillId="0" borderId="39" xfId="0" applyFont="1" applyBorder="1"/>
    <xf numFmtId="0" fontId="5" fillId="0" borderId="24" xfId="0" applyFont="1" applyBorder="1"/>
    <xf numFmtId="0" fontId="5" fillId="0" borderId="5" xfId="0" applyFont="1" applyBorder="1"/>
    <xf numFmtId="14" fontId="1" fillId="0" borderId="9" xfId="0" applyNumberFormat="1" applyFont="1" applyBorder="1"/>
    <xf numFmtId="1" fontId="1" fillId="0" borderId="10" xfId="0" applyNumberFormat="1" applyFont="1" applyBorder="1"/>
    <xf numFmtId="14" fontId="1" fillId="0" borderId="11" xfId="0" applyNumberFormat="1" applyFont="1" applyBorder="1"/>
    <xf numFmtId="1" fontId="1" fillId="0" borderId="12" xfId="0" applyNumberFormat="1" applyFont="1" applyBorder="1"/>
    <xf numFmtId="14" fontId="1" fillId="0" borderId="19" xfId="0" applyNumberFormat="1" applyFont="1" applyBorder="1"/>
    <xf numFmtId="1" fontId="1" fillId="0" borderId="34" xfId="0" applyNumberFormat="1" applyFont="1" applyBorder="1"/>
    <xf numFmtId="14" fontId="1" fillId="0" borderId="40" xfId="0" applyNumberFormat="1" applyFont="1" applyBorder="1"/>
    <xf numFmtId="2" fontId="1" fillId="0" borderId="3" xfId="0" applyNumberFormat="1" applyFont="1" applyBorder="1"/>
    <xf numFmtId="2" fontId="1" fillId="0" borderId="4" xfId="0" applyNumberFormat="1" applyFont="1" applyBorder="1"/>
    <xf numFmtId="2" fontId="1" fillId="0" borderId="5" xfId="0" applyNumberFormat="1" applyFont="1" applyBorder="1"/>
    <xf numFmtId="2" fontId="1" fillId="0" borderId="11" xfId="0" applyNumberFormat="1" applyFont="1" applyBorder="1"/>
    <xf numFmtId="14" fontId="1" fillId="0" borderId="44" xfId="0" applyNumberFormat="1" applyFont="1" applyBorder="1"/>
    <xf numFmtId="14" fontId="1" fillId="0" borderId="45" xfId="0" applyNumberFormat="1" applyFont="1" applyBorder="1"/>
    <xf numFmtId="14" fontId="1" fillId="0" borderId="35" xfId="0" applyNumberFormat="1" applyFont="1" applyBorder="1"/>
    <xf numFmtId="0" fontId="5" fillId="0" borderId="46" xfId="0" applyFont="1" applyBorder="1" applyAlignment="1">
      <alignment horizontal="left"/>
    </xf>
    <xf numFmtId="0" fontId="1" fillId="0" borderId="41" xfId="0" applyFont="1" applyBorder="1"/>
    <xf numFmtId="2" fontId="1" fillId="0" borderId="9" xfId="0" applyNumberFormat="1" applyFont="1" applyBorder="1"/>
    <xf numFmtId="0" fontId="1" fillId="2" borderId="35" xfId="0" applyFont="1" applyFill="1" applyBorder="1"/>
    <xf numFmtId="0" fontId="5" fillId="0" borderId="44" xfId="0" applyFont="1" applyBorder="1" applyAlignment="1">
      <alignment horizontal="left"/>
    </xf>
    <xf numFmtId="0" fontId="1" fillId="0" borderId="43" xfId="0" applyFont="1" applyBorder="1"/>
    <xf numFmtId="14" fontId="1" fillId="0" borderId="47" xfId="0" applyNumberFormat="1" applyFont="1" applyBorder="1"/>
    <xf numFmtId="0" fontId="5" fillId="0" borderId="39" xfId="0" applyFont="1" applyBorder="1" applyAlignment="1">
      <alignment horizontal="left"/>
    </xf>
    <xf numFmtId="1" fontId="1" fillId="0" borderId="38" xfId="0" applyNumberFormat="1" applyFont="1" applyBorder="1"/>
    <xf numFmtId="1" fontId="1" fillId="0" borderId="26" xfId="0" applyNumberFormat="1" applyFont="1" applyBorder="1"/>
    <xf numFmtId="0" fontId="1" fillId="0" borderId="41" xfId="0" applyFont="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cellXfs>
  <cellStyles count="2">
    <cellStyle name="Normal" xfId="0" builtinId="0"/>
    <cellStyle name="Normal 2" xfId="1" xr:uid="{BCC60B3B-46D9-D843-8B3D-1189A07117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116.xml"/><Relationship Id="rId21" Type="http://schemas.openxmlformats.org/officeDocument/2006/relationships/customXml" Target="../ink/ink20.xml"/><Relationship Id="rId42" Type="http://schemas.openxmlformats.org/officeDocument/2006/relationships/customXml" Target="../ink/ink41.xml"/><Relationship Id="rId63" Type="http://schemas.openxmlformats.org/officeDocument/2006/relationships/customXml" Target="../ink/ink62.xml"/><Relationship Id="rId84" Type="http://schemas.openxmlformats.org/officeDocument/2006/relationships/customXml" Target="../ink/ink83.xml"/><Relationship Id="rId138" Type="http://schemas.openxmlformats.org/officeDocument/2006/relationships/customXml" Target="../ink/ink137.xml"/><Relationship Id="rId159" Type="http://schemas.openxmlformats.org/officeDocument/2006/relationships/customXml" Target="../ink/ink158.xml"/><Relationship Id="rId170" Type="http://schemas.openxmlformats.org/officeDocument/2006/relationships/customXml" Target="../ink/ink169.xml"/><Relationship Id="rId191" Type="http://schemas.openxmlformats.org/officeDocument/2006/relationships/customXml" Target="../ink/ink190.xml"/><Relationship Id="rId205" Type="http://schemas.openxmlformats.org/officeDocument/2006/relationships/customXml" Target="../ink/ink204.xml"/><Relationship Id="rId226" Type="http://schemas.openxmlformats.org/officeDocument/2006/relationships/customXml" Target="../ink/ink225.xml"/><Relationship Id="rId247" Type="http://schemas.openxmlformats.org/officeDocument/2006/relationships/customXml" Target="../ink/ink246.xml"/><Relationship Id="rId107" Type="http://schemas.openxmlformats.org/officeDocument/2006/relationships/customXml" Target="../ink/ink106.xml"/><Relationship Id="rId11" Type="http://schemas.openxmlformats.org/officeDocument/2006/relationships/customXml" Target="../ink/ink10.xml"/><Relationship Id="rId32" Type="http://schemas.openxmlformats.org/officeDocument/2006/relationships/customXml" Target="../ink/ink31.xml"/><Relationship Id="rId53" Type="http://schemas.openxmlformats.org/officeDocument/2006/relationships/customXml" Target="../ink/ink52.xml"/><Relationship Id="rId74" Type="http://schemas.openxmlformats.org/officeDocument/2006/relationships/customXml" Target="../ink/ink73.xml"/><Relationship Id="rId128" Type="http://schemas.openxmlformats.org/officeDocument/2006/relationships/customXml" Target="../ink/ink127.xml"/><Relationship Id="rId149" Type="http://schemas.openxmlformats.org/officeDocument/2006/relationships/customXml" Target="../ink/ink148.xml"/><Relationship Id="rId5" Type="http://schemas.openxmlformats.org/officeDocument/2006/relationships/customXml" Target="../ink/ink4.xml"/><Relationship Id="rId95" Type="http://schemas.openxmlformats.org/officeDocument/2006/relationships/customXml" Target="../ink/ink94.xml"/><Relationship Id="rId160" Type="http://schemas.openxmlformats.org/officeDocument/2006/relationships/customXml" Target="../ink/ink159.xml"/><Relationship Id="rId181" Type="http://schemas.openxmlformats.org/officeDocument/2006/relationships/customXml" Target="../ink/ink180.xml"/><Relationship Id="rId216" Type="http://schemas.openxmlformats.org/officeDocument/2006/relationships/customXml" Target="../ink/ink215.xml"/><Relationship Id="rId237" Type="http://schemas.openxmlformats.org/officeDocument/2006/relationships/customXml" Target="../ink/ink236.xml"/><Relationship Id="rId258" Type="http://schemas.openxmlformats.org/officeDocument/2006/relationships/customXml" Target="../ink/ink257.xml"/><Relationship Id="rId22" Type="http://schemas.openxmlformats.org/officeDocument/2006/relationships/customXml" Target="../ink/ink21.xml"/><Relationship Id="rId43" Type="http://schemas.openxmlformats.org/officeDocument/2006/relationships/customXml" Target="../ink/ink42.xml"/><Relationship Id="rId64" Type="http://schemas.openxmlformats.org/officeDocument/2006/relationships/customXml" Target="../ink/ink63.xml"/><Relationship Id="rId118" Type="http://schemas.openxmlformats.org/officeDocument/2006/relationships/customXml" Target="../ink/ink117.xml"/><Relationship Id="rId139" Type="http://schemas.openxmlformats.org/officeDocument/2006/relationships/customXml" Target="../ink/ink138.xml"/><Relationship Id="rId85" Type="http://schemas.openxmlformats.org/officeDocument/2006/relationships/customXml" Target="../ink/ink84.xml"/><Relationship Id="rId150" Type="http://schemas.openxmlformats.org/officeDocument/2006/relationships/customXml" Target="../ink/ink149.xml"/><Relationship Id="rId171" Type="http://schemas.openxmlformats.org/officeDocument/2006/relationships/customXml" Target="../ink/ink170.xml"/><Relationship Id="rId192" Type="http://schemas.openxmlformats.org/officeDocument/2006/relationships/customXml" Target="../ink/ink191.xml"/><Relationship Id="rId206" Type="http://schemas.openxmlformats.org/officeDocument/2006/relationships/customXml" Target="../ink/ink205.xml"/><Relationship Id="rId227" Type="http://schemas.openxmlformats.org/officeDocument/2006/relationships/customXml" Target="../ink/ink226.xml"/><Relationship Id="rId248" Type="http://schemas.openxmlformats.org/officeDocument/2006/relationships/customXml" Target="../ink/ink247.xml"/><Relationship Id="rId12" Type="http://schemas.openxmlformats.org/officeDocument/2006/relationships/customXml" Target="../ink/ink11.xml"/><Relationship Id="rId33" Type="http://schemas.openxmlformats.org/officeDocument/2006/relationships/customXml" Target="../ink/ink32.xml"/><Relationship Id="rId108" Type="http://schemas.openxmlformats.org/officeDocument/2006/relationships/customXml" Target="../ink/ink107.xml"/><Relationship Id="rId129" Type="http://schemas.openxmlformats.org/officeDocument/2006/relationships/customXml" Target="../ink/ink128.xml"/><Relationship Id="rId54" Type="http://schemas.openxmlformats.org/officeDocument/2006/relationships/customXml" Target="../ink/ink53.xml"/><Relationship Id="rId75" Type="http://schemas.openxmlformats.org/officeDocument/2006/relationships/customXml" Target="../ink/ink74.xml"/><Relationship Id="rId96" Type="http://schemas.openxmlformats.org/officeDocument/2006/relationships/customXml" Target="../ink/ink95.xml"/><Relationship Id="rId140" Type="http://schemas.openxmlformats.org/officeDocument/2006/relationships/customXml" Target="../ink/ink139.xml"/><Relationship Id="rId161" Type="http://schemas.openxmlformats.org/officeDocument/2006/relationships/customXml" Target="../ink/ink160.xml"/><Relationship Id="rId182" Type="http://schemas.openxmlformats.org/officeDocument/2006/relationships/customXml" Target="../ink/ink181.xml"/><Relationship Id="rId217" Type="http://schemas.openxmlformats.org/officeDocument/2006/relationships/customXml" Target="../ink/ink216.xml"/><Relationship Id="rId6" Type="http://schemas.openxmlformats.org/officeDocument/2006/relationships/customXml" Target="../ink/ink5.xml"/><Relationship Id="rId238" Type="http://schemas.openxmlformats.org/officeDocument/2006/relationships/customXml" Target="../ink/ink237.xml"/><Relationship Id="rId259" Type="http://schemas.openxmlformats.org/officeDocument/2006/relationships/customXml" Target="../ink/ink258.xml"/><Relationship Id="rId23" Type="http://schemas.openxmlformats.org/officeDocument/2006/relationships/customXml" Target="../ink/ink22.xml"/><Relationship Id="rId119" Type="http://schemas.openxmlformats.org/officeDocument/2006/relationships/customXml" Target="../ink/ink118.xml"/><Relationship Id="rId44" Type="http://schemas.openxmlformats.org/officeDocument/2006/relationships/customXml" Target="../ink/ink43.xml"/><Relationship Id="rId65" Type="http://schemas.openxmlformats.org/officeDocument/2006/relationships/customXml" Target="../ink/ink64.xml"/><Relationship Id="rId86" Type="http://schemas.openxmlformats.org/officeDocument/2006/relationships/customXml" Target="../ink/ink85.xml"/><Relationship Id="rId130" Type="http://schemas.openxmlformats.org/officeDocument/2006/relationships/customXml" Target="../ink/ink129.xml"/><Relationship Id="rId151" Type="http://schemas.openxmlformats.org/officeDocument/2006/relationships/customXml" Target="../ink/ink150.xml"/><Relationship Id="rId172" Type="http://schemas.openxmlformats.org/officeDocument/2006/relationships/customXml" Target="../ink/ink171.xml"/><Relationship Id="rId193" Type="http://schemas.openxmlformats.org/officeDocument/2006/relationships/customXml" Target="../ink/ink192.xml"/><Relationship Id="rId207" Type="http://schemas.openxmlformats.org/officeDocument/2006/relationships/customXml" Target="../ink/ink206.xml"/><Relationship Id="rId228" Type="http://schemas.openxmlformats.org/officeDocument/2006/relationships/customXml" Target="../ink/ink227.xml"/><Relationship Id="rId249" Type="http://schemas.openxmlformats.org/officeDocument/2006/relationships/customXml" Target="../ink/ink248.xml"/><Relationship Id="rId13" Type="http://schemas.openxmlformats.org/officeDocument/2006/relationships/customXml" Target="../ink/ink12.xml"/><Relationship Id="rId109" Type="http://schemas.openxmlformats.org/officeDocument/2006/relationships/customXml" Target="../ink/ink108.xml"/><Relationship Id="rId260" Type="http://schemas.openxmlformats.org/officeDocument/2006/relationships/customXml" Target="../ink/ink259.xml"/><Relationship Id="rId34" Type="http://schemas.openxmlformats.org/officeDocument/2006/relationships/customXml" Target="../ink/ink33.xml"/><Relationship Id="rId55" Type="http://schemas.openxmlformats.org/officeDocument/2006/relationships/customXml" Target="../ink/ink54.xml"/><Relationship Id="rId76" Type="http://schemas.openxmlformats.org/officeDocument/2006/relationships/customXml" Target="../ink/ink75.xml"/><Relationship Id="rId97" Type="http://schemas.openxmlformats.org/officeDocument/2006/relationships/customXml" Target="../ink/ink96.xml"/><Relationship Id="rId120" Type="http://schemas.openxmlformats.org/officeDocument/2006/relationships/customXml" Target="../ink/ink119.xml"/><Relationship Id="rId141" Type="http://schemas.openxmlformats.org/officeDocument/2006/relationships/customXml" Target="../ink/ink140.xml"/><Relationship Id="rId7" Type="http://schemas.openxmlformats.org/officeDocument/2006/relationships/customXml" Target="../ink/ink6.xml"/><Relationship Id="rId162" Type="http://schemas.openxmlformats.org/officeDocument/2006/relationships/customXml" Target="../ink/ink161.xml"/><Relationship Id="rId183" Type="http://schemas.openxmlformats.org/officeDocument/2006/relationships/customXml" Target="../ink/ink182.xml"/><Relationship Id="rId218" Type="http://schemas.openxmlformats.org/officeDocument/2006/relationships/customXml" Target="../ink/ink217.xml"/><Relationship Id="rId239" Type="http://schemas.openxmlformats.org/officeDocument/2006/relationships/customXml" Target="../ink/ink238.xml"/><Relationship Id="rId250" Type="http://schemas.openxmlformats.org/officeDocument/2006/relationships/customXml" Target="../ink/ink249.xml"/><Relationship Id="rId24" Type="http://schemas.openxmlformats.org/officeDocument/2006/relationships/customXml" Target="../ink/ink23.xml"/><Relationship Id="rId45" Type="http://schemas.openxmlformats.org/officeDocument/2006/relationships/customXml" Target="../ink/ink44.xml"/><Relationship Id="rId66" Type="http://schemas.openxmlformats.org/officeDocument/2006/relationships/customXml" Target="../ink/ink65.xml"/><Relationship Id="rId87" Type="http://schemas.openxmlformats.org/officeDocument/2006/relationships/customXml" Target="../ink/ink86.xml"/><Relationship Id="rId110" Type="http://schemas.openxmlformats.org/officeDocument/2006/relationships/customXml" Target="../ink/ink109.xml"/><Relationship Id="rId131" Type="http://schemas.openxmlformats.org/officeDocument/2006/relationships/customXml" Target="../ink/ink130.xml"/><Relationship Id="rId152" Type="http://schemas.openxmlformats.org/officeDocument/2006/relationships/customXml" Target="../ink/ink151.xml"/><Relationship Id="rId173" Type="http://schemas.openxmlformats.org/officeDocument/2006/relationships/customXml" Target="../ink/ink172.xml"/><Relationship Id="rId194" Type="http://schemas.openxmlformats.org/officeDocument/2006/relationships/customXml" Target="../ink/ink193.xml"/><Relationship Id="rId208" Type="http://schemas.openxmlformats.org/officeDocument/2006/relationships/customXml" Target="../ink/ink207.xml"/><Relationship Id="rId229" Type="http://schemas.openxmlformats.org/officeDocument/2006/relationships/customXml" Target="../ink/ink228.xml"/><Relationship Id="rId240" Type="http://schemas.openxmlformats.org/officeDocument/2006/relationships/customXml" Target="../ink/ink239.xml"/><Relationship Id="rId14" Type="http://schemas.openxmlformats.org/officeDocument/2006/relationships/customXml" Target="../ink/ink13.xml"/><Relationship Id="rId35" Type="http://schemas.openxmlformats.org/officeDocument/2006/relationships/customXml" Target="../ink/ink34.xml"/><Relationship Id="rId56" Type="http://schemas.openxmlformats.org/officeDocument/2006/relationships/customXml" Target="../ink/ink55.xml"/><Relationship Id="rId77" Type="http://schemas.openxmlformats.org/officeDocument/2006/relationships/customXml" Target="../ink/ink76.xml"/><Relationship Id="rId100" Type="http://schemas.openxmlformats.org/officeDocument/2006/relationships/customXml" Target="../ink/ink99.xml"/><Relationship Id="rId8" Type="http://schemas.openxmlformats.org/officeDocument/2006/relationships/customXml" Target="../ink/ink7.xml"/><Relationship Id="rId98" Type="http://schemas.openxmlformats.org/officeDocument/2006/relationships/customXml" Target="../ink/ink97.xml"/><Relationship Id="rId121" Type="http://schemas.openxmlformats.org/officeDocument/2006/relationships/customXml" Target="../ink/ink120.xml"/><Relationship Id="rId142" Type="http://schemas.openxmlformats.org/officeDocument/2006/relationships/customXml" Target="../ink/ink141.xml"/><Relationship Id="rId163" Type="http://schemas.openxmlformats.org/officeDocument/2006/relationships/customXml" Target="../ink/ink162.xml"/><Relationship Id="rId184" Type="http://schemas.openxmlformats.org/officeDocument/2006/relationships/customXml" Target="../ink/ink183.xml"/><Relationship Id="rId219" Type="http://schemas.openxmlformats.org/officeDocument/2006/relationships/customXml" Target="../ink/ink218.xml"/><Relationship Id="rId230" Type="http://schemas.openxmlformats.org/officeDocument/2006/relationships/customXml" Target="../ink/ink229.xml"/><Relationship Id="rId251" Type="http://schemas.openxmlformats.org/officeDocument/2006/relationships/customXml" Target="../ink/ink250.xml"/><Relationship Id="rId25" Type="http://schemas.openxmlformats.org/officeDocument/2006/relationships/customXml" Target="../ink/ink24.xml"/><Relationship Id="rId46" Type="http://schemas.openxmlformats.org/officeDocument/2006/relationships/customXml" Target="../ink/ink45.xml"/><Relationship Id="rId67" Type="http://schemas.openxmlformats.org/officeDocument/2006/relationships/customXml" Target="../ink/ink66.xml"/><Relationship Id="rId88" Type="http://schemas.openxmlformats.org/officeDocument/2006/relationships/customXml" Target="../ink/ink87.xml"/><Relationship Id="rId111" Type="http://schemas.openxmlformats.org/officeDocument/2006/relationships/customXml" Target="../ink/ink110.xml"/><Relationship Id="rId132" Type="http://schemas.openxmlformats.org/officeDocument/2006/relationships/customXml" Target="../ink/ink131.xml"/><Relationship Id="rId153" Type="http://schemas.openxmlformats.org/officeDocument/2006/relationships/customXml" Target="../ink/ink152.xml"/><Relationship Id="rId174" Type="http://schemas.openxmlformats.org/officeDocument/2006/relationships/customXml" Target="../ink/ink173.xml"/><Relationship Id="rId195" Type="http://schemas.openxmlformats.org/officeDocument/2006/relationships/customXml" Target="../ink/ink194.xml"/><Relationship Id="rId209" Type="http://schemas.openxmlformats.org/officeDocument/2006/relationships/customXml" Target="../ink/ink208.xml"/><Relationship Id="rId220" Type="http://schemas.openxmlformats.org/officeDocument/2006/relationships/customXml" Target="../ink/ink219.xml"/><Relationship Id="rId241" Type="http://schemas.openxmlformats.org/officeDocument/2006/relationships/customXml" Target="../ink/ink240.xml"/><Relationship Id="rId15" Type="http://schemas.openxmlformats.org/officeDocument/2006/relationships/customXml" Target="../ink/ink14.xml"/><Relationship Id="rId36" Type="http://schemas.openxmlformats.org/officeDocument/2006/relationships/customXml" Target="../ink/ink35.xml"/><Relationship Id="rId57" Type="http://schemas.openxmlformats.org/officeDocument/2006/relationships/customXml" Target="../ink/ink56.xml"/><Relationship Id="rId78" Type="http://schemas.openxmlformats.org/officeDocument/2006/relationships/customXml" Target="../ink/ink77.xml"/><Relationship Id="rId99" Type="http://schemas.openxmlformats.org/officeDocument/2006/relationships/customXml" Target="../ink/ink98.xml"/><Relationship Id="rId101" Type="http://schemas.openxmlformats.org/officeDocument/2006/relationships/customXml" Target="../ink/ink100.xml"/><Relationship Id="rId122" Type="http://schemas.openxmlformats.org/officeDocument/2006/relationships/customXml" Target="../ink/ink121.xml"/><Relationship Id="rId143" Type="http://schemas.openxmlformats.org/officeDocument/2006/relationships/customXml" Target="../ink/ink142.xml"/><Relationship Id="rId164" Type="http://schemas.openxmlformats.org/officeDocument/2006/relationships/customXml" Target="../ink/ink163.xml"/><Relationship Id="rId185" Type="http://schemas.openxmlformats.org/officeDocument/2006/relationships/customXml" Target="../ink/ink184.xml"/><Relationship Id="rId9" Type="http://schemas.openxmlformats.org/officeDocument/2006/relationships/customXml" Target="../ink/ink8.xml"/><Relationship Id="rId210" Type="http://schemas.openxmlformats.org/officeDocument/2006/relationships/customXml" Target="../ink/ink209.xml"/><Relationship Id="rId26" Type="http://schemas.openxmlformats.org/officeDocument/2006/relationships/customXml" Target="../ink/ink25.xml"/><Relationship Id="rId231" Type="http://schemas.openxmlformats.org/officeDocument/2006/relationships/customXml" Target="../ink/ink230.xml"/><Relationship Id="rId252" Type="http://schemas.openxmlformats.org/officeDocument/2006/relationships/customXml" Target="../ink/ink251.xml"/><Relationship Id="rId47" Type="http://schemas.openxmlformats.org/officeDocument/2006/relationships/customXml" Target="../ink/ink46.xml"/><Relationship Id="rId68" Type="http://schemas.openxmlformats.org/officeDocument/2006/relationships/customXml" Target="../ink/ink67.xml"/><Relationship Id="rId89" Type="http://schemas.openxmlformats.org/officeDocument/2006/relationships/customXml" Target="../ink/ink88.xml"/><Relationship Id="rId112" Type="http://schemas.openxmlformats.org/officeDocument/2006/relationships/customXml" Target="../ink/ink111.xml"/><Relationship Id="rId133" Type="http://schemas.openxmlformats.org/officeDocument/2006/relationships/customXml" Target="../ink/ink132.xml"/><Relationship Id="rId154" Type="http://schemas.openxmlformats.org/officeDocument/2006/relationships/customXml" Target="../ink/ink153.xml"/><Relationship Id="rId175" Type="http://schemas.openxmlformats.org/officeDocument/2006/relationships/customXml" Target="../ink/ink174.xml"/><Relationship Id="rId196" Type="http://schemas.openxmlformats.org/officeDocument/2006/relationships/customXml" Target="../ink/ink195.xml"/><Relationship Id="rId200" Type="http://schemas.openxmlformats.org/officeDocument/2006/relationships/customXml" Target="../ink/ink199.xml"/><Relationship Id="rId16" Type="http://schemas.openxmlformats.org/officeDocument/2006/relationships/customXml" Target="../ink/ink15.xml"/><Relationship Id="rId221" Type="http://schemas.openxmlformats.org/officeDocument/2006/relationships/customXml" Target="../ink/ink220.xml"/><Relationship Id="rId242" Type="http://schemas.openxmlformats.org/officeDocument/2006/relationships/customXml" Target="../ink/ink241.xml"/><Relationship Id="rId37" Type="http://schemas.openxmlformats.org/officeDocument/2006/relationships/customXml" Target="../ink/ink36.xml"/><Relationship Id="rId58" Type="http://schemas.openxmlformats.org/officeDocument/2006/relationships/customXml" Target="../ink/ink57.xml"/><Relationship Id="rId79" Type="http://schemas.openxmlformats.org/officeDocument/2006/relationships/customXml" Target="../ink/ink78.xml"/><Relationship Id="rId102" Type="http://schemas.openxmlformats.org/officeDocument/2006/relationships/customXml" Target="../ink/ink101.xml"/><Relationship Id="rId123" Type="http://schemas.openxmlformats.org/officeDocument/2006/relationships/customXml" Target="../ink/ink122.xml"/><Relationship Id="rId144" Type="http://schemas.openxmlformats.org/officeDocument/2006/relationships/customXml" Target="../ink/ink143.xml"/><Relationship Id="rId90" Type="http://schemas.openxmlformats.org/officeDocument/2006/relationships/customXml" Target="../ink/ink89.xml"/><Relationship Id="rId165" Type="http://schemas.openxmlformats.org/officeDocument/2006/relationships/customXml" Target="../ink/ink164.xml"/><Relationship Id="rId186" Type="http://schemas.openxmlformats.org/officeDocument/2006/relationships/customXml" Target="../ink/ink185.xml"/><Relationship Id="rId211" Type="http://schemas.openxmlformats.org/officeDocument/2006/relationships/customXml" Target="../ink/ink210.xml"/><Relationship Id="rId232" Type="http://schemas.openxmlformats.org/officeDocument/2006/relationships/customXml" Target="../ink/ink231.xml"/><Relationship Id="rId253" Type="http://schemas.openxmlformats.org/officeDocument/2006/relationships/customXml" Target="../ink/ink252.xml"/><Relationship Id="rId27" Type="http://schemas.openxmlformats.org/officeDocument/2006/relationships/customXml" Target="../ink/ink26.xml"/><Relationship Id="rId48" Type="http://schemas.openxmlformats.org/officeDocument/2006/relationships/customXml" Target="../ink/ink47.xml"/><Relationship Id="rId69" Type="http://schemas.openxmlformats.org/officeDocument/2006/relationships/customXml" Target="../ink/ink68.xml"/><Relationship Id="rId113" Type="http://schemas.openxmlformats.org/officeDocument/2006/relationships/customXml" Target="../ink/ink112.xml"/><Relationship Id="rId134" Type="http://schemas.openxmlformats.org/officeDocument/2006/relationships/customXml" Target="../ink/ink133.xml"/><Relationship Id="rId80" Type="http://schemas.openxmlformats.org/officeDocument/2006/relationships/customXml" Target="../ink/ink79.xml"/><Relationship Id="rId155" Type="http://schemas.openxmlformats.org/officeDocument/2006/relationships/customXml" Target="../ink/ink154.xml"/><Relationship Id="rId176" Type="http://schemas.openxmlformats.org/officeDocument/2006/relationships/customXml" Target="../ink/ink175.xml"/><Relationship Id="rId197" Type="http://schemas.openxmlformats.org/officeDocument/2006/relationships/customXml" Target="../ink/ink196.xml"/><Relationship Id="rId201" Type="http://schemas.openxmlformats.org/officeDocument/2006/relationships/customXml" Target="../ink/ink200.xml"/><Relationship Id="rId222" Type="http://schemas.openxmlformats.org/officeDocument/2006/relationships/customXml" Target="../ink/ink221.xml"/><Relationship Id="rId243" Type="http://schemas.openxmlformats.org/officeDocument/2006/relationships/customXml" Target="../ink/ink242.xml"/><Relationship Id="rId17" Type="http://schemas.openxmlformats.org/officeDocument/2006/relationships/customXml" Target="../ink/ink16.xml"/><Relationship Id="rId38" Type="http://schemas.openxmlformats.org/officeDocument/2006/relationships/customXml" Target="../ink/ink37.xml"/><Relationship Id="rId59" Type="http://schemas.openxmlformats.org/officeDocument/2006/relationships/customXml" Target="../ink/ink58.xml"/><Relationship Id="rId103" Type="http://schemas.openxmlformats.org/officeDocument/2006/relationships/customXml" Target="../ink/ink102.xml"/><Relationship Id="rId124" Type="http://schemas.openxmlformats.org/officeDocument/2006/relationships/customXml" Target="../ink/ink123.xml"/><Relationship Id="rId70" Type="http://schemas.openxmlformats.org/officeDocument/2006/relationships/customXml" Target="../ink/ink69.xml"/><Relationship Id="rId91" Type="http://schemas.openxmlformats.org/officeDocument/2006/relationships/customXml" Target="../ink/ink90.xml"/><Relationship Id="rId145" Type="http://schemas.openxmlformats.org/officeDocument/2006/relationships/customXml" Target="../ink/ink144.xml"/><Relationship Id="rId166" Type="http://schemas.openxmlformats.org/officeDocument/2006/relationships/customXml" Target="../ink/ink165.xml"/><Relationship Id="rId187" Type="http://schemas.openxmlformats.org/officeDocument/2006/relationships/customXml" Target="../ink/ink186.xml"/><Relationship Id="rId1" Type="http://schemas.openxmlformats.org/officeDocument/2006/relationships/customXml" Target="../ink/ink1.xml"/><Relationship Id="rId212" Type="http://schemas.openxmlformats.org/officeDocument/2006/relationships/customXml" Target="../ink/ink211.xml"/><Relationship Id="rId233" Type="http://schemas.openxmlformats.org/officeDocument/2006/relationships/customXml" Target="../ink/ink232.xml"/><Relationship Id="rId254" Type="http://schemas.openxmlformats.org/officeDocument/2006/relationships/customXml" Target="../ink/ink253.xml"/><Relationship Id="rId28" Type="http://schemas.openxmlformats.org/officeDocument/2006/relationships/customXml" Target="../ink/ink27.xml"/><Relationship Id="rId49" Type="http://schemas.openxmlformats.org/officeDocument/2006/relationships/customXml" Target="../ink/ink48.xml"/><Relationship Id="rId114" Type="http://schemas.openxmlformats.org/officeDocument/2006/relationships/customXml" Target="../ink/ink113.xml"/><Relationship Id="rId60" Type="http://schemas.openxmlformats.org/officeDocument/2006/relationships/customXml" Target="../ink/ink59.xml"/><Relationship Id="rId81" Type="http://schemas.openxmlformats.org/officeDocument/2006/relationships/customXml" Target="../ink/ink80.xml"/><Relationship Id="rId135" Type="http://schemas.openxmlformats.org/officeDocument/2006/relationships/customXml" Target="../ink/ink134.xml"/><Relationship Id="rId156" Type="http://schemas.openxmlformats.org/officeDocument/2006/relationships/customXml" Target="../ink/ink155.xml"/><Relationship Id="rId177" Type="http://schemas.openxmlformats.org/officeDocument/2006/relationships/customXml" Target="../ink/ink176.xml"/><Relationship Id="rId198" Type="http://schemas.openxmlformats.org/officeDocument/2006/relationships/customXml" Target="../ink/ink197.xml"/><Relationship Id="rId202" Type="http://schemas.openxmlformats.org/officeDocument/2006/relationships/customXml" Target="../ink/ink201.xml"/><Relationship Id="rId223" Type="http://schemas.openxmlformats.org/officeDocument/2006/relationships/customXml" Target="../ink/ink222.xml"/><Relationship Id="rId244" Type="http://schemas.openxmlformats.org/officeDocument/2006/relationships/customXml" Target="../ink/ink243.xml"/><Relationship Id="rId18" Type="http://schemas.openxmlformats.org/officeDocument/2006/relationships/customXml" Target="../ink/ink17.xml"/><Relationship Id="rId39" Type="http://schemas.openxmlformats.org/officeDocument/2006/relationships/customXml" Target="../ink/ink38.xml"/><Relationship Id="rId50" Type="http://schemas.openxmlformats.org/officeDocument/2006/relationships/customXml" Target="../ink/ink49.xml"/><Relationship Id="rId104" Type="http://schemas.openxmlformats.org/officeDocument/2006/relationships/customXml" Target="../ink/ink103.xml"/><Relationship Id="rId125" Type="http://schemas.openxmlformats.org/officeDocument/2006/relationships/customXml" Target="../ink/ink124.xml"/><Relationship Id="rId146" Type="http://schemas.openxmlformats.org/officeDocument/2006/relationships/customXml" Target="../ink/ink145.xml"/><Relationship Id="rId167" Type="http://schemas.openxmlformats.org/officeDocument/2006/relationships/customXml" Target="../ink/ink166.xml"/><Relationship Id="rId188" Type="http://schemas.openxmlformats.org/officeDocument/2006/relationships/customXml" Target="../ink/ink187.xml"/><Relationship Id="rId71" Type="http://schemas.openxmlformats.org/officeDocument/2006/relationships/customXml" Target="../ink/ink70.xml"/><Relationship Id="rId92" Type="http://schemas.openxmlformats.org/officeDocument/2006/relationships/customXml" Target="../ink/ink91.xml"/><Relationship Id="rId213" Type="http://schemas.openxmlformats.org/officeDocument/2006/relationships/customXml" Target="../ink/ink212.xml"/><Relationship Id="rId234" Type="http://schemas.openxmlformats.org/officeDocument/2006/relationships/customXml" Target="../ink/ink233.xml"/><Relationship Id="rId2" Type="http://schemas.openxmlformats.org/officeDocument/2006/relationships/image" Target="../media/image1.png"/><Relationship Id="rId29" Type="http://schemas.openxmlformats.org/officeDocument/2006/relationships/customXml" Target="../ink/ink28.xml"/><Relationship Id="rId255" Type="http://schemas.openxmlformats.org/officeDocument/2006/relationships/customXml" Target="../ink/ink254.xml"/><Relationship Id="rId40" Type="http://schemas.openxmlformats.org/officeDocument/2006/relationships/customXml" Target="../ink/ink39.xml"/><Relationship Id="rId115" Type="http://schemas.openxmlformats.org/officeDocument/2006/relationships/customXml" Target="../ink/ink114.xml"/><Relationship Id="rId136" Type="http://schemas.openxmlformats.org/officeDocument/2006/relationships/customXml" Target="../ink/ink135.xml"/><Relationship Id="rId157" Type="http://schemas.openxmlformats.org/officeDocument/2006/relationships/customXml" Target="../ink/ink156.xml"/><Relationship Id="rId178" Type="http://schemas.openxmlformats.org/officeDocument/2006/relationships/customXml" Target="../ink/ink177.xml"/><Relationship Id="rId61" Type="http://schemas.openxmlformats.org/officeDocument/2006/relationships/customXml" Target="../ink/ink60.xml"/><Relationship Id="rId82" Type="http://schemas.openxmlformats.org/officeDocument/2006/relationships/customXml" Target="../ink/ink81.xml"/><Relationship Id="rId199" Type="http://schemas.openxmlformats.org/officeDocument/2006/relationships/customXml" Target="../ink/ink198.xml"/><Relationship Id="rId203" Type="http://schemas.openxmlformats.org/officeDocument/2006/relationships/customXml" Target="../ink/ink202.xml"/><Relationship Id="rId19" Type="http://schemas.openxmlformats.org/officeDocument/2006/relationships/customXml" Target="../ink/ink18.xml"/><Relationship Id="rId224" Type="http://schemas.openxmlformats.org/officeDocument/2006/relationships/customXml" Target="../ink/ink223.xml"/><Relationship Id="rId245" Type="http://schemas.openxmlformats.org/officeDocument/2006/relationships/customXml" Target="../ink/ink244.xml"/><Relationship Id="rId30" Type="http://schemas.openxmlformats.org/officeDocument/2006/relationships/customXml" Target="../ink/ink29.xml"/><Relationship Id="rId105" Type="http://schemas.openxmlformats.org/officeDocument/2006/relationships/customXml" Target="../ink/ink104.xml"/><Relationship Id="rId126" Type="http://schemas.openxmlformats.org/officeDocument/2006/relationships/customXml" Target="../ink/ink125.xml"/><Relationship Id="rId147" Type="http://schemas.openxmlformats.org/officeDocument/2006/relationships/customXml" Target="../ink/ink146.xml"/><Relationship Id="rId168" Type="http://schemas.openxmlformats.org/officeDocument/2006/relationships/customXml" Target="../ink/ink167.xml"/><Relationship Id="rId51" Type="http://schemas.openxmlformats.org/officeDocument/2006/relationships/customXml" Target="../ink/ink50.xml"/><Relationship Id="rId72" Type="http://schemas.openxmlformats.org/officeDocument/2006/relationships/customXml" Target="../ink/ink71.xml"/><Relationship Id="rId93" Type="http://schemas.openxmlformats.org/officeDocument/2006/relationships/customXml" Target="../ink/ink92.xml"/><Relationship Id="rId189" Type="http://schemas.openxmlformats.org/officeDocument/2006/relationships/customXml" Target="../ink/ink188.xml"/><Relationship Id="rId3" Type="http://schemas.openxmlformats.org/officeDocument/2006/relationships/customXml" Target="../ink/ink2.xml"/><Relationship Id="rId214" Type="http://schemas.openxmlformats.org/officeDocument/2006/relationships/customXml" Target="../ink/ink213.xml"/><Relationship Id="rId235" Type="http://schemas.openxmlformats.org/officeDocument/2006/relationships/customXml" Target="../ink/ink234.xml"/><Relationship Id="rId256" Type="http://schemas.openxmlformats.org/officeDocument/2006/relationships/customXml" Target="../ink/ink255.xml"/><Relationship Id="rId116" Type="http://schemas.openxmlformats.org/officeDocument/2006/relationships/customXml" Target="../ink/ink115.xml"/><Relationship Id="rId137" Type="http://schemas.openxmlformats.org/officeDocument/2006/relationships/customXml" Target="../ink/ink136.xml"/><Relationship Id="rId158" Type="http://schemas.openxmlformats.org/officeDocument/2006/relationships/customXml" Target="../ink/ink157.xml"/><Relationship Id="rId20" Type="http://schemas.openxmlformats.org/officeDocument/2006/relationships/customXml" Target="../ink/ink19.xml"/><Relationship Id="rId41" Type="http://schemas.openxmlformats.org/officeDocument/2006/relationships/customXml" Target="../ink/ink40.xml"/><Relationship Id="rId62" Type="http://schemas.openxmlformats.org/officeDocument/2006/relationships/customXml" Target="../ink/ink61.xml"/><Relationship Id="rId83" Type="http://schemas.openxmlformats.org/officeDocument/2006/relationships/customXml" Target="../ink/ink82.xml"/><Relationship Id="rId179" Type="http://schemas.openxmlformats.org/officeDocument/2006/relationships/customXml" Target="../ink/ink178.xml"/><Relationship Id="rId190" Type="http://schemas.openxmlformats.org/officeDocument/2006/relationships/customXml" Target="../ink/ink189.xml"/><Relationship Id="rId204" Type="http://schemas.openxmlformats.org/officeDocument/2006/relationships/customXml" Target="../ink/ink203.xml"/><Relationship Id="rId225" Type="http://schemas.openxmlformats.org/officeDocument/2006/relationships/customXml" Target="../ink/ink224.xml"/><Relationship Id="rId246" Type="http://schemas.openxmlformats.org/officeDocument/2006/relationships/customXml" Target="../ink/ink245.xml"/><Relationship Id="rId106" Type="http://schemas.openxmlformats.org/officeDocument/2006/relationships/customXml" Target="../ink/ink105.xml"/><Relationship Id="rId127" Type="http://schemas.openxmlformats.org/officeDocument/2006/relationships/customXml" Target="../ink/ink126.xml"/><Relationship Id="rId10" Type="http://schemas.openxmlformats.org/officeDocument/2006/relationships/customXml" Target="../ink/ink9.xml"/><Relationship Id="rId31" Type="http://schemas.openxmlformats.org/officeDocument/2006/relationships/customXml" Target="../ink/ink30.xml"/><Relationship Id="rId52" Type="http://schemas.openxmlformats.org/officeDocument/2006/relationships/customXml" Target="../ink/ink51.xml"/><Relationship Id="rId73" Type="http://schemas.openxmlformats.org/officeDocument/2006/relationships/customXml" Target="../ink/ink72.xml"/><Relationship Id="rId94" Type="http://schemas.openxmlformats.org/officeDocument/2006/relationships/customXml" Target="../ink/ink93.xml"/><Relationship Id="rId148" Type="http://schemas.openxmlformats.org/officeDocument/2006/relationships/customXml" Target="../ink/ink147.xml"/><Relationship Id="rId169" Type="http://schemas.openxmlformats.org/officeDocument/2006/relationships/customXml" Target="../ink/ink168.xml"/><Relationship Id="rId4" Type="http://schemas.openxmlformats.org/officeDocument/2006/relationships/customXml" Target="../ink/ink3.xml"/><Relationship Id="rId180" Type="http://schemas.openxmlformats.org/officeDocument/2006/relationships/customXml" Target="../ink/ink179.xml"/><Relationship Id="rId215" Type="http://schemas.openxmlformats.org/officeDocument/2006/relationships/customXml" Target="../ink/ink214.xml"/><Relationship Id="rId236" Type="http://schemas.openxmlformats.org/officeDocument/2006/relationships/customXml" Target="../ink/ink235.xml"/><Relationship Id="rId257" Type="http://schemas.openxmlformats.org/officeDocument/2006/relationships/customXml" Target="../ink/ink256.xml"/></Relationships>
</file>

<file path=xl/drawings/drawing1.xml><?xml version="1.0" encoding="utf-8"?>
<xdr:wsDr xmlns:xdr="http://schemas.openxmlformats.org/drawingml/2006/spreadsheetDrawing" xmlns:a="http://schemas.openxmlformats.org/drawingml/2006/main">
  <xdr:twoCellAnchor editAs="oneCell">
    <xdr:from>
      <xdr:col>24</xdr:col>
      <xdr:colOff>719460</xdr:colOff>
      <xdr:row>2</xdr:row>
      <xdr:rowOff>10280</xdr:rowOff>
    </xdr:from>
    <xdr:to>
      <xdr:col>24</xdr:col>
      <xdr:colOff>719820</xdr:colOff>
      <xdr:row>2</xdr:row>
      <xdr:rowOff>10640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42E7BC64-7ED9-634D-8F47-99009B977C33}"/>
                </a:ext>
              </a:extLst>
            </xdr14:cNvPr>
            <xdr14:cNvContentPartPr/>
          </xdr14:nvContentPartPr>
          <xdr14:nvPr macro=""/>
          <xdr14:xfrm>
            <a:off x="10892160" y="2042280"/>
            <a:ext cx="360" cy="360"/>
          </xdr14:xfrm>
        </xdr:contentPart>
      </mc:Choice>
      <mc:Fallback xmlns="">
        <xdr:pic>
          <xdr:nvPicPr>
            <xdr:cNvPr id="2" name="Ink 1">
              <a:extLst>
                <a:ext uri="{FF2B5EF4-FFF2-40B4-BE49-F238E27FC236}">
                  <a16:creationId xmlns:a16="http://schemas.microsoft.com/office/drawing/2014/main" id="{42E7BC64-7ED9-634D-8F47-99009B977C33}"/>
                </a:ext>
              </a:extLst>
            </xdr:cNvPr>
            <xdr:cNvPicPr/>
          </xdr:nvPicPr>
          <xdr:blipFill>
            <a:blip xmlns:r="http://schemas.openxmlformats.org/officeDocument/2006/relationships" r:embed="rId2"/>
            <a:stretch>
              <a:fillRect/>
            </a:stretch>
          </xdr:blipFill>
          <xdr:spPr>
            <a:xfrm>
              <a:off x="10883160" y="2033280"/>
              <a:ext cx="18000" cy="18000"/>
            </a:xfrm>
            <a:prstGeom prst="rect">
              <a:avLst/>
            </a:prstGeom>
          </xdr:spPr>
        </xdr:pic>
      </mc:Fallback>
    </mc:AlternateContent>
    <xdr:clientData/>
  </xdr:twoCellAnchor>
  <xdr:oneCellAnchor>
    <xdr:from>
      <xdr:col>24</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7E385A88-7D45-0B44-AA55-E72F28D9DA6B}"/>
                </a:ext>
              </a:extLst>
            </xdr14:cNvPr>
            <xdr14:cNvContentPartPr/>
          </xdr14:nvContentPartPr>
          <xdr14:nvPr macro=""/>
          <xdr14:xfrm>
            <a:off x="17851760" y="416680"/>
            <a:ext cx="360" cy="360"/>
          </xdr14:xfrm>
        </xdr:contentPart>
      </mc:Choice>
      <mc:Fallback xmlns="">
        <xdr:pic>
          <xdr:nvPicPr>
            <xdr:cNvPr id="3" name="Ink 2">
              <a:extLst>
                <a:ext uri="{FF2B5EF4-FFF2-40B4-BE49-F238E27FC236}">
                  <a16:creationId xmlns:a16="http://schemas.microsoft.com/office/drawing/2014/main" id="{7E385A88-7D45-0B44-AA55-E72F28D9DA6B}"/>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AF44DD2C-69ED-7641-A35F-A4B6AF34B87C}"/>
                </a:ext>
              </a:extLst>
            </xdr14:cNvPr>
            <xdr14:cNvContentPartPr/>
          </xdr14:nvContentPartPr>
          <xdr14:nvPr macro=""/>
          <xdr14:xfrm>
            <a:off x="17851760" y="2855080"/>
            <a:ext cx="360" cy="360"/>
          </xdr14:xfrm>
        </xdr:contentPart>
      </mc:Choice>
      <mc:Fallback xmlns="">
        <xdr:pic>
          <xdr:nvPicPr>
            <xdr:cNvPr id="4" name="Ink 3">
              <a:extLst>
                <a:ext uri="{FF2B5EF4-FFF2-40B4-BE49-F238E27FC236}">
                  <a16:creationId xmlns:a16="http://schemas.microsoft.com/office/drawing/2014/main" id="{AF44DD2C-69ED-7641-A35F-A4B6AF34B87C}"/>
                </a:ext>
              </a:extLst>
            </xdr:cNvPr>
            <xdr:cNvPicPr/>
          </xdr:nvPicPr>
          <xdr:blipFill>
            <a:blip xmlns:r="http://schemas.openxmlformats.org/officeDocument/2006/relationships" r:embed="rId2"/>
            <a:stretch>
              <a:fillRect/>
            </a:stretch>
          </xdr:blipFill>
          <xdr:spPr>
            <a:xfrm>
              <a:off x="17842760" y="2846080"/>
              <a:ext cx="18000" cy="18000"/>
            </a:xfrm>
            <a:prstGeom prst="rect">
              <a:avLst/>
            </a:prstGeom>
          </xdr:spPr>
        </xdr:pic>
      </mc:Fallback>
    </mc:AlternateContent>
    <xdr:clientData/>
  </xdr:oneCellAnchor>
  <xdr:oneCellAnchor>
    <xdr:from>
      <xdr:col>24</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23ADE048-CF54-4049-8836-EE0F6E66E144}"/>
                </a:ext>
              </a:extLst>
            </xdr14:cNvPr>
            <xdr14:cNvContentPartPr/>
          </xdr14:nvContentPartPr>
          <xdr14:nvPr macro=""/>
          <xdr14:xfrm>
            <a:off x="17851760" y="416680"/>
            <a:ext cx="360" cy="360"/>
          </xdr14:xfrm>
        </xdr:contentPart>
      </mc:Choice>
      <mc:Fallback xmlns="">
        <xdr:pic>
          <xdr:nvPicPr>
            <xdr:cNvPr id="5" name="Ink 4">
              <a:extLst>
                <a:ext uri="{FF2B5EF4-FFF2-40B4-BE49-F238E27FC236}">
                  <a16:creationId xmlns:a16="http://schemas.microsoft.com/office/drawing/2014/main" id="{23ADE048-CF54-4049-8836-EE0F6E66E144}"/>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5">
              <a:extLst>
                <a:ext uri="{FF2B5EF4-FFF2-40B4-BE49-F238E27FC236}">
                  <a16:creationId xmlns:a16="http://schemas.microsoft.com/office/drawing/2014/main" id="{6F9796D4-74DB-9648-9340-07EC15222F11}"/>
                </a:ext>
              </a:extLst>
            </xdr14:cNvPr>
            <xdr14:cNvContentPartPr/>
          </xdr14:nvContentPartPr>
          <xdr14:nvPr macro=""/>
          <xdr14:xfrm>
            <a:off x="17851760" y="416680"/>
            <a:ext cx="360" cy="360"/>
          </xdr14:xfrm>
        </xdr:contentPart>
      </mc:Choice>
      <mc:Fallback xmlns="">
        <xdr:pic>
          <xdr:nvPicPr>
            <xdr:cNvPr id="6" name="Ink 5">
              <a:extLst>
                <a:ext uri="{FF2B5EF4-FFF2-40B4-BE49-F238E27FC236}">
                  <a16:creationId xmlns:a16="http://schemas.microsoft.com/office/drawing/2014/main" id="{6F9796D4-74DB-9648-9340-07EC15222F11}"/>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6">
              <a:extLst>
                <a:ext uri="{FF2B5EF4-FFF2-40B4-BE49-F238E27FC236}">
                  <a16:creationId xmlns:a16="http://schemas.microsoft.com/office/drawing/2014/main" id="{F87F17F5-D9BA-A64C-8ED1-0396496CA4CB}"/>
                </a:ext>
              </a:extLst>
            </xdr14:cNvPr>
            <xdr14:cNvContentPartPr/>
          </xdr14:nvContentPartPr>
          <xdr14:nvPr macro=""/>
          <xdr14:xfrm>
            <a:off x="17851760" y="416680"/>
            <a:ext cx="360" cy="360"/>
          </xdr14:xfrm>
        </xdr:contentPart>
      </mc:Choice>
      <mc:Fallback xmlns="">
        <xdr:pic>
          <xdr:nvPicPr>
            <xdr:cNvPr id="7" name="Ink 6">
              <a:extLst>
                <a:ext uri="{FF2B5EF4-FFF2-40B4-BE49-F238E27FC236}">
                  <a16:creationId xmlns:a16="http://schemas.microsoft.com/office/drawing/2014/main" id="{F87F17F5-D9BA-A64C-8ED1-0396496CA4CB}"/>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7">
              <a:extLst>
                <a:ext uri="{FF2B5EF4-FFF2-40B4-BE49-F238E27FC236}">
                  <a16:creationId xmlns:a16="http://schemas.microsoft.com/office/drawing/2014/main" id="{51AFB531-B3F8-7C4B-97C6-F2986E1816FE}"/>
                </a:ext>
              </a:extLst>
            </xdr14:cNvPr>
            <xdr14:cNvContentPartPr/>
          </xdr14:nvContentPartPr>
          <xdr14:nvPr macro=""/>
          <xdr14:xfrm>
            <a:off x="17851760" y="416680"/>
            <a:ext cx="360" cy="360"/>
          </xdr14:xfrm>
        </xdr:contentPart>
      </mc:Choice>
      <mc:Fallback xmlns="">
        <xdr:pic>
          <xdr:nvPicPr>
            <xdr:cNvPr id="8" name="Ink 7">
              <a:extLst>
                <a:ext uri="{FF2B5EF4-FFF2-40B4-BE49-F238E27FC236}">
                  <a16:creationId xmlns:a16="http://schemas.microsoft.com/office/drawing/2014/main" id="{51AFB531-B3F8-7C4B-97C6-F2986E1816FE}"/>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8">
              <a:extLst>
                <a:ext uri="{FF2B5EF4-FFF2-40B4-BE49-F238E27FC236}">
                  <a16:creationId xmlns:a16="http://schemas.microsoft.com/office/drawing/2014/main" id="{AE47914A-39AA-234E-9DE5-2F6C934C07A4}"/>
                </a:ext>
              </a:extLst>
            </xdr14:cNvPr>
            <xdr14:cNvContentPartPr/>
          </xdr14:nvContentPartPr>
          <xdr14:nvPr macro=""/>
          <xdr14:xfrm>
            <a:off x="17851760" y="416680"/>
            <a:ext cx="360" cy="360"/>
          </xdr14:xfrm>
        </xdr:contentPart>
      </mc:Choice>
      <mc:Fallback xmlns="">
        <xdr:pic>
          <xdr:nvPicPr>
            <xdr:cNvPr id="9" name="Ink 8">
              <a:extLst>
                <a:ext uri="{FF2B5EF4-FFF2-40B4-BE49-F238E27FC236}">
                  <a16:creationId xmlns:a16="http://schemas.microsoft.com/office/drawing/2014/main" id="{AE47914A-39AA-234E-9DE5-2F6C934C07A4}"/>
                </a:ext>
              </a:extLst>
            </xdr:cNvPr>
            <xdr:cNvPicPr/>
          </xdr:nvPicPr>
          <xdr:blipFill>
            <a:blip xmlns:r="http://schemas.openxmlformats.org/officeDocument/2006/relationships" r:embed="rId2"/>
            <a:stretch>
              <a:fillRect/>
            </a:stretch>
          </xdr:blipFill>
          <xdr:spPr>
            <a:xfrm>
              <a:off x="17842760" y="407680"/>
              <a:ext cx="18000" cy="18000"/>
            </a:xfrm>
            <a:prstGeom prst="rect">
              <a:avLst/>
            </a:prstGeom>
          </xdr:spPr>
        </xdr:pic>
      </mc:Fallback>
    </mc:AlternateContent>
    <xdr:clientData/>
  </xdr:oneCellAnchor>
  <xdr:oneCellAnchor>
    <xdr:from>
      <xdr:col>24</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0" name="Ink 9">
              <a:extLst>
                <a:ext uri="{FF2B5EF4-FFF2-40B4-BE49-F238E27FC236}">
                  <a16:creationId xmlns:a16="http://schemas.microsoft.com/office/drawing/2014/main" id="{ED4735ED-084E-4041-97A7-9C843444BCC1}"/>
                </a:ext>
              </a:extLst>
            </xdr14:cNvPr>
            <xdr14:cNvContentPartPr/>
          </xdr14:nvContentPartPr>
          <xdr14:nvPr macro=""/>
          <xdr14:xfrm>
            <a:off x="17851760" y="2855080"/>
            <a:ext cx="360" cy="360"/>
          </xdr14:xfrm>
        </xdr:contentPart>
      </mc:Choice>
      <mc:Fallback xmlns="">
        <xdr:pic>
          <xdr:nvPicPr>
            <xdr:cNvPr id="10" name="Ink 9">
              <a:extLst>
                <a:ext uri="{FF2B5EF4-FFF2-40B4-BE49-F238E27FC236}">
                  <a16:creationId xmlns:a16="http://schemas.microsoft.com/office/drawing/2014/main" id="{ED4735ED-084E-4041-97A7-9C843444BCC1}"/>
                </a:ext>
              </a:extLst>
            </xdr:cNvPr>
            <xdr:cNvPicPr/>
          </xdr:nvPicPr>
          <xdr:blipFill>
            <a:blip xmlns:r="http://schemas.openxmlformats.org/officeDocument/2006/relationships" r:embed="rId2"/>
            <a:stretch>
              <a:fillRect/>
            </a:stretch>
          </xdr:blipFill>
          <xdr:spPr>
            <a:xfrm>
              <a:off x="17842760" y="2846080"/>
              <a:ext cx="18000" cy="18000"/>
            </a:xfrm>
            <a:prstGeom prst="rect">
              <a:avLst/>
            </a:prstGeom>
          </xdr:spPr>
        </xdr:pic>
      </mc:Fallback>
    </mc:AlternateContent>
    <xdr:clientData/>
  </xdr:oneCellAnchor>
  <xdr:oneCellAnchor>
    <xdr:from>
      <xdr:col>24</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1" name="Ink 10">
              <a:extLst>
                <a:ext uri="{FF2B5EF4-FFF2-40B4-BE49-F238E27FC236}">
                  <a16:creationId xmlns:a16="http://schemas.microsoft.com/office/drawing/2014/main" id="{1139468B-2A68-574B-B57D-B51A263A106B}"/>
                </a:ext>
              </a:extLst>
            </xdr14:cNvPr>
            <xdr14:cNvContentPartPr/>
          </xdr14:nvContentPartPr>
          <xdr14:nvPr macro=""/>
          <xdr14:xfrm>
            <a:off x="17851760" y="2855080"/>
            <a:ext cx="360" cy="360"/>
          </xdr14:xfrm>
        </xdr:contentPart>
      </mc:Choice>
      <mc:Fallback xmlns="">
        <xdr:pic>
          <xdr:nvPicPr>
            <xdr:cNvPr id="11" name="Ink 10">
              <a:extLst>
                <a:ext uri="{FF2B5EF4-FFF2-40B4-BE49-F238E27FC236}">
                  <a16:creationId xmlns:a16="http://schemas.microsoft.com/office/drawing/2014/main" id="{1139468B-2A68-574B-B57D-B51A263A106B}"/>
                </a:ext>
              </a:extLst>
            </xdr:cNvPr>
            <xdr:cNvPicPr/>
          </xdr:nvPicPr>
          <xdr:blipFill>
            <a:blip xmlns:r="http://schemas.openxmlformats.org/officeDocument/2006/relationships" r:embed="rId2"/>
            <a:stretch>
              <a:fillRect/>
            </a:stretch>
          </xdr:blipFill>
          <xdr:spPr>
            <a:xfrm>
              <a:off x="17842760" y="2846080"/>
              <a:ext cx="18000" cy="18000"/>
            </a:xfrm>
            <a:prstGeom prst="rect">
              <a:avLst/>
            </a:prstGeom>
          </xdr:spPr>
        </xdr:pic>
      </mc:Fallback>
    </mc:AlternateContent>
    <xdr:clientData/>
  </xdr:oneCellAnchor>
  <xdr:oneCellAnchor>
    <xdr:from>
      <xdr:col>24</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2" name="Ink 11">
              <a:extLst>
                <a:ext uri="{FF2B5EF4-FFF2-40B4-BE49-F238E27FC236}">
                  <a16:creationId xmlns:a16="http://schemas.microsoft.com/office/drawing/2014/main" id="{1BDF7165-8F1E-AC4E-84E2-F888E1034F65}"/>
                </a:ext>
              </a:extLst>
            </xdr14:cNvPr>
            <xdr14:cNvContentPartPr/>
          </xdr14:nvContentPartPr>
          <xdr14:nvPr macro=""/>
          <xdr14:xfrm>
            <a:off x="17851760" y="2855080"/>
            <a:ext cx="360" cy="360"/>
          </xdr14:xfrm>
        </xdr:contentPart>
      </mc:Choice>
      <mc:Fallback xmlns="">
        <xdr:pic>
          <xdr:nvPicPr>
            <xdr:cNvPr id="12" name="Ink 11">
              <a:extLst>
                <a:ext uri="{FF2B5EF4-FFF2-40B4-BE49-F238E27FC236}">
                  <a16:creationId xmlns:a16="http://schemas.microsoft.com/office/drawing/2014/main" id="{1BDF7165-8F1E-AC4E-84E2-F888E1034F65}"/>
                </a:ext>
              </a:extLst>
            </xdr:cNvPr>
            <xdr:cNvPicPr/>
          </xdr:nvPicPr>
          <xdr:blipFill>
            <a:blip xmlns:r="http://schemas.openxmlformats.org/officeDocument/2006/relationships" r:embed="rId2"/>
            <a:stretch>
              <a:fillRect/>
            </a:stretch>
          </xdr:blipFill>
          <xdr:spPr>
            <a:xfrm>
              <a:off x="17842760" y="2846080"/>
              <a:ext cx="18000" cy="18000"/>
            </a:xfrm>
            <a:prstGeom prst="rect">
              <a:avLst/>
            </a:prstGeom>
          </xdr:spPr>
        </xdr:pic>
      </mc:Fallback>
    </mc:AlternateContent>
    <xdr:clientData/>
  </xdr:oneCellAnchor>
  <xdr:oneCellAnchor>
    <xdr:from>
      <xdr:col>24</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3" name="Ink 12">
              <a:extLst>
                <a:ext uri="{FF2B5EF4-FFF2-40B4-BE49-F238E27FC236}">
                  <a16:creationId xmlns:a16="http://schemas.microsoft.com/office/drawing/2014/main" id="{2415F1AF-D7C3-5F44-AA47-C5A0C348F877}"/>
                </a:ext>
              </a:extLst>
            </xdr14:cNvPr>
            <xdr14:cNvContentPartPr/>
          </xdr14:nvContentPartPr>
          <xdr14:nvPr macro=""/>
          <xdr14:xfrm>
            <a:off x="17851760" y="2855080"/>
            <a:ext cx="360" cy="360"/>
          </xdr14:xfrm>
        </xdr:contentPart>
      </mc:Choice>
      <mc:Fallback xmlns="">
        <xdr:pic>
          <xdr:nvPicPr>
            <xdr:cNvPr id="13" name="Ink 12">
              <a:extLst>
                <a:ext uri="{FF2B5EF4-FFF2-40B4-BE49-F238E27FC236}">
                  <a16:creationId xmlns:a16="http://schemas.microsoft.com/office/drawing/2014/main" id="{2415F1AF-D7C3-5F44-AA47-C5A0C348F877}"/>
                </a:ext>
              </a:extLst>
            </xdr:cNvPr>
            <xdr:cNvPicPr/>
          </xdr:nvPicPr>
          <xdr:blipFill>
            <a:blip xmlns:r="http://schemas.openxmlformats.org/officeDocument/2006/relationships" r:embed="rId2"/>
            <a:stretch>
              <a:fillRect/>
            </a:stretch>
          </xdr:blipFill>
          <xdr:spPr>
            <a:xfrm>
              <a:off x="17842760" y="2846080"/>
              <a:ext cx="18000" cy="18000"/>
            </a:xfrm>
            <a:prstGeom prst="rect">
              <a:avLst/>
            </a:prstGeom>
          </xdr:spPr>
        </xdr:pic>
      </mc:Fallback>
    </mc:AlternateContent>
    <xdr:clientData/>
  </xdr:oneCellAnchor>
  <xdr:oneCellAnchor>
    <xdr:from>
      <xdr:col>24</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4" name="Ink 13">
              <a:extLst>
                <a:ext uri="{FF2B5EF4-FFF2-40B4-BE49-F238E27FC236}">
                  <a16:creationId xmlns:a16="http://schemas.microsoft.com/office/drawing/2014/main" id="{3C486244-98C8-EF48-BD48-D1AB7ECBF582}"/>
                </a:ext>
              </a:extLst>
            </xdr14:cNvPr>
            <xdr14:cNvContentPartPr/>
          </xdr14:nvContentPartPr>
          <xdr14:nvPr macro=""/>
          <xdr14:xfrm>
            <a:off x="17851760" y="2245480"/>
            <a:ext cx="360" cy="360"/>
          </xdr14:xfrm>
        </xdr:contentPart>
      </mc:Choice>
      <mc:Fallback xmlns="">
        <xdr:pic>
          <xdr:nvPicPr>
            <xdr:cNvPr id="14" name="Ink 13">
              <a:extLst>
                <a:ext uri="{FF2B5EF4-FFF2-40B4-BE49-F238E27FC236}">
                  <a16:creationId xmlns:a16="http://schemas.microsoft.com/office/drawing/2014/main" id="{3C486244-98C8-EF48-BD48-D1AB7ECBF582}"/>
                </a:ext>
              </a:extLst>
            </xdr:cNvPr>
            <xdr:cNvPicPr/>
          </xdr:nvPicPr>
          <xdr:blipFill>
            <a:blip xmlns:r="http://schemas.openxmlformats.org/officeDocument/2006/relationships" r:embed="rId2"/>
            <a:stretch>
              <a:fillRect/>
            </a:stretch>
          </xdr:blipFill>
          <xdr:spPr>
            <a:xfrm>
              <a:off x="17842760" y="2236480"/>
              <a:ext cx="18000" cy="18000"/>
            </a:xfrm>
            <a:prstGeom prst="rect">
              <a:avLst/>
            </a:prstGeom>
          </xdr:spPr>
        </xdr:pic>
      </mc:Fallback>
    </mc:AlternateContent>
    <xdr:clientData/>
  </xdr:oneCellAnchor>
  <xdr:oneCellAnchor>
    <xdr:from>
      <xdr:col>24</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5" name="Ink 14">
              <a:extLst>
                <a:ext uri="{FF2B5EF4-FFF2-40B4-BE49-F238E27FC236}">
                  <a16:creationId xmlns:a16="http://schemas.microsoft.com/office/drawing/2014/main" id="{2204F80D-06FC-2843-8995-2C279B1DEC07}"/>
                </a:ext>
              </a:extLst>
            </xdr14:cNvPr>
            <xdr14:cNvContentPartPr/>
          </xdr14:nvContentPartPr>
          <xdr14:nvPr macro=""/>
          <xdr14:xfrm>
            <a:off x="17851760" y="2448680"/>
            <a:ext cx="360" cy="360"/>
          </xdr14:xfrm>
        </xdr:contentPart>
      </mc:Choice>
      <mc:Fallback xmlns="">
        <xdr:pic>
          <xdr:nvPicPr>
            <xdr:cNvPr id="15" name="Ink 14">
              <a:extLst>
                <a:ext uri="{FF2B5EF4-FFF2-40B4-BE49-F238E27FC236}">
                  <a16:creationId xmlns:a16="http://schemas.microsoft.com/office/drawing/2014/main" id="{2204F80D-06FC-2843-8995-2C279B1DEC07}"/>
                </a:ext>
              </a:extLst>
            </xdr:cNvPr>
            <xdr:cNvPicPr/>
          </xdr:nvPicPr>
          <xdr:blipFill>
            <a:blip xmlns:r="http://schemas.openxmlformats.org/officeDocument/2006/relationships" r:embed="rId2"/>
            <a:stretch>
              <a:fillRect/>
            </a:stretch>
          </xdr:blipFill>
          <xdr:spPr>
            <a:xfrm>
              <a:off x="17842760" y="2439680"/>
              <a:ext cx="18000" cy="18000"/>
            </a:xfrm>
            <a:prstGeom prst="rect">
              <a:avLst/>
            </a:prstGeom>
          </xdr:spPr>
        </xdr:pic>
      </mc:Fallback>
    </mc:AlternateContent>
    <xdr:clientData/>
  </xdr:oneCellAnchor>
  <xdr:oneCellAnchor>
    <xdr:from>
      <xdr:col>24</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6" name="Ink 15">
              <a:extLst>
                <a:ext uri="{FF2B5EF4-FFF2-40B4-BE49-F238E27FC236}">
                  <a16:creationId xmlns:a16="http://schemas.microsoft.com/office/drawing/2014/main" id="{9F20FA0D-C3CD-0F41-9B6A-171405550489}"/>
                </a:ext>
              </a:extLst>
            </xdr14:cNvPr>
            <xdr14:cNvContentPartPr/>
          </xdr14:nvContentPartPr>
          <xdr14:nvPr macro=""/>
          <xdr14:xfrm>
            <a:off x="17851760" y="2651880"/>
            <a:ext cx="360" cy="360"/>
          </xdr14:xfrm>
        </xdr:contentPart>
      </mc:Choice>
      <mc:Fallback xmlns="">
        <xdr:pic>
          <xdr:nvPicPr>
            <xdr:cNvPr id="16" name="Ink 15">
              <a:extLst>
                <a:ext uri="{FF2B5EF4-FFF2-40B4-BE49-F238E27FC236}">
                  <a16:creationId xmlns:a16="http://schemas.microsoft.com/office/drawing/2014/main" id="{9F20FA0D-C3CD-0F41-9B6A-171405550489}"/>
                </a:ext>
              </a:extLst>
            </xdr:cNvPr>
            <xdr:cNvPicPr/>
          </xdr:nvPicPr>
          <xdr:blipFill>
            <a:blip xmlns:r="http://schemas.openxmlformats.org/officeDocument/2006/relationships" r:embed="rId2"/>
            <a:stretch>
              <a:fillRect/>
            </a:stretch>
          </xdr:blipFill>
          <xdr:spPr>
            <a:xfrm>
              <a:off x="17842760" y="2642880"/>
              <a:ext cx="18000" cy="18000"/>
            </a:xfrm>
            <a:prstGeom prst="rect">
              <a:avLst/>
            </a:prstGeom>
          </xdr:spPr>
        </xdr:pic>
      </mc:Fallback>
    </mc:AlternateContent>
    <xdr:clientData/>
  </xdr:oneCellAnchor>
  <xdr:oneCellAnchor>
    <xdr:from>
      <xdr:col>24</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7" name="Ink 16">
              <a:extLst>
                <a:ext uri="{FF2B5EF4-FFF2-40B4-BE49-F238E27FC236}">
                  <a16:creationId xmlns:a16="http://schemas.microsoft.com/office/drawing/2014/main" id="{5A27571E-6D0C-4E44-BE1A-94732FD10712}"/>
                </a:ext>
              </a:extLst>
            </xdr14:cNvPr>
            <xdr14:cNvContentPartPr/>
          </xdr14:nvContentPartPr>
          <xdr14:nvPr macro=""/>
          <xdr14:xfrm>
            <a:off x="17851760" y="5293480"/>
            <a:ext cx="360" cy="360"/>
          </xdr14:xfrm>
        </xdr:contentPart>
      </mc:Choice>
      <mc:Fallback xmlns="">
        <xdr:pic>
          <xdr:nvPicPr>
            <xdr:cNvPr id="17" name="Ink 16">
              <a:extLst>
                <a:ext uri="{FF2B5EF4-FFF2-40B4-BE49-F238E27FC236}">
                  <a16:creationId xmlns:a16="http://schemas.microsoft.com/office/drawing/2014/main" id="{5A27571E-6D0C-4E44-BE1A-94732FD10712}"/>
                </a:ext>
              </a:extLst>
            </xdr:cNvPr>
            <xdr:cNvPicPr/>
          </xdr:nvPicPr>
          <xdr:blipFill>
            <a:blip xmlns:r="http://schemas.openxmlformats.org/officeDocument/2006/relationships" r:embed="rId2"/>
            <a:stretch>
              <a:fillRect/>
            </a:stretch>
          </xdr:blipFill>
          <xdr:spPr>
            <a:xfrm>
              <a:off x="17842760" y="5284480"/>
              <a:ext cx="18000" cy="18000"/>
            </a:xfrm>
            <a:prstGeom prst="rect">
              <a:avLst/>
            </a:prstGeom>
          </xdr:spPr>
        </xdr:pic>
      </mc:Fallback>
    </mc:AlternateContent>
    <xdr:clientData/>
  </xdr:oneCellAnchor>
  <xdr:oneCellAnchor>
    <xdr:from>
      <xdr:col>24</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8" name="Ink 17">
              <a:extLst>
                <a:ext uri="{FF2B5EF4-FFF2-40B4-BE49-F238E27FC236}">
                  <a16:creationId xmlns:a16="http://schemas.microsoft.com/office/drawing/2014/main" id="{616BEAA7-21D0-3440-ADB4-E73AD549CB47}"/>
                </a:ext>
              </a:extLst>
            </xdr14:cNvPr>
            <xdr14:cNvContentPartPr/>
          </xdr14:nvContentPartPr>
          <xdr14:nvPr macro=""/>
          <xdr14:xfrm>
            <a:off x="17851760" y="5293480"/>
            <a:ext cx="360" cy="360"/>
          </xdr14:xfrm>
        </xdr:contentPart>
      </mc:Choice>
      <mc:Fallback xmlns="">
        <xdr:pic>
          <xdr:nvPicPr>
            <xdr:cNvPr id="18" name="Ink 17">
              <a:extLst>
                <a:ext uri="{FF2B5EF4-FFF2-40B4-BE49-F238E27FC236}">
                  <a16:creationId xmlns:a16="http://schemas.microsoft.com/office/drawing/2014/main" id="{616BEAA7-21D0-3440-ADB4-E73AD549CB47}"/>
                </a:ext>
              </a:extLst>
            </xdr:cNvPr>
            <xdr:cNvPicPr/>
          </xdr:nvPicPr>
          <xdr:blipFill>
            <a:blip xmlns:r="http://schemas.openxmlformats.org/officeDocument/2006/relationships" r:embed="rId2"/>
            <a:stretch>
              <a:fillRect/>
            </a:stretch>
          </xdr:blipFill>
          <xdr:spPr>
            <a:xfrm>
              <a:off x="17842760" y="5284480"/>
              <a:ext cx="18000" cy="18000"/>
            </a:xfrm>
            <a:prstGeom prst="rect">
              <a:avLst/>
            </a:prstGeom>
          </xdr:spPr>
        </xdr:pic>
      </mc:Fallback>
    </mc:AlternateContent>
    <xdr:clientData/>
  </xdr:oneCellAnchor>
  <xdr:oneCellAnchor>
    <xdr:from>
      <xdr:col>24</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9" name="Ink 18">
              <a:extLst>
                <a:ext uri="{FF2B5EF4-FFF2-40B4-BE49-F238E27FC236}">
                  <a16:creationId xmlns:a16="http://schemas.microsoft.com/office/drawing/2014/main" id="{F6CDA61F-8B9E-6E44-84BE-1C9FD8BB136C}"/>
                </a:ext>
              </a:extLst>
            </xdr14:cNvPr>
            <xdr14:cNvContentPartPr/>
          </xdr14:nvContentPartPr>
          <xdr14:nvPr macro=""/>
          <xdr14:xfrm>
            <a:off x="17851760" y="2245480"/>
            <a:ext cx="360" cy="360"/>
          </xdr14:xfrm>
        </xdr:contentPart>
      </mc:Choice>
      <mc:Fallback xmlns="">
        <xdr:pic>
          <xdr:nvPicPr>
            <xdr:cNvPr id="19" name="Ink 18">
              <a:extLst>
                <a:ext uri="{FF2B5EF4-FFF2-40B4-BE49-F238E27FC236}">
                  <a16:creationId xmlns:a16="http://schemas.microsoft.com/office/drawing/2014/main" id="{F6CDA61F-8B9E-6E44-84BE-1C9FD8BB136C}"/>
                </a:ext>
              </a:extLst>
            </xdr:cNvPr>
            <xdr:cNvPicPr/>
          </xdr:nvPicPr>
          <xdr:blipFill>
            <a:blip xmlns:r="http://schemas.openxmlformats.org/officeDocument/2006/relationships" r:embed="rId2"/>
            <a:stretch>
              <a:fillRect/>
            </a:stretch>
          </xdr:blipFill>
          <xdr:spPr>
            <a:xfrm>
              <a:off x="17842760" y="2236480"/>
              <a:ext cx="18000" cy="18000"/>
            </a:xfrm>
            <a:prstGeom prst="rect">
              <a:avLst/>
            </a:prstGeom>
          </xdr:spPr>
        </xdr:pic>
      </mc:Fallback>
    </mc:AlternateContent>
    <xdr:clientData/>
  </xdr:oneCellAnchor>
  <xdr:oneCellAnchor>
    <xdr:from>
      <xdr:col>24</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20" name="Ink 19">
              <a:extLst>
                <a:ext uri="{FF2B5EF4-FFF2-40B4-BE49-F238E27FC236}">
                  <a16:creationId xmlns:a16="http://schemas.microsoft.com/office/drawing/2014/main" id="{0DEA0737-3ABD-2144-BCDF-1ADCFA137A5D}"/>
                </a:ext>
              </a:extLst>
            </xdr14:cNvPr>
            <xdr14:cNvContentPartPr/>
          </xdr14:nvContentPartPr>
          <xdr14:nvPr macro=""/>
          <xdr14:xfrm>
            <a:off x="17851760" y="5293480"/>
            <a:ext cx="360" cy="360"/>
          </xdr14:xfrm>
        </xdr:contentPart>
      </mc:Choice>
      <mc:Fallback xmlns="">
        <xdr:pic>
          <xdr:nvPicPr>
            <xdr:cNvPr id="20" name="Ink 19">
              <a:extLst>
                <a:ext uri="{FF2B5EF4-FFF2-40B4-BE49-F238E27FC236}">
                  <a16:creationId xmlns:a16="http://schemas.microsoft.com/office/drawing/2014/main" id="{0DEA0737-3ABD-2144-BCDF-1ADCFA137A5D}"/>
                </a:ext>
              </a:extLst>
            </xdr:cNvPr>
            <xdr:cNvPicPr/>
          </xdr:nvPicPr>
          <xdr:blipFill>
            <a:blip xmlns:r="http://schemas.openxmlformats.org/officeDocument/2006/relationships" r:embed="rId2"/>
            <a:stretch>
              <a:fillRect/>
            </a:stretch>
          </xdr:blipFill>
          <xdr:spPr>
            <a:xfrm>
              <a:off x="17842760" y="5284480"/>
              <a:ext cx="18000" cy="18000"/>
            </a:xfrm>
            <a:prstGeom prst="rect">
              <a:avLst/>
            </a:prstGeom>
          </xdr:spPr>
        </xdr:pic>
      </mc:Fallback>
    </mc:AlternateContent>
    <xdr:clientData/>
  </xdr:oneCellAnchor>
  <xdr:oneCellAnchor>
    <xdr:from>
      <xdr:col>24</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23" name="Ink 22">
              <a:extLst>
                <a:ext uri="{FF2B5EF4-FFF2-40B4-BE49-F238E27FC236}">
                  <a16:creationId xmlns:a16="http://schemas.microsoft.com/office/drawing/2014/main" id="{E93064C1-2E17-B249-B9AA-4B98C9254387}"/>
                </a:ext>
              </a:extLst>
            </xdr14:cNvPr>
            <xdr14:cNvContentPartPr/>
          </xdr14:nvContentPartPr>
          <xdr14:nvPr macro=""/>
          <xdr14:xfrm>
            <a:off x="17851760" y="1432680"/>
            <a:ext cx="360" cy="360"/>
          </xdr14:xfrm>
        </xdr:contentPart>
      </mc:Choice>
      <mc:Fallback xmlns="">
        <xdr:pic>
          <xdr:nvPicPr>
            <xdr:cNvPr id="23" name="Ink 22">
              <a:extLst>
                <a:ext uri="{FF2B5EF4-FFF2-40B4-BE49-F238E27FC236}">
                  <a16:creationId xmlns:a16="http://schemas.microsoft.com/office/drawing/2014/main" id="{E93064C1-2E17-B249-B9AA-4B98C9254387}"/>
                </a:ext>
              </a:extLst>
            </xdr:cNvPr>
            <xdr:cNvPicPr/>
          </xdr:nvPicPr>
          <xdr:blipFill>
            <a:blip xmlns:r="http://schemas.openxmlformats.org/officeDocument/2006/relationships" r:embed="rId2"/>
            <a:stretch>
              <a:fillRect/>
            </a:stretch>
          </xdr:blipFill>
          <xdr:spPr>
            <a:xfrm>
              <a:off x="17842760" y="1423680"/>
              <a:ext cx="18000" cy="18000"/>
            </a:xfrm>
            <a:prstGeom prst="rect">
              <a:avLst/>
            </a:prstGeom>
          </xdr:spPr>
        </xdr:pic>
      </mc:Fallback>
    </mc:AlternateContent>
    <xdr:clientData/>
  </xdr:oneCellAnchor>
  <xdr:oneCellAnchor>
    <xdr:from>
      <xdr:col>24</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24" name="Ink 23">
              <a:extLst>
                <a:ext uri="{FF2B5EF4-FFF2-40B4-BE49-F238E27FC236}">
                  <a16:creationId xmlns:a16="http://schemas.microsoft.com/office/drawing/2014/main" id="{4713A899-904A-684C-B64B-82040B3EBCF5}"/>
                </a:ext>
              </a:extLst>
            </xdr14:cNvPr>
            <xdr14:cNvContentPartPr/>
          </xdr14:nvContentPartPr>
          <xdr14:nvPr macro=""/>
          <xdr14:xfrm>
            <a:off x="17851760" y="1635880"/>
            <a:ext cx="360" cy="360"/>
          </xdr14:xfrm>
        </xdr:contentPart>
      </mc:Choice>
      <mc:Fallback xmlns="">
        <xdr:pic>
          <xdr:nvPicPr>
            <xdr:cNvPr id="24" name="Ink 23">
              <a:extLst>
                <a:ext uri="{FF2B5EF4-FFF2-40B4-BE49-F238E27FC236}">
                  <a16:creationId xmlns:a16="http://schemas.microsoft.com/office/drawing/2014/main" id="{4713A899-904A-684C-B64B-82040B3EBCF5}"/>
                </a:ext>
              </a:extLst>
            </xdr:cNvPr>
            <xdr:cNvPicPr/>
          </xdr:nvPicPr>
          <xdr:blipFill>
            <a:blip xmlns:r="http://schemas.openxmlformats.org/officeDocument/2006/relationships" r:embed="rId2"/>
            <a:stretch>
              <a:fillRect/>
            </a:stretch>
          </xdr:blipFill>
          <xdr:spPr>
            <a:xfrm>
              <a:off x="17842760" y="1626880"/>
              <a:ext cx="18000" cy="18000"/>
            </a:xfrm>
            <a:prstGeom prst="rect">
              <a:avLst/>
            </a:prstGeom>
          </xdr:spPr>
        </xdr:pic>
      </mc:Fallback>
    </mc:AlternateContent>
    <xdr:clientData/>
  </xdr:oneCellAnchor>
  <xdr:oneCellAnchor>
    <xdr:from>
      <xdr:col>24</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25" name="Ink 24">
              <a:extLst>
                <a:ext uri="{FF2B5EF4-FFF2-40B4-BE49-F238E27FC236}">
                  <a16:creationId xmlns:a16="http://schemas.microsoft.com/office/drawing/2014/main" id="{2E44DBC5-F0C4-D843-8EC2-872DDD1BCD5C}"/>
                </a:ext>
              </a:extLst>
            </xdr14:cNvPr>
            <xdr14:cNvContentPartPr/>
          </xdr14:nvContentPartPr>
          <xdr14:nvPr macro=""/>
          <xdr14:xfrm>
            <a:off x="17851760" y="2245480"/>
            <a:ext cx="360" cy="360"/>
          </xdr14:xfrm>
        </xdr:contentPart>
      </mc:Choice>
      <mc:Fallback xmlns="">
        <xdr:pic>
          <xdr:nvPicPr>
            <xdr:cNvPr id="25" name="Ink 24">
              <a:extLst>
                <a:ext uri="{FF2B5EF4-FFF2-40B4-BE49-F238E27FC236}">
                  <a16:creationId xmlns:a16="http://schemas.microsoft.com/office/drawing/2014/main" id="{2E44DBC5-F0C4-D843-8EC2-872DDD1BCD5C}"/>
                </a:ext>
              </a:extLst>
            </xdr:cNvPr>
            <xdr:cNvPicPr/>
          </xdr:nvPicPr>
          <xdr:blipFill>
            <a:blip xmlns:r="http://schemas.openxmlformats.org/officeDocument/2006/relationships" r:embed="rId2"/>
            <a:stretch>
              <a:fillRect/>
            </a:stretch>
          </xdr:blipFill>
          <xdr:spPr>
            <a:xfrm>
              <a:off x="17842760" y="2236480"/>
              <a:ext cx="18000" cy="18000"/>
            </a:xfrm>
            <a:prstGeom prst="rect">
              <a:avLst/>
            </a:prstGeom>
          </xdr:spPr>
        </xdr:pic>
      </mc:Fallback>
    </mc:AlternateContent>
    <xdr:clientData/>
  </xdr:oneCellAnchor>
  <xdr:oneCellAnchor>
    <xdr:from>
      <xdr:col>37</xdr:col>
      <xdr:colOff>719460</xdr:colOff>
      <xdr:row>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26" name="Ink 25">
              <a:extLst>
                <a:ext uri="{FF2B5EF4-FFF2-40B4-BE49-F238E27FC236}">
                  <a16:creationId xmlns:a16="http://schemas.microsoft.com/office/drawing/2014/main" id="{2C488A2D-BBD9-8941-AD41-63E30ADF2981}"/>
                </a:ext>
              </a:extLst>
            </xdr14:cNvPr>
            <xdr14:cNvContentPartPr/>
          </xdr14:nvContentPartPr>
          <xdr14:nvPr macro=""/>
          <xdr14:xfrm>
            <a:off x="22372960" y="416680"/>
            <a:ext cx="360" cy="360"/>
          </xdr14:xfrm>
        </xdr:contentPart>
      </mc:Choice>
      <mc:Fallback xmlns="">
        <xdr:pic>
          <xdr:nvPicPr>
            <xdr:cNvPr id="26" name="Ink 25">
              <a:extLst>
                <a:ext uri="{FF2B5EF4-FFF2-40B4-BE49-F238E27FC236}">
                  <a16:creationId xmlns:a16="http://schemas.microsoft.com/office/drawing/2014/main" id="{2C488A2D-BBD9-8941-AD41-63E30ADF2981}"/>
                </a:ext>
              </a:extLst>
            </xdr:cNvPr>
            <xdr:cNvPicPr/>
          </xdr:nvPicPr>
          <xdr:blipFill>
            <a:blip xmlns:r="http://schemas.openxmlformats.org/officeDocument/2006/relationships" r:embed="rId2"/>
            <a:stretch>
              <a:fillRect/>
            </a:stretch>
          </xdr:blipFill>
          <xdr:spPr>
            <a:xfrm>
              <a:off x="22363960" y="407680"/>
              <a:ext cx="18000" cy="18000"/>
            </a:xfrm>
            <a:prstGeom prst="rect">
              <a:avLst/>
            </a:prstGeom>
          </xdr:spPr>
        </xdr:pic>
      </mc:Fallback>
    </mc:AlternateContent>
    <xdr:clientData/>
  </xdr:oneCellAnchor>
  <xdr:oneCellAnchor>
    <xdr:from>
      <xdr:col>37</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27" name="Ink 26">
              <a:extLst>
                <a:ext uri="{FF2B5EF4-FFF2-40B4-BE49-F238E27FC236}">
                  <a16:creationId xmlns:a16="http://schemas.microsoft.com/office/drawing/2014/main" id="{92E2693E-0EED-6B48-90E8-55D3C4E1733F}"/>
                </a:ext>
              </a:extLst>
            </xdr14:cNvPr>
            <xdr14:cNvContentPartPr/>
          </xdr14:nvContentPartPr>
          <xdr14:nvPr macro=""/>
          <xdr14:xfrm>
            <a:off x="22372960" y="2855080"/>
            <a:ext cx="360" cy="360"/>
          </xdr14:xfrm>
        </xdr:contentPart>
      </mc:Choice>
      <mc:Fallback xmlns="">
        <xdr:pic>
          <xdr:nvPicPr>
            <xdr:cNvPr id="27" name="Ink 26">
              <a:extLst>
                <a:ext uri="{FF2B5EF4-FFF2-40B4-BE49-F238E27FC236}">
                  <a16:creationId xmlns:a16="http://schemas.microsoft.com/office/drawing/2014/main" id="{92E2693E-0EED-6B48-90E8-55D3C4E1733F}"/>
                </a:ext>
              </a:extLst>
            </xdr:cNvPr>
            <xdr:cNvPicPr/>
          </xdr:nvPicPr>
          <xdr:blipFill>
            <a:blip xmlns:r="http://schemas.openxmlformats.org/officeDocument/2006/relationships" r:embed="rId2"/>
            <a:stretch>
              <a:fillRect/>
            </a:stretch>
          </xdr:blipFill>
          <xdr:spPr>
            <a:xfrm>
              <a:off x="22363960" y="2846080"/>
              <a:ext cx="18000" cy="18000"/>
            </a:xfrm>
            <a:prstGeom prst="rect">
              <a:avLst/>
            </a:prstGeom>
          </xdr:spPr>
        </xdr:pic>
      </mc:Fallback>
    </mc:AlternateContent>
    <xdr:clientData/>
  </xdr:oneCellAnchor>
  <xdr:oneCellAnchor>
    <xdr:from>
      <xdr:col>37</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28" name="Ink 27">
              <a:extLst>
                <a:ext uri="{FF2B5EF4-FFF2-40B4-BE49-F238E27FC236}">
                  <a16:creationId xmlns:a16="http://schemas.microsoft.com/office/drawing/2014/main" id="{623DB607-0639-4044-A18C-ADF47742907B}"/>
                </a:ext>
              </a:extLst>
            </xdr14:cNvPr>
            <xdr14:cNvContentPartPr/>
          </xdr14:nvContentPartPr>
          <xdr14:nvPr macro=""/>
          <xdr14:xfrm>
            <a:off x="22372960" y="5293480"/>
            <a:ext cx="360" cy="360"/>
          </xdr14:xfrm>
        </xdr:contentPart>
      </mc:Choice>
      <mc:Fallback xmlns="">
        <xdr:pic>
          <xdr:nvPicPr>
            <xdr:cNvPr id="28" name="Ink 27">
              <a:extLst>
                <a:ext uri="{FF2B5EF4-FFF2-40B4-BE49-F238E27FC236}">
                  <a16:creationId xmlns:a16="http://schemas.microsoft.com/office/drawing/2014/main" id="{623DB607-0639-4044-A18C-ADF47742907B}"/>
                </a:ext>
              </a:extLst>
            </xdr:cNvPr>
            <xdr:cNvPicPr/>
          </xdr:nvPicPr>
          <xdr:blipFill>
            <a:blip xmlns:r="http://schemas.openxmlformats.org/officeDocument/2006/relationships" r:embed="rId2"/>
            <a:stretch>
              <a:fillRect/>
            </a:stretch>
          </xdr:blipFill>
          <xdr:spPr>
            <a:xfrm>
              <a:off x="22363960" y="5284480"/>
              <a:ext cx="18000" cy="18000"/>
            </a:xfrm>
            <a:prstGeom prst="rect">
              <a:avLst/>
            </a:prstGeom>
          </xdr:spPr>
        </xdr:pic>
      </mc:Fallback>
    </mc:AlternateContent>
    <xdr:clientData/>
  </xdr:oneCellAnchor>
  <xdr:oneCellAnchor>
    <xdr:from>
      <xdr:col>37</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35D9DF95-A05C-BB46-90CB-C732D8CD1946}"/>
                </a:ext>
              </a:extLst>
            </xdr14:cNvPr>
            <xdr14:cNvContentPartPr/>
          </xdr14:nvContentPartPr>
          <xdr14:nvPr macro=""/>
          <xdr14:xfrm>
            <a:off x="22372960" y="619880"/>
            <a:ext cx="360" cy="360"/>
          </xdr14:xfrm>
        </xdr:contentPart>
      </mc:Choice>
      <mc:Fallback xmlns="">
        <xdr:pic>
          <xdr:nvPicPr>
            <xdr:cNvPr id="29" name="Ink 28">
              <a:extLst>
                <a:ext uri="{FF2B5EF4-FFF2-40B4-BE49-F238E27FC236}">
                  <a16:creationId xmlns:a16="http://schemas.microsoft.com/office/drawing/2014/main" id="{35D9DF95-A05C-BB46-90CB-C732D8CD1946}"/>
                </a:ext>
              </a:extLst>
            </xdr:cNvPr>
            <xdr:cNvPicPr/>
          </xdr:nvPicPr>
          <xdr:blipFill>
            <a:blip xmlns:r="http://schemas.openxmlformats.org/officeDocument/2006/relationships" r:embed="rId2"/>
            <a:stretch>
              <a:fillRect/>
            </a:stretch>
          </xdr:blipFill>
          <xdr:spPr>
            <a:xfrm>
              <a:off x="22363960" y="610880"/>
              <a:ext cx="18000" cy="18000"/>
            </a:xfrm>
            <a:prstGeom prst="rect">
              <a:avLst/>
            </a:prstGeom>
          </xdr:spPr>
        </xdr:pic>
      </mc:Fallback>
    </mc:AlternateContent>
    <xdr:clientData/>
  </xdr:oneCellAnchor>
  <xdr:oneCellAnchor>
    <xdr:from>
      <xdr:col>37</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30" name="Ink 29">
              <a:extLst>
                <a:ext uri="{FF2B5EF4-FFF2-40B4-BE49-F238E27FC236}">
                  <a16:creationId xmlns:a16="http://schemas.microsoft.com/office/drawing/2014/main" id="{F0499292-1E55-904D-9C93-0CC9C93A6BC1}"/>
                </a:ext>
              </a:extLst>
            </xdr14:cNvPr>
            <xdr14:cNvContentPartPr/>
          </xdr14:nvContentPartPr>
          <xdr14:nvPr macro=""/>
          <xdr14:xfrm>
            <a:off x="22372960" y="823080"/>
            <a:ext cx="360" cy="360"/>
          </xdr14:xfrm>
        </xdr:contentPart>
      </mc:Choice>
      <mc:Fallback xmlns="">
        <xdr:pic>
          <xdr:nvPicPr>
            <xdr:cNvPr id="30" name="Ink 29">
              <a:extLst>
                <a:ext uri="{FF2B5EF4-FFF2-40B4-BE49-F238E27FC236}">
                  <a16:creationId xmlns:a16="http://schemas.microsoft.com/office/drawing/2014/main" id="{F0499292-1E55-904D-9C93-0CC9C93A6BC1}"/>
                </a:ext>
              </a:extLst>
            </xdr:cNvPr>
            <xdr:cNvPicPr/>
          </xdr:nvPicPr>
          <xdr:blipFill>
            <a:blip xmlns:r="http://schemas.openxmlformats.org/officeDocument/2006/relationships" r:embed="rId2"/>
            <a:stretch>
              <a:fillRect/>
            </a:stretch>
          </xdr:blipFill>
          <xdr:spPr>
            <a:xfrm>
              <a:off x="22363960" y="814080"/>
              <a:ext cx="18000" cy="18000"/>
            </a:xfrm>
            <a:prstGeom prst="rect">
              <a:avLst/>
            </a:prstGeom>
          </xdr:spPr>
        </xdr:pic>
      </mc:Fallback>
    </mc:AlternateContent>
    <xdr:clientData/>
  </xdr:oneCellAnchor>
  <xdr:oneCellAnchor>
    <xdr:from>
      <xdr:col>37</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1" name="Ink 30">
              <a:extLst>
                <a:ext uri="{FF2B5EF4-FFF2-40B4-BE49-F238E27FC236}">
                  <a16:creationId xmlns:a16="http://schemas.microsoft.com/office/drawing/2014/main" id="{522A7BF0-8AAD-9346-A093-46F69249E6A0}"/>
                </a:ext>
              </a:extLst>
            </xdr14:cNvPr>
            <xdr14:cNvContentPartPr/>
          </xdr14:nvContentPartPr>
          <xdr14:nvPr macro=""/>
          <xdr14:xfrm>
            <a:off x="22372960" y="1026280"/>
            <a:ext cx="360" cy="360"/>
          </xdr14:xfrm>
        </xdr:contentPart>
      </mc:Choice>
      <mc:Fallback xmlns="">
        <xdr:pic>
          <xdr:nvPicPr>
            <xdr:cNvPr id="31" name="Ink 30">
              <a:extLst>
                <a:ext uri="{FF2B5EF4-FFF2-40B4-BE49-F238E27FC236}">
                  <a16:creationId xmlns:a16="http://schemas.microsoft.com/office/drawing/2014/main" id="{522A7BF0-8AAD-9346-A093-46F69249E6A0}"/>
                </a:ext>
              </a:extLst>
            </xdr:cNvPr>
            <xdr:cNvPicPr/>
          </xdr:nvPicPr>
          <xdr:blipFill>
            <a:blip xmlns:r="http://schemas.openxmlformats.org/officeDocument/2006/relationships" r:embed="rId2"/>
            <a:stretch>
              <a:fillRect/>
            </a:stretch>
          </xdr:blipFill>
          <xdr:spPr>
            <a:xfrm>
              <a:off x="22363960" y="1017280"/>
              <a:ext cx="18000" cy="18000"/>
            </a:xfrm>
            <a:prstGeom prst="rect">
              <a:avLst/>
            </a:prstGeom>
          </xdr:spPr>
        </xdr:pic>
      </mc:Fallback>
    </mc:AlternateContent>
    <xdr:clientData/>
  </xdr:oneCellAnchor>
  <xdr:oneCellAnchor>
    <xdr:from>
      <xdr:col>37</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32" name="Ink 31">
              <a:extLst>
                <a:ext uri="{FF2B5EF4-FFF2-40B4-BE49-F238E27FC236}">
                  <a16:creationId xmlns:a16="http://schemas.microsoft.com/office/drawing/2014/main" id="{EFA1C986-5C7C-D746-8083-E443DEDA4DA6}"/>
                </a:ext>
              </a:extLst>
            </xdr14:cNvPr>
            <xdr14:cNvContentPartPr/>
          </xdr14:nvContentPartPr>
          <xdr14:nvPr macro=""/>
          <xdr14:xfrm>
            <a:off x="22372960" y="1229480"/>
            <a:ext cx="360" cy="360"/>
          </xdr14:xfrm>
        </xdr:contentPart>
      </mc:Choice>
      <mc:Fallback xmlns="">
        <xdr:pic>
          <xdr:nvPicPr>
            <xdr:cNvPr id="32" name="Ink 31">
              <a:extLst>
                <a:ext uri="{FF2B5EF4-FFF2-40B4-BE49-F238E27FC236}">
                  <a16:creationId xmlns:a16="http://schemas.microsoft.com/office/drawing/2014/main" id="{EFA1C986-5C7C-D746-8083-E443DEDA4DA6}"/>
                </a:ext>
              </a:extLst>
            </xdr:cNvPr>
            <xdr:cNvPicPr/>
          </xdr:nvPicPr>
          <xdr:blipFill>
            <a:blip xmlns:r="http://schemas.openxmlformats.org/officeDocument/2006/relationships" r:embed="rId2"/>
            <a:stretch>
              <a:fillRect/>
            </a:stretch>
          </xdr:blipFill>
          <xdr:spPr>
            <a:xfrm>
              <a:off x="22363960" y="1220480"/>
              <a:ext cx="18000" cy="18000"/>
            </a:xfrm>
            <a:prstGeom prst="rect">
              <a:avLst/>
            </a:prstGeom>
          </xdr:spPr>
        </xdr:pic>
      </mc:Fallback>
    </mc:AlternateContent>
    <xdr:clientData/>
  </xdr:oneCellAnchor>
  <xdr:oneCellAnchor>
    <xdr:from>
      <xdr:col>37</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33" name="Ink 32">
              <a:extLst>
                <a:ext uri="{FF2B5EF4-FFF2-40B4-BE49-F238E27FC236}">
                  <a16:creationId xmlns:a16="http://schemas.microsoft.com/office/drawing/2014/main" id="{E64D5199-23A8-E142-B6BA-04FE83854D74}"/>
                </a:ext>
              </a:extLst>
            </xdr14:cNvPr>
            <xdr14:cNvContentPartPr/>
          </xdr14:nvContentPartPr>
          <xdr14:nvPr macro=""/>
          <xdr14:xfrm>
            <a:off x="22372960" y="1432680"/>
            <a:ext cx="360" cy="360"/>
          </xdr14:xfrm>
        </xdr:contentPart>
      </mc:Choice>
      <mc:Fallback xmlns="">
        <xdr:pic>
          <xdr:nvPicPr>
            <xdr:cNvPr id="33" name="Ink 32">
              <a:extLst>
                <a:ext uri="{FF2B5EF4-FFF2-40B4-BE49-F238E27FC236}">
                  <a16:creationId xmlns:a16="http://schemas.microsoft.com/office/drawing/2014/main" id="{E64D5199-23A8-E142-B6BA-04FE83854D74}"/>
                </a:ext>
              </a:extLst>
            </xdr:cNvPr>
            <xdr:cNvPicPr/>
          </xdr:nvPicPr>
          <xdr:blipFill>
            <a:blip xmlns:r="http://schemas.openxmlformats.org/officeDocument/2006/relationships" r:embed="rId2"/>
            <a:stretch>
              <a:fillRect/>
            </a:stretch>
          </xdr:blipFill>
          <xdr:spPr>
            <a:xfrm>
              <a:off x="22363960" y="1423680"/>
              <a:ext cx="18000" cy="18000"/>
            </a:xfrm>
            <a:prstGeom prst="rect">
              <a:avLst/>
            </a:prstGeom>
          </xdr:spPr>
        </xdr:pic>
      </mc:Fallback>
    </mc:AlternateContent>
    <xdr:clientData/>
  </xdr:oneCellAnchor>
  <xdr:oneCellAnchor>
    <xdr:from>
      <xdr:col>37</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34" name="Ink 33">
              <a:extLst>
                <a:ext uri="{FF2B5EF4-FFF2-40B4-BE49-F238E27FC236}">
                  <a16:creationId xmlns:a16="http://schemas.microsoft.com/office/drawing/2014/main" id="{5B1AD9EE-5B9E-6744-B346-7749E2077105}"/>
                </a:ext>
              </a:extLst>
            </xdr14:cNvPr>
            <xdr14:cNvContentPartPr/>
          </xdr14:nvContentPartPr>
          <xdr14:nvPr macro=""/>
          <xdr14:xfrm>
            <a:off x="22372960" y="2245480"/>
            <a:ext cx="360" cy="360"/>
          </xdr14:xfrm>
        </xdr:contentPart>
      </mc:Choice>
      <mc:Fallback xmlns="">
        <xdr:pic>
          <xdr:nvPicPr>
            <xdr:cNvPr id="34" name="Ink 33">
              <a:extLst>
                <a:ext uri="{FF2B5EF4-FFF2-40B4-BE49-F238E27FC236}">
                  <a16:creationId xmlns:a16="http://schemas.microsoft.com/office/drawing/2014/main" id="{5B1AD9EE-5B9E-6744-B346-7749E2077105}"/>
                </a:ext>
              </a:extLst>
            </xdr:cNvPr>
            <xdr:cNvPicPr/>
          </xdr:nvPicPr>
          <xdr:blipFill>
            <a:blip xmlns:r="http://schemas.openxmlformats.org/officeDocument/2006/relationships" r:embed="rId2"/>
            <a:stretch>
              <a:fillRect/>
            </a:stretch>
          </xdr:blipFill>
          <xdr:spPr>
            <a:xfrm>
              <a:off x="22363960" y="2236480"/>
              <a:ext cx="18000" cy="18000"/>
            </a:xfrm>
            <a:prstGeom prst="rect">
              <a:avLst/>
            </a:prstGeom>
          </xdr:spPr>
        </xdr:pic>
      </mc:Fallback>
    </mc:AlternateContent>
    <xdr:clientData/>
  </xdr:oneCellAnchor>
  <xdr:oneCellAnchor>
    <xdr:from>
      <xdr:col>37</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35" name="Ink 34">
              <a:extLst>
                <a:ext uri="{FF2B5EF4-FFF2-40B4-BE49-F238E27FC236}">
                  <a16:creationId xmlns:a16="http://schemas.microsoft.com/office/drawing/2014/main" id="{8AA2C06F-F9FB-E849-9B48-8D1B50745CF1}"/>
                </a:ext>
              </a:extLst>
            </xdr14:cNvPr>
            <xdr14:cNvContentPartPr/>
          </xdr14:nvContentPartPr>
          <xdr14:nvPr macro=""/>
          <xdr14:xfrm>
            <a:off x="22372960" y="2448680"/>
            <a:ext cx="360" cy="360"/>
          </xdr14:xfrm>
        </xdr:contentPart>
      </mc:Choice>
      <mc:Fallback xmlns="">
        <xdr:pic>
          <xdr:nvPicPr>
            <xdr:cNvPr id="35" name="Ink 34">
              <a:extLst>
                <a:ext uri="{FF2B5EF4-FFF2-40B4-BE49-F238E27FC236}">
                  <a16:creationId xmlns:a16="http://schemas.microsoft.com/office/drawing/2014/main" id="{8AA2C06F-F9FB-E849-9B48-8D1B50745CF1}"/>
                </a:ext>
              </a:extLst>
            </xdr:cNvPr>
            <xdr:cNvPicPr/>
          </xdr:nvPicPr>
          <xdr:blipFill>
            <a:blip xmlns:r="http://schemas.openxmlformats.org/officeDocument/2006/relationships" r:embed="rId2"/>
            <a:stretch>
              <a:fillRect/>
            </a:stretch>
          </xdr:blipFill>
          <xdr:spPr>
            <a:xfrm>
              <a:off x="22363960" y="2439680"/>
              <a:ext cx="18000" cy="18000"/>
            </a:xfrm>
            <a:prstGeom prst="rect">
              <a:avLst/>
            </a:prstGeom>
          </xdr:spPr>
        </xdr:pic>
      </mc:Fallback>
    </mc:AlternateContent>
    <xdr:clientData/>
  </xdr:oneCellAnchor>
  <xdr:oneCellAnchor>
    <xdr:from>
      <xdr:col>37</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36" name="Ink 35">
              <a:extLst>
                <a:ext uri="{FF2B5EF4-FFF2-40B4-BE49-F238E27FC236}">
                  <a16:creationId xmlns:a16="http://schemas.microsoft.com/office/drawing/2014/main" id="{A2E6F90B-4859-6746-8A8A-7D95832299A8}"/>
                </a:ext>
              </a:extLst>
            </xdr14:cNvPr>
            <xdr14:cNvContentPartPr/>
          </xdr14:nvContentPartPr>
          <xdr14:nvPr macro=""/>
          <xdr14:xfrm>
            <a:off x="22372960" y="2651880"/>
            <a:ext cx="360" cy="360"/>
          </xdr14:xfrm>
        </xdr:contentPart>
      </mc:Choice>
      <mc:Fallback xmlns="">
        <xdr:pic>
          <xdr:nvPicPr>
            <xdr:cNvPr id="36" name="Ink 35">
              <a:extLst>
                <a:ext uri="{FF2B5EF4-FFF2-40B4-BE49-F238E27FC236}">
                  <a16:creationId xmlns:a16="http://schemas.microsoft.com/office/drawing/2014/main" id="{A2E6F90B-4859-6746-8A8A-7D95832299A8}"/>
                </a:ext>
              </a:extLst>
            </xdr:cNvPr>
            <xdr:cNvPicPr/>
          </xdr:nvPicPr>
          <xdr:blipFill>
            <a:blip xmlns:r="http://schemas.openxmlformats.org/officeDocument/2006/relationships" r:embed="rId2"/>
            <a:stretch>
              <a:fillRect/>
            </a:stretch>
          </xdr:blipFill>
          <xdr:spPr>
            <a:xfrm>
              <a:off x="22363960" y="2642880"/>
              <a:ext cx="18000" cy="18000"/>
            </a:xfrm>
            <a:prstGeom prst="rect">
              <a:avLst/>
            </a:prstGeom>
          </xdr:spPr>
        </xdr:pic>
      </mc:Fallback>
    </mc:AlternateContent>
    <xdr:clientData/>
  </xdr:oneCellAnchor>
  <xdr:oneCellAnchor>
    <xdr:from>
      <xdr:col>37</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37" name="Ink 36">
              <a:extLst>
                <a:ext uri="{FF2B5EF4-FFF2-40B4-BE49-F238E27FC236}">
                  <a16:creationId xmlns:a16="http://schemas.microsoft.com/office/drawing/2014/main" id="{E57FD59A-D729-C74C-AC2C-58AE86EDD583}"/>
                </a:ext>
              </a:extLst>
            </xdr14:cNvPr>
            <xdr14:cNvContentPartPr/>
          </xdr14:nvContentPartPr>
          <xdr14:nvPr macro=""/>
          <xdr14:xfrm>
            <a:off x="22372960" y="3667880"/>
            <a:ext cx="360" cy="360"/>
          </xdr14:xfrm>
        </xdr:contentPart>
      </mc:Choice>
      <mc:Fallback xmlns="">
        <xdr:pic>
          <xdr:nvPicPr>
            <xdr:cNvPr id="37" name="Ink 36">
              <a:extLst>
                <a:ext uri="{FF2B5EF4-FFF2-40B4-BE49-F238E27FC236}">
                  <a16:creationId xmlns:a16="http://schemas.microsoft.com/office/drawing/2014/main" id="{E57FD59A-D729-C74C-AC2C-58AE86EDD583}"/>
                </a:ext>
              </a:extLst>
            </xdr:cNvPr>
            <xdr:cNvPicPr/>
          </xdr:nvPicPr>
          <xdr:blipFill>
            <a:blip xmlns:r="http://schemas.openxmlformats.org/officeDocument/2006/relationships" r:embed="rId2"/>
            <a:stretch>
              <a:fillRect/>
            </a:stretch>
          </xdr:blipFill>
          <xdr:spPr>
            <a:xfrm>
              <a:off x="22363960" y="3658880"/>
              <a:ext cx="18000" cy="18000"/>
            </a:xfrm>
            <a:prstGeom prst="rect">
              <a:avLst/>
            </a:prstGeom>
          </xdr:spPr>
        </xdr:pic>
      </mc:Fallback>
    </mc:AlternateContent>
    <xdr:clientData/>
  </xdr:oneCellAnchor>
  <xdr:oneCellAnchor>
    <xdr:from>
      <xdr:col>37</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38" name="Ink 37">
              <a:extLst>
                <a:ext uri="{FF2B5EF4-FFF2-40B4-BE49-F238E27FC236}">
                  <a16:creationId xmlns:a16="http://schemas.microsoft.com/office/drawing/2014/main" id="{BD6D7D5B-8970-8042-A573-6BFE2941035E}"/>
                </a:ext>
              </a:extLst>
            </xdr14:cNvPr>
            <xdr14:cNvContentPartPr/>
          </xdr14:nvContentPartPr>
          <xdr14:nvPr macro=""/>
          <xdr14:xfrm>
            <a:off x="22372960" y="3058280"/>
            <a:ext cx="360" cy="360"/>
          </xdr14:xfrm>
        </xdr:contentPart>
      </mc:Choice>
      <mc:Fallback xmlns="">
        <xdr:pic>
          <xdr:nvPicPr>
            <xdr:cNvPr id="38" name="Ink 37">
              <a:extLst>
                <a:ext uri="{FF2B5EF4-FFF2-40B4-BE49-F238E27FC236}">
                  <a16:creationId xmlns:a16="http://schemas.microsoft.com/office/drawing/2014/main" id="{BD6D7D5B-8970-8042-A573-6BFE2941035E}"/>
                </a:ext>
              </a:extLst>
            </xdr:cNvPr>
            <xdr:cNvPicPr/>
          </xdr:nvPicPr>
          <xdr:blipFill>
            <a:blip xmlns:r="http://schemas.openxmlformats.org/officeDocument/2006/relationships" r:embed="rId2"/>
            <a:stretch>
              <a:fillRect/>
            </a:stretch>
          </xdr:blipFill>
          <xdr:spPr>
            <a:xfrm>
              <a:off x="22363960" y="3049280"/>
              <a:ext cx="18000" cy="18000"/>
            </a:xfrm>
            <a:prstGeom prst="rect">
              <a:avLst/>
            </a:prstGeom>
          </xdr:spPr>
        </xdr:pic>
      </mc:Fallback>
    </mc:AlternateContent>
    <xdr:clientData/>
  </xdr:oneCellAnchor>
  <xdr:oneCellAnchor>
    <xdr:from>
      <xdr:col>37</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39" name="Ink 38">
              <a:extLst>
                <a:ext uri="{FF2B5EF4-FFF2-40B4-BE49-F238E27FC236}">
                  <a16:creationId xmlns:a16="http://schemas.microsoft.com/office/drawing/2014/main" id="{61F130E5-8C4A-114A-A3AB-C374304D42AB}"/>
                </a:ext>
              </a:extLst>
            </xdr14:cNvPr>
            <xdr14:cNvContentPartPr/>
          </xdr14:nvContentPartPr>
          <xdr14:nvPr macro=""/>
          <xdr14:xfrm>
            <a:off x="22372960" y="3261480"/>
            <a:ext cx="360" cy="360"/>
          </xdr14:xfrm>
        </xdr:contentPart>
      </mc:Choice>
      <mc:Fallback xmlns="">
        <xdr:pic>
          <xdr:nvPicPr>
            <xdr:cNvPr id="39" name="Ink 38">
              <a:extLst>
                <a:ext uri="{FF2B5EF4-FFF2-40B4-BE49-F238E27FC236}">
                  <a16:creationId xmlns:a16="http://schemas.microsoft.com/office/drawing/2014/main" id="{61F130E5-8C4A-114A-A3AB-C374304D42AB}"/>
                </a:ext>
              </a:extLst>
            </xdr:cNvPr>
            <xdr:cNvPicPr/>
          </xdr:nvPicPr>
          <xdr:blipFill>
            <a:blip xmlns:r="http://schemas.openxmlformats.org/officeDocument/2006/relationships" r:embed="rId2"/>
            <a:stretch>
              <a:fillRect/>
            </a:stretch>
          </xdr:blipFill>
          <xdr:spPr>
            <a:xfrm>
              <a:off x="22363960" y="3252480"/>
              <a:ext cx="18000" cy="18000"/>
            </a:xfrm>
            <a:prstGeom prst="rect">
              <a:avLst/>
            </a:prstGeom>
          </xdr:spPr>
        </xdr:pic>
      </mc:Fallback>
    </mc:AlternateContent>
    <xdr:clientData/>
  </xdr:oneCellAnchor>
  <xdr:oneCellAnchor>
    <xdr:from>
      <xdr:col>37</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40" name="Ink 39">
              <a:extLst>
                <a:ext uri="{FF2B5EF4-FFF2-40B4-BE49-F238E27FC236}">
                  <a16:creationId xmlns:a16="http://schemas.microsoft.com/office/drawing/2014/main" id="{2CE8CCF0-5123-E745-A189-9D9C55EA0520}"/>
                </a:ext>
              </a:extLst>
            </xdr14:cNvPr>
            <xdr14:cNvContentPartPr/>
          </xdr14:nvContentPartPr>
          <xdr14:nvPr macro=""/>
          <xdr14:xfrm>
            <a:off x="22372960" y="3464680"/>
            <a:ext cx="360" cy="360"/>
          </xdr14:xfrm>
        </xdr:contentPart>
      </mc:Choice>
      <mc:Fallback xmlns="">
        <xdr:pic>
          <xdr:nvPicPr>
            <xdr:cNvPr id="40" name="Ink 39">
              <a:extLst>
                <a:ext uri="{FF2B5EF4-FFF2-40B4-BE49-F238E27FC236}">
                  <a16:creationId xmlns:a16="http://schemas.microsoft.com/office/drawing/2014/main" id="{2CE8CCF0-5123-E745-A189-9D9C55EA0520}"/>
                </a:ext>
              </a:extLst>
            </xdr:cNvPr>
            <xdr:cNvPicPr/>
          </xdr:nvPicPr>
          <xdr:blipFill>
            <a:blip xmlns:r="http://schemas.openxmlformats.org/officeDocument/2006/relationships" r:embed="rId2"/>
            <a:stretch>
              <a:fillRect/>
            </a:stretch>
          </xdr:blipFill>
          <xdr:spPr>
            <a:xfrm>
              <a:off x="22363960" y="3455680"/>
              <a:ext cx="18000" cy="18000"/>
            </a:xfrm>
            <a:prstGeom prst="rect">
              <a:avLst/>
            </a:prstGeom>
          </xdr:spPr>
        </xdr:pic>
      </mc:Fallback>
    </mc:AlternateContent>
    <xdr:clientData/>
  </xdr:oneCellAnchor>
  <xdr:oneCellAnchor>
    <xdr:from>
      <xdr:col>37</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41" name="Ink 40">
              <a:extLst>
                <a:ext uri="{FF2B5EF4-FFF2-40B4-BE49-F238E27FC236}">
                  <a16:creationId xmlns:a16="http://schemas.microsoft.com/office/drawing/2014/main" id="{138AA047-2853-F347-8FBF-7ACC00B5F99F}"/>
                </a:ext>
              </a:extLst>
            </xdr14:cNvPr>
            <xdr14:cNvContentPartPr/>
          </xdr14:nvContentPartPr>
          <xdr14:nvPr macro=""/>
          <xdr14:xfrm>
            <a:off x="22372960" y="5496680"/>
            <a:ext cx="360" cy="360"/>
          </xdr14:xfrm>
        </xdr:contentPart>
      </mc:Choice>
      <mc:Fallback xmlns="">
        <xdr:pic>
          <xdr:nvPicPr>
            <xdr:cNvPr id="41" name="Ink 40">
              <a:extLst>
                <a:ext uri="{FF2B5EF4-FFF2-40B4-BE49-F238E27FC236}">
                  <a16:creationId xmlns:a16="http://schemas.microsoft.com/office/drawing/2014/main" id="{138AA047-2853-F347-8FBF-7ACC00B5F99F}"/>
                </a:ext>
              </a:extLst>
            </xdr:cNvPr>
            <xdr:cNvPicPr/>
          </xdr:nvPicPr>
          <xdr:blipFill>
            <a:blip xmlns:r="http://schemas.openxmlformats.org/officeDocument/2006/relationships" r:embed="rId2"/>
            <a:stretch>
              <a:fillRect/>
            </a:stretch>
          </xdr:blipFill>
          <xdr:spPr>
            <a:xfrm>
              <a:off x="22363960" y="5487680"/>
              <a:ext cx="18000" cy="18000"/>
            </a:xfrm>
            <a:prstGeom prst="rect">
              <a:avLst/>
            </a:prstGeom>
          </xdr:spPr>
        </xdr:pic>
      </mc:Fallback>
    </mc:AlternateContent>
    <xdr:clientData/>
  </xdr:oneCellAnchor>
  <xdr:oneCellAnchor>
    <xdr:from>
      <xdr:col>37</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2" name="Ink 41">
              <a:extLst>
                <a:ext uri="{FF2B5EF4-FFF2-40B4-BE49-F238E27FC236}">
                  <a16:creationId xmlns:a16="http://schemas.microsoft.com/office/drawing/2014/main" id="{6F3865A0-88BF-0F4A-9D97-EA184487031E}"/>
                </a:ext>
              </a:extLst>
            </xdr14:cNvPr>
            <xdr14:cNvContentPartPr/>
          </xdr14:nvContentPartPr>
          <xdr14:nvPr macro=""/>
          <xdr14:xfrm>
            <a:off x="22372960" y="5699880"/>
            <a:ext cx="360" cy="360"/>
          </xdr14:xfrm>
        </xdr:contentPart>
      </mc:Choice>
      <mc:Fallback xmlns="">
        <xdr:pic>
          <xdr:nvPicPr>
            <xdr:cNvPr id="42" name="Ink 41">
              <a:extLst>
                <a:ext uri="{FF2B5EF4-FFF2-40B4-BE49-F238E27FC236}">
                  <a16:creationId xmlns:a16="http://schemas.microsoft.com/office/drawing/2014/main" id="{6F3865A0-88BF-0F4A-9D97-EA184487031E}"/>
                </a:ext>
              </a:extLst>
            </xdr:cNvPr>
            <xdr:cNvPicPr/>
          </xdr:nvPicPr>
          <xdr:blipFill>
            <a:blip xmlns:r="http://schemas.openxmlformats.org/officeDocument/2006/relationships" r:embed="rId2"/>
            <a:stretch>
              <a:fillRect/>
            </a:stretch>
          </xdr:blipFill>
          <xdr:spPr>
            <a:xfrm>
              <a:off x="22363960" y="5690880"/>
              <a:ext cx="18000" cy="18000"/>
            </a:xfrm>
            <a:prstGeom prst="rect">
              <a:avLst/>
            </a:prstGeom>
          </xdr:spPr>
        </xdr:pic>
      </mc:Fallback>
    </mc:AlternateContent>
    <xdr:clientData/>
  </xdr:oneCellAnchor>
  <xdr:oneCellAnchor>
    <xdr:from>
      <xdr:col>37</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43" name="Ink 42">
              <a:extLst>
                <a:ext uri="{FF2B5EF4-FFF2-40B4-BE49-F238E27FC236}">
                  <a16:creationId xmlns:a16="http://schemas.microsoft.com/office/drawing/2014/main" id="{644A27C9-B033-C249-B4FD-84F522EA3DAD}"/>
                </a:ext>
              </a:extLst>
            </xdr14:cNvPr>
            <xdr14:cNvContentPartPr/>
          </xdr14:nvContentPartPr>
          <xdr14:nvPr macro=""/>
          <xdr14:xfrm>
            <a:off x="22372960" y="2042280"/>
            <a:ext cx="360" cy="360"/>
          </xdr14:xfrm>
        </xdr:contentPart>
      </mc:Choice>
      <mc:Fallback xmlns="">
        <xdr:pic>
          <xdr:nvPicPr>
            <xdr:cNvPr id="43" name="Ink 42">
              <a:extLst>
                <a:ext uri="{FF2B5EF4-FFF2-40B4-BE49-F238E27FC236}">
                  <a16:creationId xmlns:a16="http://schemas.microsoft.com/office/drawing/2014/main" id="{644A27C9-B033-C249-B4FD-84F522EA3DAD}"/>
                </a:ext>
              </a:extLst>
            </xdr:cNvPr>
            <xdr:cNvPicPr/>
          </xdr:nvPicPr>
          <xdr:blipFill>
            <a:blip xmlns:r="http://schemas.openxmlformats.org/officeDocument/2006/relationships" r:embed="rId2"/>
            <a:stretch>
              <a:fillRect/>
            </a:stretch>
          </xdr:blipFill>
          <xdr:spPr>
            <a:xfrm>
              <a:off x="22363960" y="2033280"/>
              <a:ext cx="18000" cy="18000"/>
            </a:xfrm>
            <a:prstGeom prst="rect">
              <a:avLst/>
            </a:prstGeom>
          </xdr:spPr>
        </xdr:pic>
      </mc:Fallback>
    </mc:AlternateContent>
    <xdr:clientData/>
  </xdr:oneCellAnchor>
  <xdr:oneCellAnchor>
    <xdr:from>
      <xdr:col>37</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4" name="Ink 43">
              <a:extLst>
                <a:ext uri="{FF2B5EF4-FFF2-40B4-BE49-F238E27FC236}">
                  <a16:creationId xmlns:a16="http://schemas.microsoft.com/office/drawing/2014/main" id="{33164231-9CB8-584D-80A0-CE47C84F33ED}"/>
                </a:ext>
              </a:extLst>
            </xdr14:cNvPr>
            <xdr14:cNvContentPartPr/>
          </xdr14:nvContentPartPr>
          <xdr14:nvPr macro=""/>
          <xdr14:xfrm>
            <a:off x="22372960" y="5090280"/>
            <a:ext cx="360" cy="360"/>
          </xdr14:xfrm>
        </xdr:contentPart>
      </mc:Choice>
      <mc:Fallback xmlns="">
        <xdr:pic>
          <xdr:nvPicPr>
            <xdr:cNvPr id="44" name="Ink 43">
              <a:extLst>
                <a:ext uri="{FF2B5EF4-FFF2-40B4-BE49-F238E27FC236}">
                  <a16:creationId xmlns:a16="http://schemas.microsoft.com/office/drawing/2014/main" id="{33164231-9CB8-584D-80A0-CE47C84F33ED}"/>
                </a:ext>
              </a:extLst>
            </xdr:cNvPr>
            <xdr:cNvPicPr/>
          </xdr:nvPicPr>
          <xdr:blipFill>
            <a:blip xmlns:r="http://schemas.openxmlformats.org/officeDocument/2006/relationships" r:embed="rId2"/>
            <a:stretch>
              <a:fillRect/>
            </a:stretch>
          </xdr:blipFill>
          <xdr:spPr>
            <a:xfrm>
              <a:off x="22363960" y="5081280"/>
              <a:ext cx="18000" cy="18000"/>
            </a:xfrm>
            <a:prstGeom prst="rect">
              <a:avLst/>
            </a:prstGeom>
          </xdr:spPr>
        </xdr:pic>
      </mc:Fallback>
    </mc:AlternateContent>
    <xdr:clientData/>
  </xdr:oneCellAnchor>
  <xdr:oneCellAnchor>
    <xdr:from>
      <xdr:col>37</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45" name="Ink 44">
              <a:extLst>
                <a:ext uri="{FF2B5EF4-FFF2-40B4-BE49-F238E27FC236}">
                  <a16:creationId xmlns:a16="http://schemas.microsoft.com/office/drawing/2014/main" id="{166CCD9C-5909-624B-A260-FEB05791AB8E}"/>
                </a:ext>
              </a:extLst>
            </xdr14:cNvPr>
            <xdr14:cNvContentPartPr/>
          </xdr14:nvContentPartPr>
          <xdr14:nvPr macro=""/>
          <xdr14:xfrm>
            <a:off x="22372960" y="1635880"/>
            <a:ext cx="360" cy="360"/>
          </xdr14:xfrm>
        </xdr:contentPart>
      </mc:Choice>
      <mc:Fallback xmlns="">
        <xdr:pic>
          <xdr:nvPicPr>
            <xdr:cNvPr id="45" name="Ink 44">
              <a:extLst>
                <a:ext uri="{FF2B5EF4-FFF2-40B4-BE49-F238E27FC236}">
                  <a16:creationId xmlns:a16="http://schemas.microsoft.com/office/drawing/2014/main" id="{166CCD9C-5909-624B-A260-FEB05791AB8E}"/>
                </a:ext>
              </a:extLst>
            </xdr:cNvPr>
            <xdr:cNvPicPr/>
          </xdr:nvPicPr>
          <xdr:blipFill>
            <a:blip xmlns:r="http://schemas.openxmlformats.org/officeDocument/2006/relationships" r:embed="rId2"/>
            <a:stretch>
              <a:fillRect/>
            </a:stretch>
          </xdr:blipFill>
          <xdr:spPr>
            <a:xfrm>
              <a:off x="22363960" y="1626880"/>
              <a:ext cx="18000" cy="18000"/>
            </a:xfrm>
            <a:prstGeom prst="rect">
              <a:avLst/>
            </a:prstGeom>
          </xdr:spPr>
        </xdr:pic>
      </mc:Fallback>
    </mc:AlternateContent>
    <xdr:clientData/>
  </xdr:oneCellAnchor>
  <xdr:oneCellAnchor>
    <xdr:from>
      <xdr:col>37</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46" name="Ink 45">
              <a:extLst>
                <a:ext uri="{FF2B5EF4-FFF2-40B4-BE49-F238E27FC236}">
                  <a16:creationId xmlns:a16="http://schemas.microsoft.com/office/drawing/2014/main" id="{67B81B3B-1509-EB4F-92CE-266970B0AA1C}"/>
                </a:ext>
              </a:extLst>
            </xdr14:cNvPr>
            <xdr14:cNvContentPartPr/>
          </xdr14:nvContentPartPr>
          <xdr14:nvPr macro=""/>
          <xdr14:xfrm>
            <a:off x="22372960" y="1839080"/>
            <a:ext cx="360" cy="360"/>
          </xdr14:xfrm>
        </xdr:contentPart>
      </mc:Choice>
      <mc:Fallback xmlns="">
        <xdr:pic>
          <xdr:nvPicPr>
            <xdr:cNvPr id="46" name="Ink 45">
              <a:extLst>
                <a:ext uri="{FF2B5EF4-FFF2-40B4-BE49-F238E27FC236}">
                  <a16:creationId xmlns:a16="http://schemas.microsoft.com/office/drawing/2014/main" id="{67B81B3B-1509-EB4F-92CE-266970B0AA1C}"/>
                </a:ext>
              </a:extLst>
            </xdr:cNvPr>
            <xdr:cNvPicPr/>
          </xdr:nvPicPr>
          <xdr:blipFill>
            <a:blip xmlns:r="http://schemas.openxmlformats.org/officeDocument/2006/relationships" r:embed="rId2"/>
            <a:stretch>
              <a:fillRect/>
            </a:stretch>
          </xdr:blipFill>
          <xdr:spPr>
            <a:xfrm>
              <a:off x="22363960" y="1830080"/>
              <a:ext cx="18000" cy="18000"/>
            </a:xfrm>
            <a:prstGeom prst="rect">
              <a:avLst/>
            </a:prstGeom>
          </xdr:spPr>
        </xdr:pic>
      </mc:Fallback>
    </mc:AlternateContent>
    <xdr:clientData/>
  </xdr:oneCellAnchor>
  <xdr:oneCellAnchor>
    <xdr:from>
      <xdr:col>37</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47" name="Ink 46">
              <a:extLst>
                <a:ext uri="{FF2B5EF4-FFF2-40B4-BE49-F238E27FC236}">
                  <a16:creationId xmlns:a16="http://schemas.microsoft.com/office/drawing/2014/main" id="{22CDC1B7-9D29-454A-84FF-A58203F600F5}"/>
                </a:ext>
              </a:extLst>
            </xdr14:cNvPr>
            <xdr14:cNvContentPartPr/>
          </xdr14:nvContentPartPr>
          <xdr14:nvPr macro=""/>
          <xdr14:xfrm>
            <a:off x="22372960" y="2042280"/>
            <a:ext cx="360" cy="360"/>
          </xdr14:xfrm>
        </xdr:contentPart>
      </mc:Choice>
      <mc:Fallback xmlns="">
        <xdr:pic>
          <xdr:nvPicPr>
            <xdr:cNvPr id="47" name="Ink 46">
              <a:extLst>
                <a:ext uri="{FF2B5EF4-FFF2-40B4-BE49-F238E27FC236}">
                  <a16:creationId xmlns:a16="http://schemas.microsoft.com/office/drawing/2014/main" id="{22CDC1B7-9D29-454A-84FF-A58203F600F5}"/>
                </a:ext>
              </a:extLst>
            </xdr:cNvPr>
            <xdr:cNvPicPr/>
          </xdr:nvPicPr>
          <xdr:blipFill>
            <a:blip xmlns:r="http://schemas.openxmlformats.org/officeDocument/2006/relationships" r:embed="rId2"/>
            <a:stretch>
              <a:fillRect/>
            </a:stretch>
          </xdr:blipFill>
          <xdr:spPr>
            <a:xfrm>
              <a:off x="22363960" y="2033280"/>
              <a:ext cx="18000" cy="18000"/>
            </a:xfrm>
            <a:prstGeom prst="rect">
              <a:avLst/>
            </a:prstGeom>
          </xdr:spPr>
        </xdr:pic>
      </mc:Fallback>
    </mc:AlternateContent>
    <xdr:clientData/>
  </xdr:oneCellAnchor>
  <xdr:oneCellAnchor>
    <xdr:from>
      <xdr:col>37</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48" name="Ink 47">
              <a:extLst>
                <a:ext uri="{FF2B5EF4-FFF2-40B4-BE49-F238E27FC236}">
                  <a16:creationId xmlns:a16="http://schemas.microsoft.com/office/drawing/2014/main" id="{A4A62E7A-5CAA-7545-93E4-83CFD1B0F2D6}"/>
                </a:ext>
              </a:extLst>
            </xdr14:cNvPr>
            <xdr14:cNvContentPartPr/>
          </xdr14:nvContentPartPr>
          <xdr14:nvPr macro=""/>
          <xdr14:xfrm>
            <a:off x="33929960" y="1635880"/>
            <a:ext cx="360" cy="360"/>
          </xdr14:xfrm>
        </xdr:contentPart>
      </mc:Choice>
      <mc:Fallback xmlns="">
        <xdr:pic>
          <xdr:nvPicPr>
            <xdr:cNvPr id="48" name="Ink 47">
              <a:extLst>
                <a:ext uri="{FF2B5EF4-FFF2-40B4-BE49-F238E27FC236}">
                  <a16:creationId xmlns:a16="http://schemas.microsoft.com/office/drawing/2014/main" id="{A4A62E7A-5CAA-7545-93E4-83CFD1B0F2D6}"/>
                </a:ext>
              </a:extLst>
            </xdr:cNvPr>
            <xdr:cNvPicPr/>
          </xdr:nvPicPr>
          <xdr:blipFill>
            <a:blip xmlns:r="http://schemas.openxmlformats.org/officeDocument/2006/relationships" r:embed="rId2"/>
            <a:stretch>
              <a:fillRect/>
            </a:stretch>
          </xdr:blipFill>
          <xdr:spPr>
            <a:xfrm>
              <a:off x="33920960" y="1626880"/>
              <a:ext cx="18000" cy="18000"/>
            </a:xfrm>
            <a:prstGeom prst="rect">
              <a:avLst/>
            </a:prstGeom>
          </xdr:spPr>
        </xdr:pic>
      </mc:Fallback>
    </mc:AlternateContent>
    <xdr:clientData/>
  </xdr:oneCellAnchor>
  <xdr:oneCellAnchor>
    <xdr:from>
      <xdr:col>37</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49" name="Ink 48">
              <a:extLst>
                <a:ext uri="{FF2B5EF4-FFF2-40B4-BE49-F238E27FC236}">
                  <a16:creationId xmlns:a16="http://schemas.microsoft.com/office/drawing/2014/main" id="{32086AA4-B3BD-BB46-86DE-8DC23E7680D7}"/>
                </a:ext>
              </a:extLst>
            </xdr14:cNvPr>
            <xdr14:cNvContentPartPr/>
          </xdr14:nvContentPartPr>
          <xdr14:nvPr macro=""/>
          <xdr14:xfrm>
            <a:off x="33929960" y="1026280"/>
            <a:ext cx="360" cy="360"/>
          </xdr14:xfrm>
        </xdr:contentPart>
      </mc:Choice>
      <mc:Fallback xmlns="">
        <xdr:pic>
          <xdr:nvPicPr>
            <xdr:cNvPr id="49" name="Ink 48">
              <a:extLst>
                <a:ext uri="{FF2B5EF4-FFF2-40B4-BE49-F238E27FC236}">
                  <a16:creationId xmlns:a16="http://schemas.microsoft.com/office/drawing/2014/main" id="{32086AA4-B3BD-BB46-86DE-8DC23E7680D7}"/>
                </a:ext>
              </a:extLst>
            </xdr:cNvPr>
            <xdr:cNvPicPr/>
          </xdr:nvPicPr>
          <xdr:blipFill>
            <a:blip xmlns:r="http://schemas.openxmlformats.org/officeDocument/2006/relationships" r:embed="rId2"/>
            <a:stretch>
              <a:fillRect/>
            </a:stretch>
          </xdr:blipFill>
          <xdr:spPr>
            <a:xfrm>
              <a:off x="33920960" y="1017280"/>
              <a:ext cx="18000" cy="18000"/>
            </a:xfrm>
            <a:prstGeom prst="rect">
              <a:avLst/>
            </a:prstGeom>
          </xdr:spPr>
        </xdr:pic>
      </mc:Fallback>
    </mc:AlternateContent>
    <xdr:clientData/>
  </xdr:oneCellAnchor>
  <xdr:oneCellAnchor>
    <xdr:from>
      <xdr:col>37</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0" name="Ink 49">
              <a:extLst>
                <a:ext uri="{FF2B5EF4-FFF2-40B4-BE49-F238E27FC236}">
                  <a16:creationId xmlns:a16="http://schemas.microsoft.com/office/drawing/2014/main" id="{E952FE63-04F1-6743-A5DE-E560CF0BDDEA}"/>
                </a:ext>
              </a:extLst>
            </xdr14:cNvPr>
            <xdr14:cNvContentPartPr/>
          </xdr14:nvContentPartPr>
          <xdr14:nvPr macro=""/>
          <xdr14:xfrm>
            <a:off x="33929960" y="416680"/>
            <a:ext cx="360" cy="360"/>
          </xdr14:xfrm>
        </xdr:contentPart>
      </mc:Choice>
      <mc:Fallback xmlns="">
        <xdr:pic>
          <xdr:nvPicPr>
            <xdr:cNvPr id="50" name="Ink 49">
              <a:extLst>
                <a:ext uri="{FF2B5EF4-FFF2-40B4-BE49-F238E27FC236}">
                  <a16:creationId xmlns:a16="http://schemas.microsoft.com/office/drawing/2014/main" id="{E952FE63-04F1-6743-A5DE-E560CF0BDDEA}"/>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51" name="Ink 50">
              <a:extLst>
                <a:ext uri="{FF2B5EF4-FFF2-40B4-BE49-F238E27FC236}">
                  <a16:creationId xmlns:a16="http://schemas.microsoft.com/office/drawing/2014/main" id="{E3C902FC-A1B3-6D46-A390-508429D7D5CE}"/>
                </a:ext>
              </a:extLst>
            </xdr14:cNvPr>
            <xdr14:cNvContentPartPr/>
          </xdr14:nvContentPartPr>
          <xdr14:nvPr macro=""/>
          <xdr14:xfrm>
            <a:off x="33929960" y="416680"/>
            <a:ext cx="360" cy="360"/>
          </xdr14:xfrm>
        </xdr:contentPart>
      </mc:Choice>
      <mc:Fallback xmlns="">
        <xdr:pic>
          <xdr:nvPicPr>
            <xdr:cNvPr id="51" name="Ink 50">
              <a:extLst>
                <a:ext uri="{FF2B5EF4-FFF2-40B4-BE49-F238E27FC236}">
                  <a16:creationId xmlns:a16="http://schemas.microsoft.com/office/drawing/2014/main" id="{E3C902FC-A1B3-6D46-A390-508429D7D5CE}"/>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52" name="Ink 51">
              <a:extLst>
                <a:ext uri="{FF2B5EF4-FFF2-40B4-BE49-F238E27FC236}">
                  <a16:creationId xmlns:a16="http://schemas.microsoft.com/office/drawing/2014/main" id="{3C9C94AE-C21E-D544-90A2-54CACFB1FEB2}"/>
                </a:ext>
              </a:extLst>
            </xdr14:cNvPr>
            <xdr14:cNvContentPartPr/>
          </xdr14:nvContentPartPr>
          <xdr14:nvPr macro=""/>
          <xdr14:xfrm>
            <a:off x="33929960" y="416680"/>
            <a:ext cx="360" cy="360"/>
          </xdr14:xfrm>
        </xdr:contentPart>
      </mc:Choice>
      <mc:Fallback xmlns="">
        <xdr:pic>
          <xdr:nvPicPr>
            <xdr:cNvPr id="52" name="Ink 51">
              <a:extLst>
                <a:ext uri="{FF2B5EF4-FFF2-40B4-BE49-F238E27FC236}">
                  <a16:creationId xmlns:a16="http://schemas.microsoft.com/office/drawing/2014/main" id="{3C9C94AE-C21E-D544-90A2-54CACFB1FEB2}"/>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53" name="Ink 52">
              <a:extLst>
                <a:ext uri="{FF2B5EF4-FFF2-40B4-BE49-F238E27FC236}">
                  <a16:creationId xmlns:a16="http://schemas.microsoft.com/office/drawing/2014/main" id="{1EDBCC92-224F-1F4B-9443-976DFE19D405}"/>
                </a:ext>
              </a:extLst>
            </xdr14:cNvPr>
            <xdr14:cNvContentPartPr/>
          </xdr14:nvContentPartPr>
          <xdr14:nvPr macro=""/>
          <xdr14:xfrm>
            <a:off x="33929960" y="416680"/>
            <a:ext cx="360" cy="360"/>
          </xdr14:xfrm>
        </xdr:contentPart>
      </mc:Choice>
      <mc:Fallback xmlns="">
        <xdr:pic>
          <xdr:nvPicPr>
            <xdr:cNvPr id="53" name="Ink 52">
              <a:extLst>
                <a:ext uri="{FF2B5EF4-FFF2-40B4-BE49-F238E27FC236}">
                  <a16:creationId xmlns:a16="http://schemas.microsoft.com/office/drawing/2014/main" id="{1EDBCC92-224F-1F4B-9443-976DFE19D405}"/>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54" name="Ink 53">
              <a:extLst>
                <a:ext uri="{FF2B5EF4-FFF2-40B4-BE49-F238E27FC236}">
                  <a16:creationId xmlns:a16="http://schemas.microsoft.com/office/drawing/2014/main" id="{0FAACAD9-2E23-544D-8AA3-40FA9EC2608C}"/>
                </a:ext>
              </a:extLst>
            </xdr14:cNvPr>
            <xdr14:cNvContentPartPr/>
          </xdr14:nvContentPartPr>
          <xdr14:nvPr macro=""/>
          <xdr14:xfrm>
            <a:off x="33929960" y="416680"/>
            <a:ext cx="360" cy="360"/>
          </xdr14:xfrm>
        </xdr:contentPart>
      </mc:Choice>
      <mc:Fallback xmlns="">
        <xdr:pic>
          <xdr:nvPicPr>
            <xdr:cNvPr id="54" name="Ink 53">
              <a:extLst>
                <a:ext uri="{FF2B5EF4-FFF2-40B4-BE49-F238E27FC236}">
                  <a16:creationId xmlns:a16="http://schemas.microsoft.com/office/drawing/2014/main" id="{0FAACAD9-2E23-544D-8AA3-40FA9EC2608C}"/>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55" name="Ink 54">
              <a:extLst>
                <a:ext uri="{FF2B5EF4-FFF2-40B4-BE49-F238E27FC236}">
                  <a16:creationId xmlns:a16="http://schemas.microsoft.com/office/drawing/2014/main" id="{065CA36A-D490-2A4A-AE90-860C93A1E081}"/>
                </a:ext>
              </a:extLst>
            </xdr14:cNvPr>
            <xdr14:cNvContentPartPr/>
          </xdr14:nvContentPartPr>
          <xdr14:nvPr macro=""/>
          <xdr14:xfrm>
            <a:off x="33929960" y="416680"/>
            <a:ext cx="360" cy="360"/>
          </xdr14:xfrm>
        </xdr:contentPart>
      </mc:Choice>
      <mc:Fallback xmlns="">
        <xdr:pic>
          <xdr:nvPicPr>
            <xdr:cNvPr id="55" name="Ink 54">
              <a:extLst>
                <a:ext uri="{FF2B5EF4-FFF2-40B4-BE49-F238E27FC236}">
                  <a16:creationId xmlns:a16="http://schemas.microsoft.com/office/drawing/2014/main" id="{065CA36A-D490-2A4A-AE90-860C93A1E081}"/>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56" name="Ink 55">
              <a:extLst>
                <a:ext uri="{FF2B5EF4-FFF2-40B4-BE49-F238E27FC236}">
                  <a16:creationId xmlns:a16="http://schemas.microsoft.com/office/drawing/2014/main" id="{22F28D46-B314-1943-9011-795A74335F31}"/>
                </a:ext>
              </a:extLst>
            </xdr14:cNvPr>
            <xdr14:cNvContentPartPr/>
          </xdr14:nvContentPartPr>
          <xdr14:nvPr macro=""/>
          <xdr14:xfrm>
            <a:off x="33929960" y="416680"/>
            <a:ext cx="360" cy="360"/>
          </xdr14:xfrm>
        </xdr:contentPart>
      </mc:Choice>
      <mc:Fallback xmlns="">
        <xdr:pic>
          <xdr:nvPicPr>
            <xdr:cNvPr id="56" name="Ink 55">
              <a:extLst>
                <a:ext uri="{FF2B5EF4-FFF2-40B4-BE49-F238E27FC236}">
                  <a16:creationId xmlns:a16="http://schemas.microsoft.com/office/drawing/2014/main" id="{22F28D46-B314-1943-9011-795A74335F31}"/>
                </a:ext>
              </a:extLst>
            </xdr:cNvPr>
            <xdr:cNvPicPr/>
          </xdr:nvPicPr>
          <xdr:blipFill>
            <a:blip xmlns:r="http://schemas.openxmlformats.org/officeDocument/2006/relationships" r:embed="rId2"/>
            <a:stretch>
              <a:fillRect/>
            </a:stretch>
          </xdr:blipFill>
          <xdr:spPr>
            <a:xfrm>
              <a:off x="33920960" y="407680"/>
              <a:ext cx="18000" cy="18000"/>
            </a:xfrm>
            <a:prstGeom prst="rect">
              <a:avLst/>
            </a:prstGeom>
          </xdr:spPr>
        </xdr:pic>
      </mc:Fallback>
    </mc:AlternateContent>
    <xdr:clientData/>
  </xdr:oneCellAnchor>
  <xdr:oneCellAnchor>
    <xdr:from>
      <xdr:col>37</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57" name="Ink 56">
              <a:extLst>
                <a:ext uri="{FF2B5EF4-FFF2-40B4-BE49-F238E27FC236}">
                  <a16:creationId xmlns:a16="http://schemas.microsoft.com/office/drawing/2014/main" id="{BA39E43F-F238-694E-8B2D-A04F19368938}"/>
                </a:ext>
              </a:extLst>
            </xdr14:cNvPr>
            <xdr14:cNvContentPartPr/>
          </xdr14:nvContentPartPr>
          <xdr14:nvPr macro=""/>
          <xdr14:xfrm>
            <a:off x="33929960" y="2042280"/>
            <a:ext cx="360" cy="360"/>
          </xdr14:xfrm>
        </xdr:contentPart>
      </mc:Choice>
      <mc:Fallback xmlns="">
        <xdr:pic>
          <xdr:nvPicPr>
            <xdr:cNvPr id="57" name="Ink 56">
              <a:extLst>
                <a:ext uri="{FF2B5EF4-FFF2-40B4-BE49-F238E27FC236}">
                  <a16:creationId xmlns:a16="http://schemas.microsoft.com/office/drawing/2014/main" id="{BA39E43F-F238-694E-8B2D-A04F19368938}"/>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58" name="Ink 57">
              <a:extLst>
                <a:ext uri="{FF2B5EF4-FFF2-40B4-BE49-F238E27FC236}">
                  <a16:creationId xmlns:a16="http://schemas.microsoft.com/office/drawing/2014/main" id="{A91BFEC2-6804-944F-A4E3-CBE585B3DCB8}"/>
                </a:ext>
              </a:extLst>
            </xdr14:cNvPr>
            <xdr14:cNvContentPartPr/>
          </xdr14:nvContentPartPr>
          <xdr14:nvPr macro=""/>
          <xdr14:xfrm>
            <a:off x="33929960" y="2042280"/>
            <a:ext cx="360" cy="360"/>
          </xdr14:xfrm>
        </xdr:contentPart>
      </mc:Choice>
      <mc:Fallback xmlns="">
        <xdr:pic>
          <xdr:nvPicPr>
            <xdr:cNvPr id="58" name="Ink 57">
              <a:extLst>
                <a:ext uri="{FF2B5EF4-FFF2-40B4-BE49-F238E27FC236}">
                  <a16:creationId xmlns:a16="http://schemas.microsoft.com/office/drawing/2014/main" id="{A91BFEC2-6804-944F-A4E3-CBE585B3DCB8}"/>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59" name="Ink 58">
              <a:extLst>
                <a:ext uri="{FF2B5EF4-FFF2-40B4-BE49-F238E27FC236}">
                  <a16:creationId xmlns:a16="http://schemas.microsoft.com/office/drawing/2014/main" id="{21DE1A3A-F812-6B4D-B4D7-960BCDED2ADC}"/>
                </a:ext>
              </a:extLst>
            </xdr14:cNvPr>
            <xdr14:cNvContentPartPr/>
          </xdr14:nvContentPartPr>
          <xdr14:nvPr macro=""/>
          <xdr14:xfrm>
            <a:off x="33929960" y="2042280"/>
            <a:ext cx="360" cy="360"/>
          </xdr14:xfrm>
        </xdr:contentPart>
      </mc:Choice>
      <mc:Fallback xmlns="">
        <xdr:pic>
          <xdr:nvPicPr>
            <xdr:cNvPr id="59" name="Ink 58">
              <a:extLst>
                <a:ext uri="{FF2B5EF4-FFF2-40B4-BE49-F238E27FC236}">
                  <a16:creationId xmlns:a16="http://schemas.microsoft.com/office/drawing/2014/main" id="{21DE1A3A-F812-6B4D-B4D7-960BCDED2ADC}"/>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60" name="Ink 59">
              <a:extLst>
                <a:ext uri="{FF2B5EF4-FFF2-40B4-BE49-F238E27FC236}">
                  <a16:creationId xmlns:a16="http://schemas.microsoft.com/office/drawing/2014/main" id="{1B2B703A-FF01-5747-BA27-6094159ADF32}"/>
                </a:ext>
              </a:extLst>
            </xdr14:cNvPr>
            <xdr14:cNvContentPartPr/>
          </xdr14:nvContentPartPr>
          <xdr14:nvPr macro=""/>
          <xdr14:xfrm>
            <a:off x="33929960" y="2042280"/>
            <a:ext cx="360" cy="360"/>
          </xdr14:xfrm>
        </xdr:contentPart>
      </mc:Choice>
      <mc:Fallback xmlns="">
        <xdr:pic>
          <xdr:nvPicPr>
            <xdr:cNvPr id="60" name="Ink 59">
              <a:extLst>
                <a:ext uri="{FF2B5EF4-FFF2-40B4-BE49-F238E27FC236}">
                  <a16:creationId xmlns:a16="http://schemas.microsoft.com/office/drawing/2014/main" id="{1B2B703A-FF01-5747-BA27-6094159ADF32}"/>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61" name="Ink 60">
              <a:extLst>
                <a:ext uri="{FF2B5EF4-FFF2-40B4-BE49-F238E27FC236}">
                  <a16:creationId xmlns:a16="http://schemas.microsoft.com/office/drawing/2014/main" id="{A90DBC46-F38D-4F42-8AD9-B9E0458851B0}"/>
                </a:ext>
              </a:extLst>
            </xdr14:cNvPr>
            <xdr14:cNvContentPartPr/>
          </xdr14:nvContentPartPr>
          <xdr14:nvPr macro=""/>
          <xdr14:xfrm>
            <a:off x="33929960" y="2042280"/>
            <a:ext cx="360" cy="360"/>
          </xdr14:xfrm>
        </xdr:contentPart>
      </mc:Choice>
      <mc:Fallback xmlns="">
        <xdr:pic>
          <xdr:nvPicPr>
            <xdr:cNvPr id="61" name="Ink 60">
              <a:extLst>
                <a:ext uri="{FF2B5EF4-FFF2-40B4-BE49-F238E27FC236}">
                  <a16:creationId xmlns:a16="http://schemas.microsoft.com/office/drawing/2014/main" id="{A90DBC46-F38D-4F42-8AD9-B9E0458851B0}"/>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62" name="Ink 61">
              <a:extLst>
                <a:ext uri="{FF2B5EF4-FFF2-40B4-BE49-F238E27FC236}">
                  <a16:creationId xmlns:a16="http://schemas.microsoft.com/office/drawing/2014/main" id="{A4D762E5-288D-5547-ADF7-D72A876D897C}"/>
                </a:ext>
              </a:extLst>
            </xdr14:cNvPr>
            <xdr14:cNvContentPartPr/>
          </xdr14:nvContentPartPr>
          <xdr14:nvPr macro=""/>
          <xdr14:xfrm>
            <a:off x="33929960" y="2042280"/>
            <a:ext cx="360" cy="360"/>
          </xdr14:xfrm>
        </xdr:contentPart>
      </mc:Choice>
      <mc:Fallback xmlns="">
        <xdr:pic>
          <xdr:nvPicPr>
            <xdr:cNvPr id="62" name="Ink 61">
              <a:extLst>
                <a:ext uri="{FF2B5EF4-FFF2-40B4-BE49-F238E27FC236}">
                  <a16:creationId xmlns:a16="http://schemas.microsoft.com/office/drawing/2014/main" id="{A4D762E5-288D-5547-ADF7-D72A876D897C}"/>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63" name="Ink 62">
              <a:extLst>
                <a:ext uri="{FF2B5EF4-FFF2-40B4-BE49-F238E27FC236}">
                  <a16:creationId xmlns:a16="http://schemas.microsoft.com/office/drawing/2014/main" id="{8DDA8994-D7EA-B347-AD7D-E26FD756DF72}"/>
                </a:ext>
              </a:extLst>
            </xdr14:cNvPr>
            <xdr14:cNvContentPartPr/>
          </xdr14:nvContentPartPr>
          <xdr14:nvPr macro=""/>
          <xdr14:xfrm>
            <a:off x="33929960" y="2042280"/>
            <a:ext cx="360" cy="360"/>
          </xdr14:xfrm>
        </xdr:contentPart>
      </mc:Choice>
      <mc:Fallback xmlns="">
        <xdr:pic>
          <xdr:nvPicPr>
            <xdr:cNvPr id="63" name="Ink 62">
              <a:extLst>
                <a:ext uri="{FF2B5EF4-FFF2-40B4-BE49-F238E27FC236}">
                  <a16:creationId xmlns:a16="http://schemas.microsoft.com/office/drawing/2014/main" id="{8DDA8994-D7EA-B347-AD7D-E26FD756DF72}"/>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64" name="Ink 63">
              <a:extLst>
                <a:ext uri="{FF2B5EF4-FFF2-40B4-BE49-F238E27FC236}">
                  <a16:creationId xmlns:a16="http://schemas.microsoft.com/office/drawing/2014/main" id="{07BE4590-2E02-8845-9D72-23CAA2862667}"/>
                </a:ext>
              </a:extLst>
            </xdr14:cNvPr>
            <xdr14:cNvContentPartPr/>
          </xdr14:nvContentPartPr>
          <xdr14:nvPr macro=""/>
          <xdr14:xfrm>
            <a:off x="33929960" y="2042280"/>
            <a:ext cx="360" cy="360"/>
          </xdr14:xfrm>
        </xdr:contentPart>
      </mc:Choice>
      <mc:Fallback xmlns="">
        <xdr:pic>
          <xdr:nvPicPr>
            <xdr:cNvPr id="64" name="Ink 63">
              <a:extLst>
                <a:ext uri="{FF2B5EF4-FFF2-40B4-BE49-F238E27FC236}">
                  <a16:creationId xmlns:a16="http://schemas.microsoft.com/office/drawing/2014/main" id="{07BE4590-2E02-8845-9D72-23CAA2862667}"/>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65" name="Ink 64">
              <a:extLst>
                <a:ext uri="{FF2B5EF4-FFF2-40B4-BE49-F238E27FC236}">
                  <a16:creationId xmlns:a16="http://schemas.microsoft.com/office/drawing/2014/main" id="{6FD0D1AB-7CBF-8D48-8CE1-9855F01AA441}"/>
                </a:ext>
              </a:extLst>
            </xdr14:cNvPr>
            <xdr14:cNvContentPartPr/>
          </xdr14:nvContentPartPr>
          <xdr14:nvPr macro=""/>
          <xdr14:xfrm>
            <a:off x="33929960" y="2042280"/>
            <a:ext cx="360" cy="360"/>
          </xdr14:xfrm>
        </xdr:contentPart>
      </mc:Choice>
      <mc:Fallback xmlns="">
        <xdr:pic>
          <xdr:nvPicPr>
            <xdr:cNvPr id="65" name="Ink 64">
              <a:extLst>
                <a:ext uri="{FF2B5EF4-FFF2-40B4-BE49-F238E27FC236}">
                  <a16:creationId xmlns:a16="http://schemas.microsoft.com/office/drawing/2014/main" id="{6FD0D1AB-7CBF-8D48-8CE1-9855F01AA441}"/>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66" name="Ink 65">
              <a:extLst>
                <a:ext uri="{FF2B5EF4-FFF2-40B4-BE49-F238E27FC236}">
                  <a16:creationId xmlns:a16="http://schemas.microsoft.com/office/drawing/2014/main" id="{03218290-EEF1-7441-BA0C-26481FA672C0}"/>
                </a:ext>
              </a:extLst>
            </xdr14:cNvPr>
            <xdr14:cNvContentPartPr/>
          </xdr14:nvContentPartPr>
          <xdr14:nvPr macro=""/>
          <xdr14:xfrm>
            <a:off x="33929960" y="2042280"/>
            <a:ext cx="360" cy="360"/>
          </xdr14:xfrm>
        </xdr:contentPart>
      </mc:Choice>
      <mc:Fallback xmlns="">
        <xdr:pic>
          <xdr:nvPicPr>
            <xdr:cNvPr id="66" name="Ink 65">
              <a:extLst>
                <a:ext uri="{FF2B5EF4-FFF2-40B4-BE49-F238E27FC236}">
                  <a16:creationId xmlns:a16="http://schemas.microsoft.com/office/drawing/2014/main" id="{03218290-EEF1-7441-BA0C-26481FA672C0}"/>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67" name="Ink 66">
              <a:extLst>
                <a:ext uri="{FF2B5EF4-FFF2-40B4-BE49-F238E27FC236}">
                  <a16:creationId xmlns:a16="http://schemas.microsoft.com/office/drawing/2014/main" id="{A80E4FD3-7C13-2C47-898C-157241E0060B}"/>
                </a:ext>
              </a:extLst>
            </xdr14:cNvPr>
            <xdr14:cNvContentPartPr/>
          </xdr14:nvContentPartPr>
          <xdr14:nvPr macro=""/>
          <xdr14:xfrm>
            <a:off x="33929960" y="2042280"/>
            <a:ext cx="360" cy="360"/>
          </xdr14:xfrm>
        </xdr:contentPart>
      </mc:Choice>
      <mc:Fallback xmlns="">
        <xdr:pic>
          <xdr:nvPicPr>
            <xdr:cNvPr id="67" name="Ink 66">
              <a:extLst>
                <a:ext uri="{FF2B5EF4-FFF2-40B4-BE49-F238E27FC236}">
                  <a16:creationId xmlns:a16="http://schemas.microsoft.com/office/drawing/2014/main" id="{A80E4FD3-7C13-2C47-898C-157241E0060B}"/>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68" name="Ink 67">
              <a:extLst>
                <a:ext uri="{FF2B5EF4-FFF2-40B4-BE49-F238E27FC236}">
                  <a16:creationId xmlns:a16="http://schemas.microsoft.com/office/drawing/2014/main" id="{2F25B844-83CA-7942-BC3F-37CE7667E64B}"/>
                </a:ext>
              </a:extLst>
            </xdr14:cNvPr>
            <xdr14:cNvContentPartPr/>
          </xdr14:nvContentPartPr>
          <xdr14:nvPr macro=""/>
          <xdr14:xfrm>
            <a:off x="33929960" y="2042280"/>
            <a:ext cx="360" cy="360"/>
          </xdr14:xfrm>
        </xdr:contentPart>
      </mc:Choice>
      <mc:Fallback xmlns="">
        <xdr:pic>
          <xdr:nvPicPr>
            <xdr:cNvPr id="68" name="Ink 67">
              <a:extLst>
                <a:ext uri="{FF2B5EF4-FFF2-40B4-BE49-F238E27FC236}">
                  <a16:creationId xmlns:a16="http://schemas.microsoft.com/office/drawing/2014/main" id="{2F25B844-83CA-7942-BC3F-37CE7667E64B}"/>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69" name="Ink 68">
              <a:extLst>
                <a:ext uri="{FF2B5EF4-FFF2-40B4-BE49-F238E27FC236}">
                  <a16:creationId xmlns:a16="http://schemas.microsoft.com/office/drawing/2014/main" id="{89A37359-F829-8541-8EC4-C61A030108EC}"/>
                </a:ext>
              </a:extLst>
            </xdr14:cNvPr>
            <xdr14:cNvContentPartPr/>
          </xdr14:nvContentPartPr>
          <xdr14:nvPr macro=""/>
          <xdr14:xfrm>
            <a:off x="33929960" y="2042280"/>
            <a:ext cx="360" cy="360"/>
          </xdr14:xfrm>
        </xdr:contentPart>
      </mc:Choice>
      <mc:Fallback xmlns="">
        <xdr:pic>
          <xdr:nvPicPr>
            <xdr:cNvPr id="69" name="Ink 68">
              <a:extLst>
                <a:ext uri="{FF2B5EF4-FFF2-40B4-BE49-F238E27FC236}">
                  <a16:creationId xmlns:a16="http://schemas.microsoft.com/office/drawing/2014/main" id="{89A37359-F829-8541-8EC4-C61A030108EC}"/>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70" name="Ink 69">
              <a:extLst>
                <a:ext uri="{FF2B5EF4-FFF2-40B4-BE49-F238E27FC236}">
                  <a16:creationId xmlns:a16="http://schemas.microsoft.com/office/drawing/2014/main" id="{18C2B30D-8759-C64B-A211-EF4C9C56AB00}"/>
                </a:ext>
              </a:extLst>
            </xdr14:cNvPr>
            <xdr14:cNvContentPartPr/>
          </xdr14:nvContentPartPr>
          <xdr14:nvPr macro=""/>
          <xdr14:xfrm>
            <a:off x="33929960" y="2042280"/>
            <a:ext cx="360" cy="360"/>
          </xdr14:xfrm>
        </xdr:contentPart>
      </mc:Choice>
      <mc:Fallback xmlns="">
        <xdr:pic>
          <xdr:nvPicPr>
            <xdr:cNvPr id="70" name="Ink 69">
              <a:extLst>
                <a:ext uri="{FF2B5EF4-FFF2-40B4-BE49-F238E27FC236}">
                  <a16:creationId xmlns:a16="http://schemas.microsoft.com/office/drawing/2014/main" id="{18C2B30D-8759-C64B-A211-EF4C9C56AB00}"/>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71" name="Ink 70">
              <a:extLst>
                <a:ext uri="{FF2B5EF4-FFF2-40B4-BE49-F238E27FC236}">
                  <a16:creationId xmlns:a16="http://schemas.microsoft.com/office/drawing/2014/main" id="{744EB4CE-D511-C645-BEFB-38BC91207E53}"/>
                </a:ext>
              </a:extLst>
            </xdr14:cNvPr>
            <xdr14:cNvContentPartPr/>
          </xdr14:nvContentPartPr>
          <xdr14:nvPr macro=""/>
          <xdr14:xfrm>
            <a:off x="33929960" y="2042280"/>
            <a:ext cx="360" cy="360"/>
          </xdr14:xfrm>
        </xdr:contentPart>
      </mc:Choice>
      <mc:Fallback xmlns="">
        <xdr:pic>
          <xdr:nvPicPr>
            <xdr:cNvPr id="71" name="Ink 70">
              <a:extLst>
                <a:ext uri="{FF2B5EF4-FFF2-40B4-BE49-F238E27FC236}">
                  <a16:creationId xmlns:a16="http://schemas.microsoft.com/office/drawing/2014/main" id="{744EB4CE-D511-C645-BEFB-38BC91207E53}"/>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72" name="Ink 71">
              <a:extLst>
                <a:ext uri="{FF2B5EF4-FFF2-40B4-BE49-F238E27FC236}">
                  <a16:creationId xmlns:a16="http://schemas.microsoft.com/office/drawing/2014/main" id="{F774BEC1-F797-1441-9817-A7806A30705B}"/>
                </a:ext>
              </a:extLst>
            </xdr14:cNvPr>
            <xdr14:cNvContentPartPr/>
          </xdr14:nvContentPartPr>
          <xdr14:nvPr macro=""/>
          <xdr14:xfrm>
            <a:off x="33929960" y="2042280"/>
            <a:ext cx="360" cy="360"/>
          </xdr14:xfrm>
        </xdr:contentPart>
      </mc:Choice>
      <mc:Fallback xmlns="">
        <xdr:pic>
          <xdr:nvPicPr>
            <xdr:cNvPr id="72" name="Ink 71">
              <a:extLst>
                <a:ext uri="{FF2B5EF4-FFF2-40B4-BE49-F238E27FC236}">
                  <a16:creationId xmlns:a16="http://schemas.microsoft.com/office/drawing/2014/main" id="{F774BEC1-F797-1441-9817-A7806A30705B}"/>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73" name="Ink 72">
              <a:extLst>
                <a:ext uri="{FF2B5EF4-FFF2-40B4-BE49-F238E27FC236}">
                  <a16:creationId xmlns:a16="http://schemas.microsoft.com/office/drawing/2014/main" id="{DCA53EA5-75CF-774E-A790-6789294B2A63}"/>
                </a:ext>
              </a:extLst>
            </xdr14:cNvPr>
            <xdr14:cNvContentPartPr/>
          </xdr14:nvContentPartPr>
          <xdr14:nvPr macro=""/>
          <xdr14:xfrm>
            <a:off x="33929960" y="2042280"/>
            <a:ext cx="360" cy="360"/>
          </xdr14:xfrm>
        </xdr:contentPart>
      </mc:Choice>
      <mc:Fallback xmlns="">
        <xdr:pic>
          <xdr:nvPicPr>
            <xdr:cNvPr id="73" name="Ink 72">
              <a:extLst>
                <a:ext uri="{FF2B5EF4-FFF2-40B4-BE49-F238E27FC236}">
                  <a16:creationId xmlns:a16="http://schemas.microsoft.com/office/drawing/2014/main" id="{DCA53EA5-75CF-774E-A790-6789294B2A63}"/>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74" name="Ink 73">
              <a:extLst>
                <a:ext uri="{FF2B5EF4-FFF2-40B4-BE49-F238E27FC236}">
                  <a16:creationId xmlns:a16="http://schemas.microsoft.com/office/drawing/2014/main" id="{720E5351-8533-C74F-B9E7-05C676E7A7E3}"/>
                </a:ext>
              </a:extLst>
            </xdr14:cNvPr>
            <xdr14:cNvContentPartPr/>
          </xdr14:nvContentPartPr>
          <xdr14:nvPr macro=""/>
          <xdr14:xfrm>
            <a:off x="33929960" y="2042280"/>
            <a:ext cx="360" cy="360"/>
          </xdr14:xfrm>
        </xdr:contentPart>
      </mc:Choice>
      <mc:Fallback xmlns="">
        <xdr:pic>
          <xdr:nvPicPr>
            <xdr:cNvPr id="74" name="Ink 73">
              <a:extLst>
                <a:ext uri="{FF2B5EF4-FFF2-40B4-BE49-F238E27FC236}">
                  <a16:creationId xmlns:a16="http://schemas.microsoft.com/office/drawing/2014/main" id="{720E5351-8533-C74F-B9E7-05C676E7A7E3}"/>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75" name="Ink 74">
              <a:extLst>
                <a:ext uri="{FF2B5EF4-FFF2-40B4-BE49-F238E27FC236}">
                  <a16:creationId xmlns:a16="http://schemas.microsoft.com/office/drawing/2014/main" id="{D8429CDC-F983-7B48-AE13-F755217DF15E}"/>
                </a:ext>
              </a:extLst>
            </xdr14:cNvPr>
            <xdr14:cNvContentPartPr/>
          </xdr14:nvContentPartPr>
          <xdr14:nvPr macro=""/>
          <xdr14:xfrm>
            <a:off x="33929960" y="2042280"/>
            <a:ext cx="360" cy="360"/>
          </xdr14:xfrm>
        </xdr:contentPart>
      </mc:Choice>
      <mc:Fallback xmlns="">
        <xdr:pic>
          <xdr:nvPicPr>
            <xdr:cNvPr id="75" name="Ink 74">
              <a:extLst>
                <a:ext uri="{FF2B5EF4-FFF2-40B4-BE49-F238E27FC236}">
                  <a16:creationId xmlns:a16="http://schemas.microsoft.com/office/drawing/2014/main" id="{D8429CDC-F983-7B48-AE13-F755217DF15E}"/>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76" name="Ink 75">
              <a:extLst>
                <a:ext uri="{FF2B5EF4-FFF2-40B4-BE49-F238E27FC236}">
                  <a16:creationId xmlns:a16="http://schemas.microsoft.com/office/drawing/2014/main" id="{11F81F02-3370-AC40-97D2-C37E7A4606E4}"/>
                </a:ext>
              </a:extLst>
            </xdr14:cNvPr>
            <xdr14:cNvContentPartPr/>
          </xdr14:nvContentPartPr>
          <xdr14:nvPr macro=""/>
          <xdr14:xfrm>
            <a:off x="33929960" y="2042280"/>
            <a:ext cx="360" cy="360"/>
          </xdr14:xfrm>
        </xdr:contentPart>
      </mc:Choice>
      <mc:Fallback xmlns="">
        <xdr:pic>
          <xdr:nvPicPr>
            <xdr:cNvPr id="76" name="Ink 75">
              <a:extLst>
                <a:ext uri="{FF2B5EF4-FFF2-40B4-BE49-F238E27FC236}">
                  <a16:creationId xmlns:a16="http://schemas.microsoft.com/office/drawing/2014/main" id="{11F81F02-3370-AC40-97D2-C37E7A4606E4}"/>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77" name="Ink 76">
              <a:extLst>
                <a:ext uri="{FF2B5EF4-FFF2-40B4-BE49-F238E27FC236}">
                  <a16:creationId xmlns:a16="http://schemas.microsoft.com/office/drawing/2014/main" id="{DFA113C2-D0F7-714F-BC53-8E8A0CBAE0CD}"/>
                </a:ext>
              </a:extLst>
            </xdr14:cNvPr>
            <xdr14:cNvContentPartPr/>
          </xdr14:nvContentPartPr>
          <xdr14:nvPr macro=""/>
          <xdr14:xfrm>
            <a:off x="33929960" y="2042280"/>
            <a:ext cx="360" cy="360"/>
          </xdr14:xfrm>
        </xdr:contentPart>
      </mc:Choice>
      <mc:Fallback xmlns="">
        <xdr:pic>
          <xdr:nvPicPr>
            <xdr:cNvPr id="77" name="Ink 76">
              <a:extLst>
                <a:ext uri="{FF2B5EF4-FFF2-40B4-BE49-F238E27FC236}">
                  <a16:creationId xmlns:a16="http://schemas.microsoft.com/office/drawing/2014/main" id="{DFA113C2-D0F7-714F-BC53-8E8A0CBAE0CD}"/>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78" name="Ink 77">
              <a:extLst>
                <a:ext uri="{FF2B5EF4-FFF2-40B4-BE49-F238E27FC236}">
                  <a16:creationId xmlns:a16="http://schemas.microsoft.com/office/drawing/2014/main" id="{C27456D5-975D-654B-9E00-1BB67707FB65}"/>
                </a:ext>
              </a:extLst>
            </xdr14:cNvPr>
            <xdr14:cNvContentPartPr/>
          </xdr14:nvContentPartPr>
          <xdr14:nvPr macro=""/>
          <xdr14:xfrm>
            <a:off x="33929960" y="2042280"/>
            <a:ext cx="360" cy="360"/>
          </xdr14:xfrm>
        </xdr:contentPart>
      </mc:Choice>
      <mc:Fallback xmlns="">
        <xdr:pic>
          <xdr:nvPicPr>
            <xdr:cNvPr id="78" name="Ink 77">
              <a:extLst>
                <a:ext uri="{FF2B5EF4-FFF2-40B4-BE49-F238E27FC236}">
                  <a16:creationId xmlns:a16="http://schemas.microsoft.com/office/drawing/2014/main" id="{C27456D5-975D-654B-9E00-1BB67707FB65}"/>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79" name="Ink 78">
              <a:extLst>
                <a:ext uri="{FF2B5EF4-FFF2-40B4-BE49-F238E27FC236}">
                  <a16:creationId xmlns:a16="http://schemas.microsoft.com/office/drawing/2014/main" id="{28070F9F-D31D-F64D-8D85-4C08A4FE0609}"/>
                </a:ext>
              </a:extLst>
            </xdr14:cNvPr>
            <xdr14:cNvContentPartPr/>
          </xdr14:nvContentPartPr>
          <xdr14:nvPr macro=""/>
          <xdr14:xfrm>
            <a:off x="33929960" y="2042280"/>
            <a:ext cx="360" cy="360"/>
          </xdr14:xfrm>
        </xdr:contentPart>
      </mc:Choice>
      <mc:Fallback xmlns="">
        <xdr:pic>
          <xdr:nvPicPr>
            <xdr:cNvPr id="79" name="Ink 78">
              <a:extLst>
                <a:ext uri="{FF2B5EF4-FFF2-40B4-BE49-F238E27FC236}">
                  <a16:creationId xmlns:a16="http://schemas.microsoft.com/office/drawing/2014/main" id="{28070F9F-D31D-F64D-8D85-4C08A4FE0609}"/>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80" name="Ink 79">
              <a:extLst>
                <a:ext uri="{FF2B5EF4-FFF2-40B4-BE49-F238E27FC236}">
                  <a16:creationId xmlns:a16="http://schemas.microsoft.com/office/drawing/2014/main" id="{53F5E702-C655-8246-B565-D88FFAACDEF6}"/>
                </a:ext>
              </a:extLst>
            </xdr14:cNvPr>
            <xdr14:cNvContentPartPr/>
          </xdr14:nvContentPartPr>
          <xdr14:nvPr macro=""/>
          <xdr14:xfrm>
            <a:off x="33929960" y="2042280"/>
            <a:ext cx="360" cy="360"/>
          </xdr14:xfrm>
        </xdr:contentPart>
      </mc:Choice>
      <mc:Fallback xmlns="">
        <xdr:pic>
          <xdr:nvPicPr>
            <xdr:cNvPr id="80" name="Ink 79">
              <a:extLst>
                <a:ext uri="{FF2B5EF4-FFF2-40B4-BE49-F238E27FC236}">
                  <a16:creationId xmlns:a16="http://schemas.microsoft.com/office/drawing/2014/main" id="{53F5E702-C655-8246-B565-D88FFAACDEF6}"/>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81" name="Ink 80">
              <a:extLst>
                <a:ext uri="{FF2B5EF4-FFF2-40B4-BE49-F238E27FC236}">
                  <a16:creationId xmlns:a16="http://schemas.microsoft.com/office/drawing/2014/main" id="{17814B4E-48B9-3B41-8003-63D04CBEF554}"/>
                </a:ext>
              </a:extLst>
            </xdr14:cNvPr>
            <xdr14:cNvContentPartPr/>
          </xdr14:nvContentPartPr>
          <xdr14:nvPr macro=""/>
          <xdr14:xfrm>
            <a:off x="33929960" y="2042280"/>
            <a:ext cx="360" cy="360"/>
          </xdr14:xfrm>
        </xdr:contentPart>
      </mc:Choice>
      <mc:Fallback xmlns="">
        <xdr:pic>
          <xdr:nvPicPr>
            <xdr:cNvPr id="81" name="Ink 80">
              <a:extLst>
                <a:ext uri="{FF2B5EF4-FFF2-40B4-BE49-F238E27FC236}">
                  <a16:creationId xmlns:a16="http://schemas.microsoft.com/office/drawing/2014/main" id="{17814B4E-48B9-3B41-8003-63D04CBEF554}"/>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82" name="Ink 81">
              <a:extLst>
                <a:ext uri="{FF2B5EF4-FFF2-40B4-BE49-F238E27FC236}">
                  <a16:creationId xmlns:a16="http://schemas.microsoft.com/office/drawing/2014/main" id="{3BBE2C79-5DD8-7C47-895D-F38EB5B2F959}"/>
                </a:ext>
              </a:extLst>
            </xdr14:cNvPr>
            <xdr14:cNvContentPartPr/>
          </xdr14:nvContentPartPr>
          <xdr14:nvPr macro=""/>
          <xdr14:xfrm>
            <a:off x="33929960" y="2042280"/>
            <a:ext cx="360" cy="360"/>
          </xdr14:xfrm>
        </xdr:contentPart>
      </mc:Choice>
      <mc:Fallback xmlns="">
        <xdr:pic>
          <xdr:nvPicPr>
            <xdr:cNvPr id="82" name="Ink 81">
              <a:extLst>
                <a:ext uri="{FF2B5EF4-FFF2-40B4-BE49-F238E27FC236}">
                  <a16:creationId xmlns:a16="http://schemas.microsoft.com/office/drawing/2014/main" id="{3BBE2C79-5DD8-7C47-895D-F38EB5B2F959}"/>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83" name="Ink 82">
              <a:extLst>
                <a:ext uri="{FF2B5EF4-FFF2-40B4-BE49-F238E27FC236}">
                  <a16:creationId xmlns:a16="http://schemas.microsoft.com/office/drawing/2014/main" id="{8D7C8DFD-96E9-D14C-BE90-3D805AF25FB3}"/>
                </a:ext>
              </a:extLst>
            </xdr14:cNvPr>
            <xdr14:cNvContentPartPr/>
          </xdr14:nvContentPartPr>
          <xdr14:nvPr macro=""/>
          <xdr14:xfrm>
            <a:off x="33929960" y="2042280"/>
            <a:ext cx="360" cy="360"/>
          </xdr14:xfrm>
        </xdr:contentPart>
      </mc:Choice>
      <mc:Fallback xmlns="">
        <xdr:pic>
          <xdr:nvPicPr>
            <xdr:cNvPr id="83" name="Ink 82">
              <a:extLst>
                <a:ext uri="{FF2B5EF4-FFF2-40B4-BE49-F238E27FC236}">
                  <a16:creationId xmlns:a16="http://schemas.microsoft.com/office/drawing/2014/main" id="{8D7C8DFD-96E9-D14C-BE90-3D805AF25FB3}"/>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84" name="Ink 83">
              <a:extLst>
                <a:ext uri="{FF2B5EF4-FFF2-40B4-BE49-F238E27FC236}">
                  <a16:creationId xmlns:a16="http://schemas.microsoft.com/office/drawing/2014/main" id="{741B0021-65A7-B346-A52F-B3CFB61BA5E0}"/>
                </a:ext>
              </a:extLst>
            </xdr14:cNvPr>
            <xdr14:cNvContentPartPr/>
          </xdr14:nvContentPartPr>
          <xdr14:nvPr macro=""/>
          <xdr14:xfrm>
            <a:off x="33929960" y="2042280"/>
            <a:ext cx="360" cy="360"/>
          </xdr14:xfrm>
        </xdr:contentPart>
      </mc:Choice>
      <mc:Fallback xmlns="">
        <xdr:pic>
          <xdr:nvPicPr>
            <xdr:cNvPr id="84" name="Ink 83">
              <a:extLst>
                <a:ext uri="{FF2B5EF4-FFF2-40B4-BE49-F238E27FC236}">
                  <a16:creationId xmlns:a16="http://schemas.microsoft.com/office/drawing/2014/main" id="{741B0021-65A7-B346-A52F-B3CFB61BA5E0}"/>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85" name="Ink 84">
              <a:extLst>
                <a:ext uri="{FF2B5EF4-FFF2-40B4-BE49-F238E27FC236}">
                  <a16:creationId xmlns:a16="http://schemas.microsoft.com/office/drawing/2014/main" id="{429C858F-E637-9B4C-9B82-AA6DA9BE412A}"/>
                </a:ext>
              </a:extLst>
            </xdr14:cNvPr>
            <xdr14:cNvContentPartPr/>
          </xdr14:nvContentPartPr>
          <xdr14:nvPr macro=""/>
          <xdr14:xfrm>
            <a:off x="33929960" y="2042280"/>
            <a:ext cx="360" cy="360"/>
          </xdr14:xfrm>
        </xdr:contentPart>
      </mc:Choice>
      <mc:Fallback xmlns="">
        <xdr:pic>
          <xdr:nvPicPr>
            <xdr:cNvPr id="85" name="Ink 84">
              <a:extLst>
                <a:ext uri="{FF2B5EF4-FFF2-40B4-BE49-F238E27FC236}">
                  <a16:creationId xmlns:a16="http://schemas.microsoft.com/office/drawing/2014/main" id="{429C858F-E637-9B4C-9B82-AA6DA9BE412A}"/>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86" name="Ink 85">
              <a:extLst>
                <a:ext uri="{FF2B5EF4-FFF2-40B4-BE49-F238E27FC236}">
                  <a16:creationId xmlns:a16="http://schemas.microsoft.com/office/drawing/2014/main" id="{50031406-3CAE-684D-BAC3-00D9B6335D54}"/>
                </a:ext>
              </a:extLst>
            </xdr14:cNvPr>
            <xdr14:cNvContentPartPr/>
          </xdr14:nvContentPartPr>
          <xdr14:nvPr macro=""/>
          <xdr14:xfrm>
            <a:off x="33929960" y="2042280"/>
            <a:ext cx="360" cy="360"/>
          </xdr14:xfrm>
        </xdr:contentPart>
      </mc:Choice>
      <mc:Fallback xmlns="">
        <xdr:pic>
          <xdr:nvPicPr>
            <xdr:cNvPr id="86" name="Ink 85">
              <a:extLst>
                <a:ext uri="{FF2B5EF4-FFF2-40B4-BE49-F238E27FC236}">
                  <a16:creationId xmlns:a16="http://schemas.microsoft.com/office/drawing/2014/main" id="{50031406-3CAE-684D-BAC3-00D9B6335D54}"/>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87" name="Ink 86">
              <a:extLst>
                <a:ext uri="{FF2B5EF4-FFF2-40B4-BE49-F238E27FC236}">
                  <a16:creationId xmlns:a16="http://schemas.microsoft.com/office/drawing/2014/main" id="{5C717A4E-EBA8-E34A-AC4C-8AB422E9D1B2}"/>
                </a:ext>
              </a:extLst>
            </xdr14:cNvPr>
            <xdr14:cNvContentPartPr/>
          </xdr14:nvContentPartPr>
          <xdr14:nvPr macro=""/>
          <xdr14:xfrm>
            <a:off x="33929960" y="2042280"/>
            <a:ext cx="360" cy="360"/>
          </xdr14:xfrm>
        </xdr:contentPart>
      </mc:Choice>
      <mc:Fallback xmlns="">
        <xdr:pic>
          <xdr:nvPicPr>
            <xdr:cNvPr id="87" name="Ink 86">
              <a:extLst>
                <a:ext uri="{FF2B5EF4-FFF2-40B4-BE49-F238E27FC236}">
                  <a16:creationId xmlns:a16="http://schemas.microsoft.com/office/drawing/2014/main" id="{5C717A4E-EBA8-E34A-AC4C-8AB422E9D1B2}"/>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88" name="Ink 87">
              <a:extLst>
                <a:ext uri="{FF2B5EF4-FFF2-40B4-BE49-F238E27FC236}">
                  <a16:creationId xmlns:a16="http://schemas.microsoft.com/office/drawing/2014/main" id="{64EE2BC0-FDFA-E74E-B973-7B54E7F6554F}"/>
                </a:ext>
              </a:extLst>
            </xdr14:cNvPr>
            <xdr14:cNvContentPartPr/>
          </xdr14:nvContentPartPr>
          <xdr14:nvPr macro=""/>
          <xdr14:xfrm>
            <a:off x="33929960" y="2042280"/>
            <a:ext cx="360" cy="360"/>
          </xdr14:xfrm>
        </xdr:contentPart>
      </mc:Choice>
      <mc:Fallback xmlns="">
        <xdr:pic>
          <xdr:nvPicPr>
            <xdr:cNvPr id="88" name="Ink 87">
              <a:extLst>
                <a:ext uri="{FF2B5EF4-FFF2-40B4-BE49-F238E27FC236}">
                  <a16:creationId xmlns:a16="http://schemas.microsoft.com/office/drawing/2014/main" id="{64EE2BC0-FDFA-E74E-B973-7B54E7F6554F}"/>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89" name="Ink 88">
              <a:extLst>
                <a:ext uri="{FF2B5EF4-FFF2-40B4-BE49-F238E27FC236}">
                  <a16:creationId xmlns:a16="http://schemas.microsoft.com/office/drawing/2014/main" id="{4EB31A85-77F0-6147-AC1D-980618860DBF}"/>
                </a:ext>
              </a:extLst>
            </xdr14:cNvPr>
            <xdr14:cNvContentPartPr/>
          </xdr14:nvContentPartPr>
          <xdr14:nvPr macro=""/>
          <xdr14:xfrm>
            <a:off x="33929960" y="2042280"/>
            <a:ext cx="360" cy="360"/>
          </xdr14:xfrm>
        </xdr:contentPart>
      </mc:Choice>
      <mc:Fallback xmlns="">
        <xdr:pic>
          <xdr:nvPicPr>
            <xdr:cNvPr id="89" name="Ink 88">
              <a:extLst>
                <a:ext uri="{FF2B5EF4-FFF2-40B4-BE49-F238E27FC236}">
                  <a16:creationId xmlns:a16="http://schemas.microsoft.com/office/drawing/2014/main" id="{4EB31A85-77F0-6147-AC1D-980618860DBF}"/>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90" name="Ink 89">
              <a:extLst>
                <a:ext uri="{FF2B5EF4-FFF2-40B4-BE49-F238E27FC236}">
                  <a16:creationId xmlns:a16="http://schemas.microsoft.com/office/drawing/2014/main" id="{EE1E8C1C-E65F-2546-8567-65EE9EFDE212}"/>
                </a:ext>
              </a:extLst>
            </xdr14:cNvPr>
            <xdr14:cNvContentPartPr/>
          </xdr14:nvContentPartPr>
          <xdr14:nvPr macro=""/>
          <xdr14:xfrm>
            <a:off x="33929960" y="2042280"/>
            <a:ext cx="360" cy="360"/>
          </xdr14:xfrm>
        </xdr:contentPart>
      </mc:Choice>
      <mc:Fallback xmlns="">
        <xdr:pic>
          <xdr:nvPicPr>
            <xdr:cNvPr id="90" name="Ink 89">
              <a:extLst>
                <a:ext uri="{FF2B5EF4-FFF2-40B4-BE49-F238E27FC236}">
                  <a16:creationId xmlns:a16="http://schemas.microsoft.com/office/drawing/2014/main" id="{EE1E8C1C-E65F-2546-8567-65EE9EFDE212}"/>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91" name="Ink 90">
              <a:extLst>
                <a:ext uri="{FF2B5EF4-FFF2-40B4-BE49-F238E27FC236}">
                  <a16:creationId xmlns:a16="http://schemas.microsoft.com/office/drawing/2014/main" id="{7F4DC3EB-F093-BA4A-84FD-81D7DB33E26B}"/>
                </a:ext>
              </a:extLst>
            </xdr14:cNvPr>
            <xdr14:cNvContentPartPr/>
          </xdr14:nvContentPartPr>
          <xdr14:nvPr macro=""/>
          <xdr14:xfrm>
            <a:off x="33929960" y="2042280"/>
            <a:ext cx="360" cy="360"/>
          </xdr14:xfrm>
        </xdr:contentPart>
      </mc:Choice>
      <mc:Fallback xmlns="">
        <xdr:pic>
          <xdr:nvPicPr>
            <xdr:cNvPr id="91" name="Ink 90">
              <a:extLst>
                <a:ext uri="{FF2B5EF4-FFF2-40B4-BE49-F238E27FC236}">
                  <a16:creationId xmlns:a16="http://schemas.microsoft.com/office/drawing/2014/main" id="{7F4DC3EB-F093-BA4A-84FD-81D7DB33E26B}"/>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92" name="Ink 91">
              <a:extLst>
                <a:ext uri="{FF2B5EF4-FFF2-40B4-BE49-F238E27FC236}">
                  <a16:creationId xmlns:a16="http://schemas.microsoft.com/office/drawing/2014/main" id="{DE30D9AE-7AE3-0B4F-9CB6-2FF3F05C0454}"/>
                </a:ext>
              </a:extLst>
            </xdr14:cNvPr>
            <xdr14:cNvContentPartPr/>
          </xdr14:nvContentPartPr>
          <xdr14:nvPr macro=""/>
          <xdr14:xfrm>
            <a:off x="33929960" y="2042280"/>
            <a:ext cx="360" cy="360"/>
          </xdr14:xfrm>
        </xdr:contentPart>
      </mc:Choice>
      <mc:Fallback xmlns="">
        <xdr:pic>
          <xdr:nvPicPr>
            <xdr:cNvPr id="92" name="Ink 91">
              <a:extLst>
                <a:ext uri="{FF2B5EF4-FFF2-40B4-BE49-F238E27FC236}">
                  <a16:creationId xmlns:a16="http://schemas.microsoft.com/office/drawing/2014/main" id="{DE30D9AE-7AE3-0B4F-9CB6-2FF3F05C0454}"/>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93" name="Ink 92">
              <a:extLst>
                <a:ext uri="{FF2B5EF4-FFF2-40B4-BE49-F238E27FC236}">
                  <a16:creationId xmlns:a16="http://schemas.microsoft.com/office/drawing/2014/main" id="{1FB770AF-68CB-A240-82A2-C4E9CB2CFCEE}"/>
                </a:ext>
              </a:extLst>
            </xdr14:cNvPr>
            <xdr14:cNvContentPartPr/>
          </xdr14:nvContentPartPr>
          <xdr14:nvPr macro=""/>
          <xdr14:xfrm>
            <a:off x="33929960" y="2042280"/>
            <a:ext cx="360" cy="360"/>
          </xdr14:xfrm>
        </xdr:contentPart>
      </mc:Choice>
      <mc:Fallback xmlns="">
        <xdr:pic>
          <xdr:nvPicPr>
            <xdr:cNvPr id="93" name="Ink 92">
              <a:extLst>
                <a:ext uri="{FF2B5EF4-FFF2-40B4-BE49-F238E27FC236}">
                  <a16:creationId xmlns:a16="http://schemas.microsoft.com/office/drawing/2014/main" id="{1FB770AF-68CB-A240-82A2-C4E9CB2CFCEE}"/>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94" name="Ink 93">
              <a:extLst>
                <a:ext uri="{FF2B5EF4-FFF2-40B4-BE49-F238E27FC236}">
                  <a16:creationId xmlns:a16="http://schemas.microsoft.com/office/drawing/2014/main" id="{8CC67610-BF77-4D43-8D25-F4DED03E352B}"/>
                </a:ext>
              </a:extLst>
            </xdr14:cNvPr>
            <xdr14:cNvContentPartPr/>
          </xdr14:nvContentPartPr>
          <xdr14:nvPr macro=""/>
          <xdr14:xfrm>
            <a:off x="33929960" y="2042280"/>
            <a:ext cx="360" cy="360"/>
          </xdr14:xfrm>
        </xdr:contentPart>
      </mc:Choice>
      <mc:Fallback xmlns="">
        <xdr:pic>
          <xdr:nvPicPr>
            <xdr:cNvPr id="94" name="Ink 93">
              <a:extLst>
                <a:ext uri="{FF2B5EF4-FFF2-40B4-BE49-F238E27FC236}">
                  <a16:creationId xmlns:a16="http://schemas.microsoft.com/office/drawing/2014/main" id="{8CC67610-BF77-4D43-8D25-F4DED03E352B}"/>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95" name="Ink 94">
              <a:extLst>
                <a:ext uri="{FF2B5EF4-FFF2-40B4-BE49-F238E27FC236}">
                  <a16:creationId xmlns:a16="http://schemas.microsoft.com/office/drawing/2014/main" id="{933D6E26-CFFC-434B-A6BB-EAEEF4CCFC11}"/>
                </a:ext>
              </a:extLst>
            </xdr14:cNvPr>
            <xdr14:cNvContentPartPr/>
          </xdr14:nvContentPartPr>
          <xdr14:nvPr macro=""/>
          <xdr14:xfrm>
            <a:off x="33929960" y="2042280"/>
            <a:ext cx="360" cy="360"/>
          </xdr14:xfrm>
        </xdr:contentPart>
      </mc:Choice>
      <mc:Fallback xmlns="">
        <xdr:pic>
          <xdr:nvPicPr>
            <xdr:cNvPr id="95" name="Ink 94">
              <a:extLst>
                <a:ext uri="{FF2B5EF4-FFF2-40B4-BE49-F238E27FC236}">
                  <a16:creationId xmlns:a16="http://schemas.microsoft.com/office/drawing/2014/main" id="{933D6E26-CFFC-434B-A6BB-EAEEF4CCFC11}"/>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96" name="Ink 95">
              <a:extLst>
                <a:ext uri="{FF2B5EF4-FFF2-40B4-BE49-F238E27FC236}">
                  <a16:creationId xmlns:a16="http://schemas.microsoft.com/office/drawing/2014/main" id="{71EACC7E-EEEE-3F4A-B3EB-2F796D1983E0}"/>
                </a:ext>
              </a:extLst>
            </xdr14:cNvPr>
            <xdr14:cNvContentPartPr/>
          </xdr14:nvContentPartPr>
          <xdr14:nvPr macro=""/>
          <xdr14:xfrm>
            <a:off x="33929960" y="2042280"/>
            <a:ext cx="360" cy="360"/>
          </xdr14:xfrm>
        </xdr:contentPart>
      </mc:Choice>
      <mc:Fallback xmlns="">
        <xdr:pic>
          <xdr:nvPicPr>
            <xdr:cNvPr id="96" name="Ink 95">
              <a:extLst>
                <a:ext uri="{FF2B5EF4-FFF2-40B4-BE49-F238E27FC236}">
                  <a16:creationId xmlns:a16="http://schemas.microsoft.com/office/drawing/2014/main" id="{71EACC7E-EEEE-3F4A-B3EB-2F796D1983E0}"/>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97" name="Ink 96">
              <a:extLst>
                <a:ext uri="{FF2B5EF4-FFF2-40B4-BE49-F238E27FC236}">
                  <a16:creationId xmlns:a16="http://schemas.microsoft.com/office/drawing/2014/main" id="{794DD0D5-EF21-CB42-918E-327187D595CE}"/>
                </a:ext>
              </a:extLst>
            </xdr14:cNvPr>
            <xdr14:cNvContentPartPr/>
          </xdr14:nvContentPartPr>
          <xdr14:nvPr macro=""/>
          <xdr14:xfrm>
            <a:off x="33929960" y="2042280"/>
            <a:ext cx="360" cy="360"/>
          </xdr14:xfrm>
        </xdr:contentPart>
      </mc:Choice>
      <mc:Fallback xmlns="">
        <xdr:pic>
          <xdr:nvPicPr>
            <xdr:cNvPr id="97" name="Ink 96">
              <a:extLst>
                <a:ext uri="{FF2B5EF4-FFF2-40B4-BE49-F238E27FC236}">
                  <a16:creationId xmlns:a16="http://schemas.microsoft.com/office/drawing/2014/main" id="{794DD0D5-EF21-CB42-918E-327187D595CE}"/>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98" name="Ink 97">
              <a:extLst>
                <a:ext uri="{FF2B5EF4-FFF2-40B4-BE49-F238E27FC236}">
                  <a16:creationId xmlns:a16="http://schemas.microsoft.com/office/drawing/2014/main" id="{63648187-7AF5-504B-8240-0EB71925AF84}"/>
                </a:ext>
              </a:extLst>
            </xdr14:cNvPr>
            <xdr14:cNvContentPartPr/>
          </xdr14:nvContentPartPr>
          <xdr14:nvPr macro=""/>
          <xdr14:xfrm>
            <a:off x="33929960" y="2042280"/>
            <a:ext cx="360" cy="360"/>
          </xdr14:xfrm>
        </xdr:contentPart>
      </mc:Choice>
      <mc:Fallback xmlns="">
        <xdr:pic>
          <xdr:nvPicPr>
            <xdr:cNvPr id="98" name="Ink 97">
              <a:extLst>
                <a:ext uri="{FF2B5EF4-FFF2-40B4-BE49-F238E27FC236}">
                  <a16:creationId xmlns:a16="http://schemas.microsoft.com/office/drawing/2014/main" id="{63648187-7AF5-504B-8240-0EB71925AF84}"/>
                </a:ext>
              </a:extLst>
            </xdr:cNvPr>
            <xdr:cNvPicPr/>
          </xdr:nvPicPr>
          <xdr:blipFill>
            <a:blip xmlns:r="http://schemas.openxmlformats.org/officeDocument/2006/relationships" r:embed="rId2"/>
            <a:stretch>
              <a:fillRect/>
            </a:stretch>
          </xdr:blipFill>
          <xdr:spPr>
            <a:xfrm>
              <a:off x="33920960" y="2033280"/>
              <a:ext cx="18000" cy="18000"/>
            </a:xfrm>
            <a:prstGeom prst="rect">
              <a:avLst/>
            </a:prstGeom>
          </xdr:spPr>
        </xdr:pic>
      </mc:Fallback>
    </mc:AlternateContent>
    <xdr:clientData/>
  </xdr:oneCellAnchor>
  <xdr:oneCellAnchor>
    <xdr:from>
      <xdr:col>37</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99" name="Ink 98">
              <a:extLst>
                <a:ext uri="{FF2B5EF4-FFF2-40B4-BE49-F238E27FC236}">
                  <a16:creationId xmlns:a16="http://schemas.microsoft.com/office/drawing/2014/main" id="{4528BED8-0600-AB40-8778-82543856445A}"/>
                </a:ext>
              </a:extLst>
            </xdr14:cNvPr>
            <xdr14:cNvContentPartPr/>
          </xdr14:nvContentPartPr>
          <xdr14:nvPr macro=""/>
          <xdr14:xfrm>
            <a:off x="33929960" y="5090280"/>
            <a:ext cx="360" cy="360"/>
          </xdr14:xfrm>
        </xdr:contentPart>
      </mc:Choice>
      <mc:Fallback xmlns="">
        <xdr:pic>
          <xdr:nvPicPr>
            <xdr:cNvPr id="99" name="Ink 98">
              <a:extLst>
                <a:ext uri="{FF2B5EF4-FFF2-40B4-BE49-F238E27FC236}">
                  <a16:creationId xmlns:a16="http://schemas.microsoft.com/office/drawing/2014/main" id="{4528BED8-0600-AB40-8778-82543856445A}"/>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37</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100" name="Ink 99">
              <a:extLst>
                <a:ext uri="{FF2B5EF4-FFF2-40B4-BE49-F238E27FC236}">
                  <a16:creationId xmlns:a16="http://schemas.microsoft.com/office/drawing/2014/main" id="{BD2D5B9D-228B-C144-A00B-1F760F1944D9}"/>
                </a:ext>
              </a:extLst>
            </xdr14:cNvPr>
            <xdr14:cNvContentPartPr/>
          </xdr14:nvContentPartPr>
          <xdr14:nvPr macro=""/>
          <xdr14:xfrm>
            <a:off x="33929960" y="5090280"/>
            <a:ext cx="360" cy="360"/>
          </xdr14:xfrm>
        </xdr:contentPart>
      </mc:Choice>
      <mc:Fallback xmlns="">
        <xdr:pic>
          <xdr:nvPicPr>
            <xdr:cNvPr id="100" name="Ink 99">
              <a:extLst>
                <a:ext uri="{FF2B5EF4-FFF2-40B4-BE49-F238E27FC236}">
                  <a16:creationId xmlns:a16="http://schemas.microsoft.com/office/drawing/2014/main" id="{BD2D5B9D-228B-C144-A00B-1F760F1944D9}"/>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37</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1" name="Ink 100">
              <a:extLst>
                <a:ext uri="{FF2B5EF4-FFF2-40B4-BE49-F238E27FC236}">
                  <a16:creationId xmlns:a16="http://schemas.microsoft.com/office/drawing/2014/main" id="{B2B13242-FF7E-FA42-8042-6D2CB99DFB26}"/>
                </a:ext>
              </a:extLst>
            </xdr14:cNvPr>
            <xdr14:cNvContentPartPr/>
          </xdr14:nvContentPartPr>
          <xdr14:nvPr macro=""/>
          <xdr14:xfrm>
            <a:off x="33929960" y="5090280"/>
            <a:ext cx="360" cy="360"/>
          </xdr14:xfrm>
        </xdr:contentPart>
      </mc:Choice>
      <mc:Fallback xmlns="">
        <xdr:pic>
          <xdr:nvPicPr>
            <xdr:cNvPr id="101" name="Ink 100">
              <a:extLst>
                <a:ext uri="{FF2B5EF4-FFF2-40B4-BE49-F238E27FC236}">
                  <a16:creationId xmlns:a16="http://schemas.microsoft.com/office/drawing/2014/main" id="{B2B13242-FF7E-FA42-8042-6D2CB99DFB26}"/>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37</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102" name="Ink 101">
              <a:extLst>
                <a:ext uri="{FF2B5EF4-FFF2-40B4-BE49-F238E27FC236}">
                  <a16:creationId xmlns:a16="http://schemas.microsoft.com/office/drawing/2014/main" id="{A56B89C5-08DF-8948-98A7-6E5F274884E1}"/>
                </a:ext>
              </a:extLst>
            </xdr14:cNvPr>
            <xdr14:cNvContentPartPr/>
          </xdr14:nvContentPartPr>
          <xdr14:nvPr macro=""/>
          <xdr14:xfrm>
            <a:off x="33929960" y="5090280"/>
            <a:ext cx="360" cy="360"/>
          </xdr14:xfrm>
        </xdr:contentPart>
      </mc:Choice>
      <mc:Fallback xmlns="">
        <xdr:pic>
          <xdr:nvPicPr>
            <xdr:cNvPr id="102" name="Ink 101">
              <a:extLst>
                <a:ext uri="{FF2B5EF4-FFF2-40B4-BE49-F238E27FC236}">
                  <a16:creationId xmlns:a16="http://schemas.microsoft.com/office/drawing/2014/main" id="{A56B89C5-08DF-8948-98A7-6E5F274884E1}"/>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37</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03" name="Ink 102">
              <a:extLst>
                <a:ext uri="{FF2B5EF4-FFF2-40B4-BE49-F238E27FC236}">
                  <a16:creationId xmlns:a16="http://schemas.microsoft.com/office/drawing/2014/main" id="{6E9B3960-138D-8B4B-8980-161B024AD280}"/>
                </a:ext>
              </a:extLst>
            </xdr14:cNvPr>
            <xdr14:cNvContentPartPr/>
          </xdr14:nvContentPartPr>
          <xdr14:nvPr macro=""/>
          <xdr14:xfrm>
            <a:off x="33929960" y="5090280"/>
            <a:ext cx="360" cy="360"/>
          </xdr14:xfrm>
        </xdr:contentPart>
      </mc:Choice>
      <mc:Fallback xmlns="">
        <xdr:pic>
          <xdr:nvPicPr>
            <xdr:cNvPr id="103" name="Ink 102">
              <a:extLst>
                <a:ext uri="{FF2B5EF4-FFF2-40B4-BE49-F238E27FC236}">
                  <a16:creationId xmlns:a16="http://schemas.microsoft.com/office/drawing/2014/main" id="{6E9B3960-138D-8B4B-8980-161B024AD280}"/>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37</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104" name="Ink 103">
              <a:extLst>
                <a:ext uri="{FF2B5EF4-FFF2-40B4-BE49-F238E27FC236}">
                  <a16:creationId xmlns:a16="http://schemas.microsoft.com/office/drawing/2014/main" id="{822D712F-FB97-9743-B392-C64A4BECEA88}"/>
                </a:ext>
              </a:extLst>
            </xdr14:cNvPr>
            <xdr14:cNvContentPartPr/>
          </xdr14:nvContentPartPr>
          <xdr14:nvPr macro=""/>
          <xdr14:xfrm>
            <a:off x="33929960" y="5090280"/>
            <a:ext cx="360" cy="360"/>
          </xdr14:xfrm>
        </xdr:contentPart>
      </mc:Choice>
      <mc:Fallback xmlns="">
        <xdr:pic>
          <xdr:nvPicPr>
            <xdr:cNvPr id="104" name="Ink 103">
              <a:extLst>
                <a:ext uri="{FF2B5EF4-FFF2-40B4-BE49-F238E27FC236}">
                  <a16:creationId xmlns:a16="http://schemas.microsoft.com/office/drawing/2014/main" id="{822D712F-FB97-9743-B392-C64A4BECEA88}"/>
                </a:ext>
              </a:extLst>
            </xdr:cNvPr>
            <xdr:cNvPicPr/>
          </xdr:nvPicPr>
          <xdr:blipFill>
            <a:blip xmlns:r="http://schemas.openxmlformats.org/officeDocument/2006/relationships" r:embed="rId2"/>
            <a:stretch>
              <a:fillRect/>
            </a:stretch>
          </xdr:blipFill>
          <xdr:spPr>
            <a:xfrm>
              <a:off x="33920960" y="5081280"/>
              <a:ext cx="18000" cy="18000"/>
            </a:xfrm>
            <a:prstGeom prst="rect">
              <a:avLst/>
            </a:prstGeom>
          </xdr:spPr>
        </xdr:pic>
      </mc:Fallback>
    </mc:AlternateContent>
    <xdr:clientData/>
  </xdr:oneCellAnchor>
  <xdr:oneCellAnchor>
    <xdr:from>
      <xdr:col>50</xdr:col>
      <xdr:colOff>719460</xdr:colOff>
      <xdr:row>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05" name="Ink 104">
              <a:extLst>
                <a:ext uri="{FF2B5EF4-FFF2-40B4-BE49-F238E27FC236}">
                  <a16:creationId xmlns:a16="http://schemas.microsoft.com/office/drawing/2014/main" id="{A7734B08-532D-8D43-9151-5C4917CCD936}"/>
                </a:ext>
              </a:extLst>
            </xdr14:cNvPr>
            <xdr14:cNvContentPartPr/>
          </xdr14:nvContentPartPr>
          <xdr14:nvPr macro=""/>
          <xdr14:xfrm>
            <a:off x="30805760" y="416680"/>
            <a:ext cx="360" cy="360"/>
          </xdr14:xfrm>
        </xdr:contentPart>
      </mc:Choice>
      <mc:Fallback xmlns="">
        <xdr:pic>
          <xdr:nvPicPr>
            <xdr:cNvPr id="105" name="Ink 104">
              <a:extLst>
                <a:ext uri="{FF2B5EF4-FFF2-40B4-BE49-F238E27FC236}">
                  <a16:creationId xmlns:a16="http://schemas.microsoft.com/office/drawing/2014/main" id="{A7734B08-532D-8D43-9151-5C4917CCD936}"/>
                </a:ext>
              </a:extLst>
            </xdr:cNvPr>
            <xdr:cNvPicPr/>
          </xdr:nvPicPr>
          <xdr:blipFill>
            <a:blip xmlns:r="http://schemas.openxmlformats.org/officeDocument/2006/relationships" r:embed="rId2"/>
            <a:stretch>
              <a:fillRect/>
            </a:stretch>
          </xdr:blipFill>
          <xdr:spPr>
            <a:xfrm>
              <a:off x="30796760" y="407680"/>
              <a:ext cx="18000" cy="18000"/>
            </a:xfrm>
            <a:prstGeom prst="rect">
              <a:avLst/>
            </a:prstGeom>
          </xdr:spPr>
        </xdr:pic>
      </mc:Fallback>
    </mc:AlternateContent>
    <xdr:clientData/>
  </xdr:oneCellAnchor>
  <xdr:oneCellAnchor>
    <xdr:from>
      <xdr:col>50</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106" name="Ink 105">
              <a:extLst>
                <a:ext uri="{FF2B5EF4-FFF2-40B4-BE49-F238E27FC236}">
                  <a16:creationId xmlns:a16="http://schemas.microsoft.com/office/drawing/2014/main" id="{D73A35E0-5102-5C46-8819-7E7D244255B0}"/>
                </a:ext>
              </a:extLst>
            </xdr14:cNvPr>
            <xdr14:cNvContentPartPr/>
          </xdr14:nvContentPartPr>
          <xdr14:nvPr macro=""/>
          <xdr14:xfrm>
            <a:off x="30805760" y="2855080"/>
            <a:ext cx="360" cy="360"/>
          </xdr14:xfrm>
        </xdr:contentPart>
      </mc:Choice>
      <mc:Fallback xmlns="">
        <xdr:pic>
          <xdr:nvPicPr>
            <xdr:cNvPr id="106" name="Ink 105">
              <a:extLst>
                <a:ext uri="{FF2B5EF4-FFF2-40B4-BE49-F238E27FC236}">
                  <a16:creationId xmlns:a16="http://schemas.microsoft.com/office/drawing/2014/main" id="{D73A35E0-5102-5C46-8819-7E7D244255B0}"/>
                </a:ext>
              </a:extLst>
            </xdr:cNvPr>
            <xdr:cNvPicPr/>
          </xdr:nvPicPr>
          <xdr:blipFill>
            <a:blip xmlns:r="http://schemas.openxmlformats.org/officeDocument/2006/relationships" r:embed="rId2"/>
            <a:stretch>
              <a:fillRect/>
            </a:stretch>
          </xdr:blipFill>
          <xdr:spPr>
            <a:xfrm>
              <a:off x="30796760" y="2846080"/>
              <a:ext cx="18000" cy="18000"/>
            </a:xfrm>
            <a:prstGeom prst="rect">
              <a:avLst/>
            </a:prstGeom>
          </xdr:spPr>
        </xdr:pic>
      </mc:Fallback>
    </mc:AlternateContent>
    <xdr:clientData/>
  </xdr:oneCellAnchor>
  <xdr:oneCellAnchor>
    <xdr:from>
      <xdr:col>50</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07" name="Ink 106">
              <a:extLst>
                <a:ext uri="{FF2B5EF4-FFF2-40B4-BE49-F238E27FC236}">
                  <a16:creationId xmlns:a16="http://schemas.microsoft.com/office/drawing/2014/main" id="{DFDA5B64-29AA-FA4C-8BC4-B27BE360DECA}"/>
                </a:ext>
              </a:extLst>
            </xdr14:cNvPr>
            <xdr14:cNvContentPartPr/>
          </xdr14:nvContentPartPr>
          <xdr14:nvPr macro=""/>
          <xdr14:xfrm>
            <a:off x="30805760" y="5293480"/>
            <a:ext cx="360" cy="360"/>
          </xdr14:xfrm>
        </xdr:contentPart>
      </mc:Choice>
      <mc:Fallback xmlns="">
        <xdr:pic>
          <xdr:nvPicPr>
            <xdr:cNvPr id="107" name="Ink 106">
              <a:extLst>
                <a:ext uri="{FF2B5EF4-FFF2-40B4-BE49-F238E27FC236}">
                  <a16:creationId xmlns:a16="http://schemas.microsoft.com/office/drawing/2014/main" id="{DFDA5B64-29AA-FA4C-8BC4-B27BE360DECA}"/>
                </a:ext>
              </a:extLst>
            </xdr:cNvPr>
            <xdr:cNvPicPr/>
          </xdr:nvPicPr>
          <xdr:blipFill>
            <a:blip xmlns:r="http://schemas.openxmlformats.org/officeDocument/2006/relationships" r:embed="rId2"/>
            <a:stretch>
              <a:fillRect/>
            </a:stretch>
          </xdr:blipFill>
          <xdr:spPr>
            <a:xfrm>
              <a:off x="30796760" y="5284480"/>
              <a:ext cx="18000" cy="18000"/>
            </a:xfrm>
            <a:prstGeom prst="rect">
              <a:avLst/>
            </a:prstGeom>
          </xdr:spPr>
        </xdr:pic>
      </mc:Fallback>
    </mc:AlternateContent>
    <xdr:clientData/>
  </xdr:oneCellAnchor>
  <xdr:oneCellAnchor>
    <xdr:from>
      <xdr:col>50</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108" name="Ink 107">
              <a:extLst>
                <a:ext uri="{FF2B5EF4-FFF2-40B4-BE49-F238E27FC236}">
                  <a16:creationId xmlns:a16="http://schemas.microsoft.com/office/drawing/2014/main" id="{9F1EFBD0-3C52-294D-97C5-AAFE16A5D1D0}"/>
                </a:ext>
              </a:extLst>
            </xdr14:cNvPr>
            <xdr14:cNvContentPartPr/>
          </xdr14:nvContentPartPr>
          <xdr14:nvPr macro=""/>
          <xdr14:xfrm>
            <a:off x="30805760" y="619880"/>
            <a:ext cx="360" cy="360"/>
          </xdr14:xfrm>
        </xdr:contentPart>
      </mc:Choice>
      <mc:Fallback xmlns="">
        <xdr:pic>
          <xdr:nvPicPr>
            <xdr:cNvPr id="108" name="Ink 107">
              <a:extLst>
                <a:ext uri="{FF2B5EF4-FFF2-40B4-BE49-F238E27FC236}">
                  <a16:creationId xmlns:a16="http://schemas.microsoft.com/office/drawing/2014/main" id="{9F1EFBD0-3C52-294D-97C5-AAFE16A5D1D0}"/>
                </a:ext>
              </a:extLst>
            </xdr:cNvPr>
            <xdr:cNvPicPr/>
          </xdr:nvPicPr>
          <xdr:blipFill>
            <a:blip xmlns:r="http://schemas.openxmlformats.org/officeDocument/2006/relationships" r:embed="rId2"/>
            <a:stretch>
              <a:fillRect/>
            </a:stretch>
          </xdr:blipFill>
          <xdr:spPr>
            <a:xfrm>
              <a:off x="30796760" y="610880"/>
              <a:ext cx="18000" cy="18000"/>
            </a:xfrm>
            <a:prstGeom prst="rect">
              <a:avLst/>
            </a:prstGeom>
          </xdr:spPr>
        </xdr:pic>
      </mc:Fallback>
    </mc:AlternateContent>
    <xdr:clientData/>
  </xdr:oneCellAnchor>
  <xdr:oneCellAnchor>
    <xdr:from>
      <xdr:col>50</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09" name="Ink 108">
              <a:extLst>
                <a:ext uri="{FF2B5EF4-FFF2-40B4-BE49-F238E27FC236}">
                  <a16:creationId xmlns:a16="http://schemas.microsoft.com/office/drawing/2014/main" id="{D3B090E6-B117-9B4D-B6E5-3BD1586830FE}"/>
                </a:ext>
              </a:extLst>
            </xdr14:cNvPr>
            <xdr14:cNvContentPartPr/>
          </xdr14:nvContentPartPr>
          <xdr14:nvPr macro=""/>
          <xdr14:xfrm>
            <a:off x="30805760" y="823080"/>
            <a:ext cx="360" cy="360"/>
          </xdr14:xfrm>
        </xdr:contentPart>
      </mc:Choice>
      <mc:Fallback xmlns="">
        <xdr:pic>
          <xdr:nvPicPr>
            <xdr:cNvPr id="109" name="Ink 108">
              <a:extLst>
                <a:ext uri="{FF2B5EF4-FFF2-40B4-BE49-F238E27FC236}">
                  <a16:creationId xmlns:a16="http://schemas.microsoft.com/office/drawing/2014/main" id="{D3B090E6-B117-9B4D-B6E5-3BD1586830FE}"/>
                </a:ext>
              </a:extLst>
            </xdr:cNvPr>
            <xdr:cNvPicPr/>
          </xdr:nvPicPr>
          <xdr:blipFill>
            <a:blip xmlns:r="http://schemas.openxmlformats.org/officeDocument/2006/relationships" r:embed="rId2"/>
            <a:stretch>
              <a:fillRect/>
            </a:stretch>
          </xdr:blipFill>
          <xdr:spPr>
            <a:xfrm>
              <a:off x="30796760" y="814080"/>
              <a:ext cx="18000" cy="18000"/>
            </a:xfrm>
            <a:prstGeom prst="rect">
              <a:avLst/>
            </a:prstGeom>
          </xdr:spPr>
        </xdr:pic>
      </mc:Fallback>
    </mc:AlternateContent>
    <xdr:clientData/>
  </xdr:oneCellAnchor>
  <xdr:oneCellAnchor>
    <xdr:from>
      <xdr:col>50</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8">
          <xdr14:nvContentPartPr>
            <xdr14:cNvPr id="110" name="Ink 109">
              <a:extLst>
                <a:ext uri="{FF2B5EF4-FFF2-40B4-BE49-F238E27FC236}">
                  <a16:creationId xmlns:a16="http://schemas.microsoft.com/office/drawing/2014/main" id="{26CCAE72-579A-9746-885D-7692EE2BDC56}"/>
                </a:ext>
              </a:extLst>
            </xdr14:cNvPr>
            <xdr14:cNvContentPartPr/>
          </xdr14:nvContentPartPr>
          <xdr14:nvPr macro=""/>
          <xdr14:xfrm>
            <a:off x="30805760" y="1026280"/>
            <a:ext cx="360" cy="360"/>
          </xdr14:xfrm>
        </xdr:contentPart>
      </mc:Choice>
      <mc:Fallback xmlns="">
        <xdr:pic>
          <xdr:nvPicPr>
            <xdr:cNvPr id="110" name="Ink 109">
              <a:extLst>
                <a:ext uri="{FF2B5EF4-FFF2-40B4-BE49-F238E27FC236}">
                  <a16:creationId xmlns:a16="http://schemas.microsoft.com/office/drawing/2014/main" id="{26CCAE72-579A-9746-885D-7692EE2BDC56}"/>
                </a:ext>
              </a:extLst>
            </xdr:cNvPr>
            <xdr:cNvPicPr/>
          </xdr:nvPicPr>
          <xdr:blipFill>
            <a:blip xmlns:r="http://schemas.openxmlformats.org/officeDocument/2006/relationships" r:embed="rId2"/>
            <a:stretch>
              <a:fillRect/>
            </a:stretch>
          </xdr:blipFill>
          <xdr:spPr>
            <a:xfrm>
              <a:off x="30796760" y="1017280"/>
              <a:ext cx="18000" cy="18000"/>
            </a:xfrm>
            <a:prstGeom prst="rect">
              <a:avLst/>
            </a:prstGeom>
          </xdr:spPr>
        </xdr:pic>
      </mc:Fallback>
    </mc:AlternateContent>
    <xdr:clientData/>
  </xdr:oneCellAnchor>
  <xdr:oneCellAnchor>
    <xdr:from>
      <xdr:col>50</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11" name="Ink 110">
              <a:extLst>
                <a:ext uri="{FF2B5EF4-FFF2-40B4-BE49-F238E27FC236}">
                  <a16:creationId xmlns:a16="http://schemas.microsoft.com/office/drawing/2014/main" id="{E6D63447-25F8-4B4C-A74D-D4670386C11B}"/>
                </a:ext>
              </a:extLst>
            </xdr14:cNvPr>
            <xdr14:cNvContentPartPr/>
          </xdr14:nvContentPartPr>
          <xdr14:nvPr macro=""/>
          <xdr14:xfrm>
            <a:off x="30805760" y="1229480"/>
            <a:ext cx="360" cy="360"/>
          </xdr14:xfrm>
        </xdr:contentPart>
      </mc:Choice>
      <mc:Fallback xmlns="">
        <xdr:pic>
          <xdr:nvPicPr>
            <xdr:cNvPr id="111" name="Ink 110">
              <a:extLst>
                <a:ext uri="{FF2B5EF4-FFF2-40B4-BE49-F238E27FC236}">
                  <a16:creationId xmlns:a16="http://schemas.microsoft.com/office/drawing/2014/main" id="{E6D63447-25F8-4B4C-A74D-D4670386C11B}"/>
                </a:ext>
              </a:extLst>
            </xdr:cNvPr>
            <xdr:cNvPicPr/>
          </xdr:nvPicPr>
          <xdr:blipFill>
            <a:blip xmlns:r="http://schemas.openxmlformats.org/officeDocument/2006/relationships" r:embed="rId2"/>
            <a:stretch>
              <a:fillRect/>
            </a:stretch>
          </xdr:blipFill>
          <xdr:spPr>
            <a:xfrm>
              <a:off x="30796760" y="1220480"/>
              <a:ext cx="18000" cy="18000"/>
            </a:xfrm>
            <a:prstGeom prst="rect">
              <a:avLst/>
            </a:prstGeom>
          </xdr:spPr>
        </xdr:pic>
      </mc:Fallback>
    </mc:AlternateContent>
    <xdr:clientData/>
  </xdr:oneCellAnchor>
  <xdr:oneCellAnchor>
    <xdr:from>
      <xdr:col>50</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112" name="Ink 111">
              <a:extLst>
                <a:ext uri="{FF2B5EF4-FFF2-40B4-BE49-F238E27FC236}">
                  <a16:creationId xmlns:a16="http://schemas.microsoft.com/office/drawing/2014/main" id="{41B6B09E-3401-3841-8714-21ED1DA6AC4C}"/>
                </a:ext>
              </a:extLst>
            </xdr14:cNvPr>
            <xdr14:cNvContentPartPr/>
          </xdr14:nvContentPartPr>
          <xdr14:nvPr macro=""/>
          <xdr14:xfrm>
            <a:off x="30805760" y="1432680"/>
            <a:ext cx="360" cy="360"/>
          </xdr14:xfrm>
        </xdr:contentPart>
      </mc:Choice>
      <mc:Fallback xmlns="">
        <xdr:pic>
          <xdr:nvPicPr>
            <xdr:cNvPr id="112" name="Ink 111">
              <a:extLst>
                <a:ext uri="{FF2B5EF4-FFF2-40B4-BE49-F238E27FC236}">
                  <a16:creationId xmlns:a16="http://schemas.microsoft.com/office/drawing/2014/main" id="{41B6B09E-3401-3841-8714-21ED1DA6AC4C}"/>
                </a:ext>
              </a:extLst>
            </xdr:cNvPr>
            <xdr:cNvPicPr/>
          </xdr:nvPicPr>
          <xdr:blipFill>
            <a:blip xmlns:r="http://schemas.openxmlformats.org/officeDocument/2006/relationships" r:embed="rId2"/>
            <a:stretch>
              <a:fillRect/>
            </a:stretch>
          </xdr:blipFill>
          <xdr:spPr>
            <a:xfrm>
              <a:off x="30796760" y="1423680"/>
              <a:ext cx="18000" cy="18000"/>
            </a:xfrm>
            <a:prstGeom prst="rect">
              <a:avLst/>
            </a:prstGeom>
          </xdr:spPr>
        </xdr:pic>
      </mc:Fallback>
    </mc:AlternateContent>
    <xdr:clientData/>
  </xdr:oneCellAnchor>
  <xdr:oneCellAnchor>
    <xdr:from>
      <xdr:col>50</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13" name="Ink 112">
              <a:extLst>
                <a:ext uri="{FF2B5EF4-FFF2-40B4-BE49-F238E27FC236}">
                  <a16:creationId xmlns:a16="http://schemas.microsoft.com/office/drawing/2014/main" id="{1A665F78-2BB7-6841-828D-D51F6E372D6C}"/>
                </a:ext>
              </a:extLst>
            </xdr14:cNvPr>
            <xdr14:cNvContentPartPr/>
          </xdr14:nvContentPartPr>
          <xdr14:nvPr macro=""/>
          <xdr14:xfrm>
            <a:off x="30805760" y="2245480"/>
            <a:ext cx="360" cy="360"/>
          </xdr14:xfrm>
        </xdr:contentPart>
      </mc:Choice>
      <mc:Fallback xmlns="">
        <xdr:pic>
          <xdr:nvPicPr>
            <xdr:cNvPr id="113" name="Ink 112">
              <a:extLst>
                <a:ext uri="{FF2B5EF4-FFF2-40B4-BE49-F238E27FC236}">
                  <a16:creationId xmlns:a16="http://schemas.microsoft.com/office/drawing/2014/main" id="{1A665F78-2BB7-6841-828D-D51F6E372D6C}"/>
                </a:ext>
              </a:extLst>
            </xdr:cNvPr>
            <xdr:cNvPicPr/>
          </xdr:nvPicPr>
          <xdr:blipFill>
            <a:blip xmlns:r="http://schemas.openxmlformats.org/officeDocument/2006/relationships" r:embed="rId2"/>
            <a:stretch>
              <a:fillRect/>
            </a:stretch>
          </xdr:blipFill>
          <xdr:spPr>
            <a:xfrm>
              <a:off x="30796760" y="2236480"/>
              <a:ext cx="18000" cy="18000"/>
            </a:xfrm>
            <a:prstGeom prst="rect">
              <a:avLst/>
            </a:prstGeom>
          </xdr:spPr>
        </xdr:pic>
      </mc:Fallback>
    </mc:AlternateContent>
    <xdr:clientData/>
  </xdr:oneCellAnchor>
  <xdr:oneCellAnchor>
    <xdr:from>
      <xdr:col>50</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114" name="Ink 113">
              <a:extLst>
                <a:ext uri="{FF2B5EF4-FFF2-40B4-BE49-F238E27FC236}">
                  <a16:creationId xmlns:a16="http://schemas.microsoft.com/office/drawing/2014/main" id="{75EBC981-53A1-BA47-BCAD-4091A36B08B3}"/>
                </a:ext>
              </a:extLst>
            </xdr14:cNvPr>
            <xdr14:cNvContentPartPr/>
          </xdr14:nvContentPartPr>
          <xdr14:nvPr macro=""/>
          <xdr14:xfrm>
            <a:off x="30805760" y="2448680"/>
            <a:ext cx="360" cy="360"/>
          </xdr14:xfrm>
        </xdr:contentPart>
      </mc:Choice>
      <mc:Fallback xmlns="">
        <xdr:pic>
          <xdr:nvPicPr>
            <xdr:cNvPr id="114" name="Ink 113">
              <a:extLst>
                <a:ext uri="{FF2B5EF4-FFF2-40B4-BE49-F238E27FC236}">
                  <a16:creationId xmlns:a16="http://schemas.microsoft.com/office/drawing/2014/main" id="{75EBC981-53A1-BA47-BCAD-4091A36B08B3}"/>
                </a:ext>
              </a:extLst>
            </xdr:cNvPr>
            <xdr:cNvPicPr/>
          </xdr:nvPicPr>
          <xdr:blipFill>
            <a:blip xmlns:r="http://schemas.openxmlformats.org/officeDocument/2006/relationships" r:embed="rId2"/>
            <a:stretch>
              <a:fillRect/>
            </a:stretch>
          </xdr:blipFill>
          <xdr:spPr>
            <a:xfrm>
              <a:off x="30796760" y="2439680"/>
              <a:ext cx="18000" cy="18000"/>
            </a:xfrm>
            <a:prstGeom prst="rect">
              <a:avLst/>
            </a:prstGeom>
          </xdr:spPr>
        </xdr:pic>
      </mc:Fallback>
    </mc:AlternateContent>
    <xdr:clientData/>
  </xdr:oneCellAnchor>
  <xdr:oneCellAnchor>
    <xdr:from>
      <xdr:col>50</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15" name="Ink 114">
              <a:extLst>
                <a:ext uri="{FF2B5EF4-FFF2-40B4-BE49-F238E27FC236}">
                  <a16:creationId xmlns:a16="http://schemas.microsoft.com/office/drawing/2014/main" id="{952ACED0-94D1-474E-B433-5C062C420F07}"/>
                </a:ext>
              </a:extLst>
            </xdr14:cNvPr>
            <xdr14:cNvContentPartPr/>
          </xdr14:nvContentPartPr>
          <xdr14:nvPr macro=""/>
          <xdr14:xfrm>
            <a:off x="30805760" y="2651880"/>
            <a:ext cx="360" cy="360"/>
          </xdr14:xfrm>
        </xdr:contentPart>
      </mc:Choice>
      <mc:Fallback xmlns="">
        <xdr:pic>
          <xdr:nvPicPr>
            <xdr:cNvPr id="115" name="Ink 114">
              <a:extLst>
                <a:ext uri="{FF2B5EF4-FFF2-40B4-BE49-F238E27FC236}">
                  <a16:creationId xmlns:a16="http://schemas.microsoft.com/office/drawing/2014/main" id="{952ACED0-94D1-474E-B433-5C062C420F07}"/>
                </a:ext>
              </a:extLst>
            </xdr:cNvPr>
            <xdr:cNvPicPr/>
          </xdr:nvPicPr>
          <xdr:blipFill>
            <a:blip xmlns:r="http://schemas.openxmlformats.org/officeDocument/2006/relationships" r:embed="rId2"/>
            <a:stretch>
              <a:fillRect/>
            </a:stretch>
          </xdr:blipFill>
          <xdr:spPr>
            <a:xfrm>
              <a:off x="30796760" y="2642880"/>
              <a:ext cx="18000" cy="18000"/>
            </a:xfrm>
            <a:prstGeom prst="rect">
              <a:avLst/>
            </a:prstGeom>
          </xdr:spPr>
        </xdr:pic>
      </mc:Fallback>
    </mc:AlternateContent>
    <xdr:clientData/>
  </xdr:oneCellAnchor>
  <xdr:oneCellAnchor>
    <xdr:from>
      <xdr:col>50</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116" name="Ink 115">
              <a:extLst>
                <a:ext uri="{FF2B5EF4-FFF2-40B4-BE49-F238E27FC236}">
                  <a16:creationId xmlns:a16="http://schemas.microsoft.com/office/drawing/2014/main" id="{C6B56F53-92EB-6247-9486-C78E548F07B8}"/>
                </a:ext>
              </a:extLst>
            </xdr14:cNvPr>
            <xdr14:cNvContentPartPr/>
          </xdr14:nvContentPartPr>
          <xdr14:nvPr macro=""/>
          <xdr14:xfrm>
            <a:off x="30805760" y="3667880"/>
            <a:ext cx="360" cy="360"/>
          </xdr14:xfrm>
        </xdr:contentPart>
      </mc:Choice>
      <mc:Fallback xmlns="">
        <xdr:pic>
          <xdr:nvPicPr>
            <xdr:cNvPr id="116" name="Ink 115">
              <a:extLst>
                <a:ext uri="{FF2B5EF4-FFF2-40B4-BE49-F238E27FC236}">
                  <a16:creationId xmlns:a16="http://schemas.microsoft.com/office/drawing/2014/main" id="{C6B56F53-92EB-6247-9486-C78E548F07B8}"/>
                </a:ext>
              </a:extLst>
            </xdr:cNvPr>
            <xdr:cNvPicPr/>
          </xdr:nvPicPr>
          <xdr:blipFill>
            <a:blip xmlns:r="http://schemas.openxmlformats.org/officeDocument/2006/relationships" r:embed="rId2"/>
            <a:stretch>
              <a:fillRect/>
            </a:stretch>
          </xdr:blipFill>
          <xdr:spPr>
            <a:xfrm>
              <a:off x="30796760" y="3658880"/>
              <a:ext cx="18000" cy="18000"/>
            </a:xfrm>
            <a:prstGeom prst="rect">
              <a:avLst/>
            </a:prstGeom>
          </xdr:spPr>
        </xdr:pic>
      </mc:Fallback>
    </mc:AlternateContent>
    <xdr:clientData/>
  </xdr:oneCellAnchor>
  <xdr:oneCellAnchor>
    <xdr:from>
      <xdr:col>50</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117" name="Ink 116">
              <a:extLst>
                <a:ext uri="{FF2B5EF4-FFF2-40B4-BE49-F238E27FC236}">
                  <a16:creationId xmlns:a16="http://schemas.microsoft.com/office/drawing/2014/main" id="{84B3FC15-082E-A34F-9EC8-ED6D25FE980A}"/>
                </a:ext>
              </a:extLst>
            </xdr14:cNvPr>
            <xdr14:cNvContentPartPr/>
          </xdr14:nvContentPartPr>
          <xdr14:nvPr macro=""/>
          <xdr14:xfrm>
            <a:off x="30805760" y="3058280"/>
            <a:ext cx="360" cy="360"/>
          </xdr14:xfrm>
        </xdr:contentPart>
      </mc:Choice>
      <mc:Fallback xmlns="">
        <xdr:pic>
          <xdr:nvPicPr>
            <xdr:cNvPr id="117" name="Ink 116">
              <a:extLst>
                <a:ext uri="{FF2B5EF4-FFF2-40B4-BE49-F238E27FC236}">
                  <a16:creationId xmlns:a16="http://schemas.microsoft.com/office/drawing/2014/main" id="{84B3FC15-082E-A34F-9EC8-ED6D25FE980A}"/>
                </a:ext>
              </a:extLst>
            </xdr:cNvPr>
            <xdr:cNvPicPr/>
          </xdr:nvPicPr>
          <xdr:blipFill>
            <a:blip xmlns:r="http://schemas.openxmlformats.org/officeDocument/2006/relationships" r:embed="rId2"/>
            <a:stretch>
              <a:fillRect/>
            </a:stretch>
          </xdr:blipFill>
          <xdr:spPr>
            <a:xfrm>
              <a:off x="30796760" y="3049280"/>
              <a:ext cx="18000" cy="18000"/>
            </a:xfrm>
            <a:prstGeom prst="rect">
              <a:avLst/>
            </a:prstGeom>
          </xdr:spPr>
        </xdr:pic>
      </mc:Fallback>
    </mc:AlternateContent>
    <xdr:clientData/>
  </xdr:oneCellAnchor>
  <xdr:oneCellAnchor>
    <xdr:from>
      <xdr:col>50</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118" name="Ink 117">
              <a:extLst>
                <a:ext uri="{FF2B5EF4-FFF2-40B4-BE49-F238E27FC236}">
                  <a16:creationId xmlns:a16="http://schemas.microsoft.com/office/drawing/2014/main" id="{78A4A035-3FFA-F149-A280-645FCA1CF3B5}"/>
                </a:ext>
              </a:extLst>
            </xdr14:cNvPr>
            <xdr14:cNvContentPartPr/>
          </xdr14:nvContentPartPr>
          <xdr14:nvPr macro=""/>
          <xdr14:xfrm>
            <a:off x="30805760" y="3261480"/>
            <a:ext cx="360" cy="360"/>
          </xdr14:xfrm>
        </xdr:contentPart>
      </mc:Choice>
      <mc:Fallback xmlns="">
        <xdr:pic>
          <xdr:nvPicPr>
            <xdr:cNvPr id="118" name="Ink 117">
              <a:extLst>
                <a:ext uri="{FF2B5EF4-FFF2-40B4-BE49-F238E27FC236}">
                  <a16:creationId xmlns:a16="http://schemas.microsoft.com/office/drawing/2014/main" id="{78A4A035-3FFA-F149-A280-645FCA1CF3B5}"/>
                </a:ext>
              </a:extLst>
            </xdr:cNvPr>
            <xdr:cNvPicPr/>
          </xdr:nvPicPr>
          <xdr:blipFill>
            <a:blip xmlns:r="http://schemas.openxmlformats.org/officeDocument/2006/relationships" r:embed="rId2"/>
            <a:stretch>
              <a:fillRect/>
            </a:stretch>
          </xdr:blipFill>
          <xdr:spPr>
            <a:xfrm>
              <a:off x="30796760" y="3252480"/>
              <a:ext cx="18000" cy="18000"/>
            </a:xfrm>
            <a:prstGeom prst="rect">
              <a:avLst/>
            </a:prstGeom>
          </xdr:spPr>
        </xdr:pic>
      </mc:Fallback>
    </mc:AlternateContent>
    <xdr:clientData/>
  </xdr:oneCellAnchor>
  <xdr:oneCellAnchor>
    <xdr:from>
      <xdr:col>50</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119" name="Ink 118">
              <a:extLst>
                <a:ext uri="{FF2B5EF4-FFF2-40B4-BE49-F238E27FC236}">
                  <a16:creationId xmlns:a16="http://schemas.microsoft.com/office/drawing/2014/main" id="{2C6DA361-4345-854B-944E-7E0EE35B455D}"/>
                </a:ext>
              </a:extLst>
            </xdr14:cNvPr>
            <xdr14:cNvContentPartPr/>
          </xdr14:nvContentPartPr>
          <xdr14:nvPr macro=""/>
          <xdr14:xfrm>
            <a:off x="30805760" y="3464680"/>
            <a:ext cx="360" cy="360"/>
          </xdr14:xfrm>
        </xdr:contentPart>
      </mc:Choice>
      <mc:Fallback xmlns="">
        <xdr:pic>
          <xdr:nvPicPr>
            <xdr:cNvPr id="119" name="Ink 118">
              <a:extLst>
                <a:ext uri="{FF2B5EF4-FFF2-40B4-BE49-F238E27FC236}">
                  <a16:creationId xmlns:a16="http://schemas.microsoft.com/office/drawing/2014/main" id="{2C6DA361-4345-854B-944E-7E0EE35B455D}"/>
                </a:ext>
              </a:extLst>
            </xdr:cNvPr>
            <xdr:cNvPicPr/>
          </xdr:nvPicPr>
          <xdr:blipFill>
            <a:blip xmlns:r="http://schemas.openxmlformats.org/officeDocument/2006/relationships" r:embed="rId2"/>
            <a:stretch>
              <a:fillRect/>
            </a:stretch>
          </xdr:blipFill>
          <xdr:spPr>
            <a:xfrm>
              <a:off x="30796760" y="3455680"/>
              <a:ext cx="18000" cy="18000"/>
            </a:xfrm>
            <a:prstGeom prst="rect">
              <a:avLst/>
            </a:prstGeom>
          </xdr:spPr>
        </xdr:pic>
      </mc:Fallback>
    </mc:AlternateContent>
    <xdr:clientData/>
  </xdr:oneCellAnchor>
  <xdr:oneCellAnchor>
    <xdr:from>
      <xdr:col>50</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8">
          <xdr14:nvContentPartPr>
            <xdr14:cNvPr id="120" name="Ink 119">
              <a:extLst>
                <a:ext uri="{FF2B5EF4-FFF2-40B4-BE49-F238E27FC236}">
                  <a16:creationId xmlns:a16="http://schemas.microsoft.com/office/drawing/2014/main" id="{8A8A56ED-A631-E948-B1CD-00DD79387344}"/>
                </a:ext>
              </a:extLst>
            </xdr14:cNvPr>
            <xdr14:cNvContentPartPr/>
          </xdr14:nvContentPartPr>
          <xdr14:nvPr macro=""/>
          <xdr14:xfrm>
            <a:off x="30805760" y="5496680"/>
            <a:ext cx="360" cy="360"/>
          </xdr14:xfrm>
        </xdr:contentPart>
      </mc:Choice>
      <mc:Fallback xmlns="">
        <xdr:pic>
          <xdr:nvPicPr>
            <xdr:cNvPr id="120" name="Ink 119">
              <a:extLst>
                <a:ext uri="{FF2B5EF4-FFF2-40B4-BE49-F238E27FC236}">
                  <a16:creationId xmlns:a16="http://schemas.microsoft.com/office/drawing/2014/main" id="{8A8A56ED-A631-E948-B1CD-00DD79387344}"/>
                </a:ext>
              </a:extLst>
            </xdr:cNvPr>
            <xdr:cNvPicPr/>
          </xdr:nvPicPr>
          <xdr:blipFill>
            <a:blip xmlns:r="http://schemas.openxmlformats.org/officeDocument/2006/relationships" r:embed="rId2"/>
            <a:stretch>
              <a:fillRect/>
            </a:stretch>
          </xdr:blipFill>
          <xdr:spPr>
            <a:xfrm>
              <a:off x="30796760" y="5487680"/>
              <a:ext cx="18000" cy="18000"/>
            </a:xfrm>
            <a:prstGeom prst="rect">
              <a:avLst/>
            </a:prstGeom>
          </xdr:spPr>
        </xdr:pic>
      </mc:Fallback>
    </mc:AlternateContent>
    <xdr:clientData/>
  </xdr:oneCellAnchor>
  <xdr:oneCellAnchor>
    <xdr:from>
      <xdr:col>50</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121" name="Ink 120">
              <a:extLst>
                <a:ext uri="{FF2B5EF4-FFF2-40B4-BE49-F238E27FC236}">
                  <a16:creationId xmlns:a16="http://schemas.microsoft.com/office/drawing/2014/main" id="{4E80CB0B-5C20-EF4E-A4C6-0088065D0583}"/>
                </a:ext>
              </a:extLst>
            </xdr14:cNvPr>
            <xdr14:cNvContentPartPr/>
          </xdr14:nvContentPartPr>
          <xdr14:nvPr macro=""/>
          <xdr14:xfrm>
            <a:off x="30805760" y="5699880"/>
            <a:ext cx="360" cy="360"/>
          </xdr14:xfrm>
        </xdr:contentPart>
      </mc:Choice>
      <mc:Fallback xmlns="">
        <xdr:pic>
          <xdr:nvPicPr>
            <xdr:cNvPr id="121" name="Ink 120">
              <a:extLst>
                <a:ext uri="{FF2B5EF4-FFF2-40B4-BE49-F238E27FC236}">
                  <a16:creationId xmlns:a16="http://schemas.microsoft.com/office/drawing/2014/main" id="{4E80CB0B-5C20-EF4E-A4C6-0088065D0583}"/>
                </a:ext>
              </a:extLst>
            </xdr:cNvPr>
            <xdr:cNvPicPr/>
          </xdr:nvPicPr>
          <xdr:blipFill>
            <a:blip xmlns:r="http://schemas.openxmlformats.org/officeDocument/2006/relationships" r:embed="rId2"/>
            <a:stretch>
              <a:fillRect/>
            </a:stretch>
          </xdr:blipFill>
          <xdr:spPr>
            <a:xfrm>
              <a:off x="30796760" y="5690880"/>
              <a:ext cx="18000" cy="18000"/>
            </a:xfrm>
            <a:prstGeom prst="rect">
              <a:avLst/>
            </a:prstGeom>
          </xdr:spPr>
        </xdr:pic>
      </mc:Fallback>
    </mc:AlternateContent>
    <xdr:clientData/>
  </xdr:oneCellAnchor>
  <xdr:oneCellAnchor>
    <xdr:from>
      <xdr:col>50</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0">
          <xdr14:nvContentPartPr>
            <xdr14:cNvPr id="122" name="Ink 121">
              <a:extLst>
                <a:ext uri="{FF2B5EF4-FFF2-40B4-BE49-F238E27FC236}">
                  <a16:creationId xmlns:a16="http://schemas.microsoft.com/office/drawing/2014/main" id="{A392953D-9EAC-C84E-8D3F-0EAE6132459B}"/>
                </a:ext>
              </a:extLst>
            </xdr14:cNvPr>
            <xdr14:cNvContentPartPr/>
          </xdr14:nvContentPartPr>
          <xdr14:nvPr macro=""/>
          <xdr14:xfrm>
            <a:off x="30805760" y="2042280"/>
            <a:ext cx="360" cy="360"/>
          </xdr14:xfrm>
        </xdr:contentPart>
      </mc:Choice>
      <mc:Fallback xmlns="">
        <xdr:pic>
          <xdr:nvPicPr>
            <xdr:cNvPr id="122" name="Ink 121">
              <a:extLst>
                <a:ext uri="{FF2B5EF4-FFF2-40B4-BE49-F238E27FC236}">
                  <a16:creationId xmlns:a16="http://schemas.microsoft.com/office/drawing/2014/main" id="{A392953D-9EAC-C84E-8D3F-0EAE6132459B}"/>
                </a:ext>
              </a:extLst>
            </xdr:cNvPr>
            <xdr:cNvPicPr/>
          </xdr:nvPicPr>
          <xdr:blipFill>
            <a:blip xmlns:r="http://schemas.openxmlformats.org/officeDocument/2006/relationships" r:embed="rId2"/>
            <a:stretch>
              <a:fillRect/>
            </a:stretch>
          </xdr:blipFill>
          <xdr:spPr>
            <a:xfrm>
              <a:off x="30796760" y="2033280"/>
              <a:ext cx="18000" cy="18000"/>
            </a:xfrm>
            <a:prstGeom prst="rect">
              <a:avLst/>
            </a:prstGeom>
          </xdr:spPr>
        </xdr:pic>
      </mc:Fallback>
    </mc:AlternateContent>
    <xdr:clientData/>
  </xdr:oneCellAnchor>
  <xdr:oneCellAnchor>
    <xdr:from>
      <xdr:col>50</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23" name="Ink 122">
              <a:extLst>
                <a:ext uri="{FF2B5EF4-FFF2-40B4-BE49-F238E27FC236}">
                  <a16:creationId xmlns:a16="http://schemas.microsoft.com/office/drawing/2014/main" id="{C6DDD4B3-00E5-5249-AD2D-83F3C78ED266}"/>
                </a:ext>
              </a:extLst>
            </xdr14:cNvPr>
            <xdr14:cNvContentPartPr/>
          </xdr14:nvContentPartPr>
          <xdr14:nvPr macro=""/>
          <xdr14:xfrm>
            <a:off x="30805760" y="5090280"/>
            <a:ext cx="360" cy="360"/>
          </xdr14:xfrm>
        </xdr:contentPart>
      </mc:Choice>
      <mc:Fallback xmlns="">
        <xdr:pic>
          <xdr:nvPicPr>
            <xdr:cNvPr id="123" name="Ink 122">
              <a:extLst>
                <a:ext uri="{FF2B5EF4-FFF2-40B4-BE49-F238E27FC236}">
                  <a16:creationId xmlns:a16="http://schemas.microsoft.com/office/drawing/2014/main" id="{C6DDD4B3-00E5-5249-AD2D-83F3C78ED266}"/>
                </a:ext>
              </a:extLst>
            </xdr:cNvPr>
            <xdr:cNvPicPr/>
          </xdr:nvPicPr>
          <xdr:blipFill>
            <a:blip xmlns:r="http://schemas.openxmlformats.org/officeDocument/2006/relationships" r:embed="rId2"/>
            <a:stretch>
              <a:fillRect/>
            </a:stretch>
          </xdr:blipFill>
          <xdr:spPr>
            <a:xfrm>
              <a:off x="30796760" y="5081280"/>
              <a:ext cx="18000" cy="18000"/>
            </a:xfrm>
            <a:prstGeom prst="rect">
              <a:avLst/>
            </a:prstGeom>
          </xdr:spPr>
        </xdr:pic>
      </mc:Fallback>
    </mc:AlternateContent>
    <xdr:clientData/>
  </xdr:oneCellAnchor>
  <xdr:oneCellAnchor>
    <xdr:from>
      <xdr:col>50</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2">
          <xdr14:nvContentPartPr>
            <xdr14:cNvPr id="124" name="Ink 123">
              <a:extLst>
                <a:ext uri="{FF2B5EF4-FFF2-40B4-BE49-F238E27FC236}">
                  <a16:creationId xmlns:a16="http://schemas.microsoft.com/office/drawing/2014/main" id="{105053A1-FA31-4B46-9046-92709F118D98}"/>
                </a:ext>
              </a:extLst>
            </xdr14:cNvPr>
            <xdr14:cNvContentPartPr/>
          </xdr14:nvContentPartPr>
          <xdr14:nvPr macro=""/>
          <xdr14:xfrm>
            <a:off x="30805760" y="1635880"/>
            <a:ext cx="360" cy="360"/>
          </xdr14:xfrm>
        </xdr:contentPart>
      </mc:Choice>
      <mc:Fallback xmlns="">
        <xdr:pic>
          <xdr:nvPicPr>
            <xdr:cNvPr id="124" name="Ink 123">
              <a:extLst>
                <a:ext uri="{FF2B5EF4-FFF2-40B4-BE49-F238E27FC236}">
                  <a16:creationId xmlns:a16="http://schemas.microsoft.com/office/drawing/2014/main" id="{105053A1-FA31-4B46-9046-92709F118D98}"/>
                </a:ext>
              </a:extLst>
            </xdr:cNvPr>
            <xdr:cNvPicPr/>
          </xdr:nvPicPr>
          <xdr:blipFill>
            <a:blip xmlns:r="http://schemas.openxmlformats.org/officeDocument/2006/relationships" r:embed="rId2"/>
            <a:stretch>
              <a:fillRect/>
            </a:stretch>
          </xdr:blipFill>
          <xdr:spPr>
            <a:xfrm>
              <a:off x="30796760" y="1626880"/>
              <a:ext cx="18000" cy="18000"/>
            </a:xfrm>
            <a:prstGeom prst="rect">
              <a:avLst/>
            </a:prstGeom>
          </xdr:spPr>
        </xdr:pic>
      </mc:Fallback>
    </mc:AlternateContent>
    <xdr:clientData/>
  </xdr:oneCellAnchor>
  <xdr:oneCellAnchor>
    <xdr:from>
      <xdr:col>50</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125" name="Ink 124">
              <a:extLst>
                <a:ext uri="{FF2B5EF4-FFF2-40B4-BE49-F238E27FC236}">
                  <a16:creationId xmlns:a16="http://schemas.microsoft.com/office/drawing/2014/main" id="{7C188CCF-B929-B84D-913E-7AB886E507B3}"/>
                </a:ext>
              </a:extLst>
            </xdr14:cNvPr>
            <xdr14:cNvContentPartPr/>
          </xdr14:nvContentPartPr>
          <xdr14:nvPr macro=""/>
          <xdr14:xfrm>
            <a:off x="30805760" y="1839080"/>
            <a:ext cx="360" cy="360"/>
          </xdr14:xfrm>
        </xdr:contentPart>
      </mc:Choice>
      <mc:Fallback xmlns="">
        <xdr:pic>
          <xdr:nvPicPr>
            <xdr:cNvPr id="125" name="Ink 124">
              <a:extLst>
                <a:ext uri="{FF2B5EF4-FFF2-40B4-BE49-F238E27FC236}">
                  <a16:creationId xmlns:a16="http://schemas.microsoft.com/office/drawing/2014/main" id="{7C188CCF-B929-B84D-913E-7AB886E507B3}"/>
                </a:ext>
              </a:extLst>
            </xdr:cNvPr>
            <xdr:cNvPicPr/>
          </xdr:nvPicPr>
          <xdr:blipFill>
            <a:blip xmlns:r="http://schemas.openxmlformats.org/officeDocument/2006/relationships" r:embed="rId2"/>
            <a:stretch>
              <a:fillRect/>
            </a:stretch>
          </xdr:blipFill>
          <xdr:spPr>
            <a:xfrm>
              <a:off x="30796760" y="1830080"/>
              <a:ext cx="18000" cy="18000"/>
            </a:xfrm>
            <a:prstGeom prst="rect">
              <a:avLst/>
            </a:prstGeom>
          </xdr:spPr>
        </xdr:pic>
      </mc:Fallback>
    </mc:AlternateContent>
    <xdr:clientData/>
  </xdr:oneCellAnchor>
  <xdr:oneCellAnchor>
    <xdr:from>
      <xdr:col>50</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4">
          <xdr14:nvContentPartPr>
            <xdr14:cNvPr id="126" name="Ink 125">
              <a:extLst>
                <a:ext uri="{FF2B5EF4-FFF2-40B4-BE49-F238E27FC236}">
                  <a16:creationId xmlns:a16="http://schemas.microsoft.com/office/drawing/2014/main" id="{BC237C8D-2249-E74D-A047-4083DA373647}"/>
                </a:ext>
              </a:extLst>
            </xdr14:cNvPr>
            <xdr14:cNvContentPartPr/>
          </xdr14:nvContentPartPr>
          <xdr14:nvPr macro=""/>
          <xdr14:xfrm>
            <a:off x="30805760" y="2042280"/>
            <a:ext cx="360" cy="360"/>
          </xdr14:xfrm>
        </xdr:contentPart>
      </mc:Choice>
      <mc:Fallback xmlns="">
        <xdr:pic>
          <xdr:nvPicPr>
            <xdr:cNvPr id="126" name="Ink 125">
              <a:extLst>
                <a:ext uri="{FF2B5EF4-FFF2-40B4-BE49-F238E27FC236}">
                  <a16:creationId xmlns:a16="http://schemas.microsoft.com/office/drawing/2014/main" id="{BC237C8D-2249-E74D-A047-4083DA373647}"/>
                </a:ext>
              </a:extLst>
            </xdr:cNvPr>
            <xdr:cNvPicPr/>
          </xdr:nvPicPr>
          <xdr:blipFill>
            <a:blip xmlns:r="http://schemas.openxmlformats.org/officeDocument/2006/relationships" r:embed="rId2"/>
            <a:stretch>
              <a:fillRect/>
            </a:stretch>
          </xdr:blipFill>
          <xdr:spPr>
            <a:xfrm>
              <a:off x="30796760" y="2033280"/>
              <a:ext cx="18000" cy="18000"/>
            </a:xfrm>
            <a:prstGeom prst="rect">
              <a:avLst/>
            </a:prstGeom>
          </xdr:spPr>
        </xdr:pic>
      </mc:Fallback>
    </mc:AlternateContent>
    <xdr:clientData/>
  </xdr:oneCellAnchor>
  <xdr:oneCellAnchor>
    <xdr:from>
      <xdr:col>50</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127" name="Ink 126">
              <a:extLst>
                <a:ext uri="{FF2B5EF4-FFF2-40B4-BE49-F238E27FC236}">
                  <a16:creationId xmlns:a16="http://schemas.microsoft.com/office/drawing/2014/main" id="{33FABA3E-F7C6-6742-87B7-15A1A6D488F2}"/>
                </a:ext>
              </a:extLst>
            </xdr14:cNvPr>
            <xdr14:cNvContentPartPr/>
          </xdr14:nvContentPartPr>
          <xdr14:nvPr macro=""/>
          <xdr14:xfrm>
            <a:off x="30805760" y="5090280"/>
            <a:ext cx="360" cy="360"/>
          </xdr14:xfrm>
        </xdr:contentPart>
      </mc:Choice>
      <mc:Fallback xmlns="">
        <xdr:pic>
          <xdr:nvPicPr>
            <xdr:cNvPr id="127" name="Ink 126">
              <a:extLst>
                <a:ext uri="{FF2B5EF4-FFF2-40B4-BE49-F238E27FC236}">
                  <a16:creationId xmlns:a16="http://schemas.microsoft.com/office/drawing/2014/main" id="{33FABA3E-F7C6-6742-87B7-15A1A6D488F2}"/>
                </a:ext>
              </a:extLst>
            </xdr:cNvPr>
            <xdr:cNvPicPr/>
          </xdr:nvPicPr>
          <xdr:blipFill>
            <a:blip xmlns:r="http://schemas.openxmlformats.org/officeDocument/2006/relationships" r:embed="rId2"/>
            <a:stretch>
              <a:fillRect/>
            </a:stretch>
          </xdr:blipFill>
          <xdr:spPr>
            <a:xfrm>
              <a:off x="30796760" y="5081280"/>
              <a:ext cx="18000" cy="18000"/>
            </a:xfrm>
            <a:prstGeom prst="rect">
              <a:avLst/>
            </a:prstGeom>
          </xdr:spPr>
        </xdr:pic>
      </mc:Fallback>
    </mc:AlternateContent>
    <xdr:clientData/>
  </xdr:oneCellAnchor>
  <xdr:oneCellAnchor>
    <xdr:from>
      <xdr:col>50</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6">
          <xdr14:nvContentPartPr>
            <xdr14:cNvPr id="128" name="Ink 127">
              <a:extLst>
                <a:ext uri="{FF2B5EF4-FFF2-40B4-BE49-F238E27FC236}">
                  <a16:creationId xmlns:a16="http://schemas.microsoft.com/office/drawing/2014/main" id="{0FF462A4-F955-F147-B830-9D68B9E91509}"/>
                </a:ext>
              </a:extLst>
            </xdr14:cNvPr>
            <xdr14:cNvContentPartPr/>
          </xdr14:nvContentPartPr>
          <xdr14:nvPr macro=""/>
          <xdr14:xfrm>
            <a:off x="30805760" y="2042280"/>
            <a:ext cx="360" cy="360"/>
          </xdr14:xfrm>
        </xdr:contentPart>
      </mc:Choice>
      <mc:Fallback xmlns="">
        <xdr:pic>
          <xdr:nvPicPr>
            <xdr:cNvPr id="128" name="Ink 127">
              <a:extLst>
                <a:ext uri="{FF2B5EF4-FFF2-40B4-BE49-F238E27FC236}">
                  <a16:creationId xmlns:a16="http://schemas.microsoft.com/office/drawing/2014/main" id="{0FF462A4-F955-F147-B830-9D68B9E91509}"/>
                </a:ext>
              </a:extLst>
            </xdr:cNvPr>
            <xdr:cNvPicPr/>
          </xdr:nvPicPr>
          <xdr:blipFill>
            <a:blip xmlns:r="http://schemas.openxmlformats.org/officeDocument/2006/relationships" r:embed="rId2"/>
            <a:stretch>
              <a:fillRect/>
            </a:stretch>
          </xdr:blipFill>
          <xdr:spPr>
            <a:xfrm>
              <a:off x="30796760" y="2033280"/>
              <a:ext cx="18000" cy="18000"/>
            </a:xfrm>
            <a:prstGeom prst="rect">
              <a:avLst/>
            </a:prstGeom>
          </xdr:spPr>
        </xdr:pic>
      </mc:Fallback>
    </mc:AlternateContent>
    <xdr:clientData/>
  </xdr:oneCellAnchor>
  <xdr:oneCellAnchor>
    <xdr:from>
      <xdr:col>50</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129" name="Ink 128">
              <a:extLst>
                <a:ext uri="{FF2B5EF4-FFF2-40B4-BE49-F238E27FC236}">
                  <a16:creationId xmlns:a16="http://schemas.microsoft.com/office/drawing/2014/main" id="{4C72369F-2518-4542-B80B-DE70DF7DA135}"/>
                </a:ext>
              </a:extLst>
            </xdr14:cNvPr>
            <xdr14:cNvContentPartPr/>
          </xdr14:nvContentPartPr>
          <xdr14:nvPr macro=""/>
          <xdr14:xfrm>
            <a:off x="30805760" y="619880"/>
            <a:ext cx="360" cy="360"/>
          </xdr14:xfrm>
        </xdr:contentPart>
      </mc:Choice>
      <mc:Fallback xmlns="">
        <xdr:pic>
          <xdr:nvPicPr>
            <xdr:cNvPr id="129" name="Ink 128">
              <a:extLst>
                <a:ext uri="{FF2B5EF4-FFF2-40B4-BE49-F238E27FC236}">
                  <a16:creationId xmlns:a16="http://schemas.microsoft.com/office/drawing/2014/main" id="{4C72369F-2518-4542-B80B-DE70DF7DA135}"/>
                </a:ext>
              </a:extLst>
            </xdr:cNvPr>
            <xdr:cNvPicPr/>
          </xdr:nvPicPr>
          <xdr:blipFill>
            <a:blip xmlns:r="http://schemas.openxmlformats.org/officeDocument/2006/relationships" r:embed="rId2"/>
            <a:stretch>
              <a:fillRect/>
            </a:stretch>
          </xdr:blipFill>
          <xdr:spPr>
            <a:xfrm>
              <a:off x="30796760" y="610880"/>
              <a:ext cx="18000" cy="18000"/>
            </a:xfrm>
            <a:prstGeom prst="rect">
              <a:avLst/>
            </a:prstGeom>
          </xdr:spPr>
        </xdr:pic>
      </mc:Fallback>
    </mc:AlternateContent>
    <xdr:clientData/>
  </xdr:oneCellAnchor>
  <xdr:oneCellAnchor>
    <xdr:from>
      <xdr:col>50</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8">
          <xdr14:nvContentPartPr>
            <xdr14:cNvPr id="130" name="Ink 129">
              <a:extLst>
                <a:ext uri="{FF2B5EF4-FFF2-40B4-BE49-F238E27FC236}">
                  <a16:creationId xmlns:a16="http://schemas.microsoft.com/office/drawing/2014/main" id="{7A29336A-3B96-EC45-BF5B-0CCDB89F7DDF}"/>
                </a:ext>
              </a:extLst>
            </xdr14:cNvPr>
            <xdr14:cNvContentPartPr/>
          </xdr14:nvContentPartPr>
          <xdr14:nvPr macro=""/>
          <xdr14:xfrm>
            <a:off x="30805760" y="823080"/>
            <a:ext cx="360" cy="360"/>
          </xdr14:xfrm>
        </xdr:contentPart>
      </mc:Choice>
      <mc:Fallback xmlns="">
        <xdr:pic>
          <xdr:nvPicPr>
            <xdr:cNvPr id="130" name="Ink 129">
              <a:extLst>
                <a:ext uri="{FF2B5EF4-FFF2-40B4-BE49-F238E27FC236}">
                  <a16:creationId xmlns:a16="http://schemas.microsoft.com/office/drawing/2014/main" id="{7A29336A-3B96-EC45-BF5B-0CCDB89F7DDF}"/>
                </a:ext>
              </a:extLst>
            </xdr:cNvPr>
            <xdr:cNvPicPr/>
          </xdr:nvPicPr>
          <xdr:blipFill>
            <a:blip xmlns:r="http://schemas.openxmlformats.org/officeDocument/2006/relationships" r:embed="rId2"/>
            <a:stretch>
              <a:fillRect/>
            </a:stretch>
          </xdr:blipFill>
          <xdr:spPr>
            <a:xfrm>
              <a:off x="30796760" y="814080"/>
              <a:ext cx="18000" cy="18000"/>
            </a:xfrm>
            <a:prstGeom prst="rect">
              <a:avLst/>
            </a:prstGeom>
          </xdr:spPr>
        </xdr:pic>
      </mc:Fallback>
    </mc:AlternateContent>
    <xdr:clientData/>
  </xdr:oneCellAnchor>
  <xdr:oneCellAnchor>
    <xdr:from>
      <xdr:col>50</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131" name="Ink 130">
              <a:extLst>
                <a:ext uri="{FF2B5EF4-FFF2-40B4-BE49-F238E27FC236}">
                  <a16:creationId xmlns:a16="http://schemas.microsoft.com/office/drawing/2014/main" id="{4976BB9D-21E9-B343-923A-F2860554F7B5}"/>
                </a:ext>
              </a:extLst>
            </xdr14:cNvPr>
            <xdr14:cNvContentPartPr/>
          </xdr14:nvContentPartPr>
          <xdr14:nvPr macro=""/>
          <xdr14:xfrm>
            <a:off x="30805760" y="1026280"/>
            <a:ext cx="360" cy="360"/>
          </xdr14:xfrm>
        </xdr:contentPart>
      </mc:Choice>
      <mc:Fallback xmlns="">
        <xdr:pic>
          <xdr:nvPicPr>
            <xdr:cNvPr id="131" name="Ink 130">
              <a:extLst>
                <a:ext uri="{FF2B5EF4-FFF2-40B4-BE49-F238E27FC236}">
                  <a16:creationId xmlns:a16="http://schemas.microsoft.com/office/drawing/2014/main" id="{4976BB9D-21E9-B343-923A-F2860554F7B5}"/>
                </a:ext>
              </a:extLst>
            </xdr:cNvPr>
            <xdr:cNvPicPr/>
          </xdr:nvPicPr>
          <xdr:blipFill>
            <a:blip xmlns:r="http://schemas.openxmlformats.org/officeDocument/2006/relationships" r:embed="rId2"/>
            <a:stretch>
              <a:fillRect/>
            </a:stretch>
          </xdr:blipFill>
          <xdr:spPr>
            <a:xfrm>
              <a:off x="30796760" y="1017280"/>
              <a:ext cx="18000" cy="18000"/>
            </a:xfrm>
            <a:prstGeom prst="rect">
              <a:avLst/>
            </a:prstGeom>
          </xdr:spPr>
        </xdr:pic>
      </mc:Fallback>
    </mc:AlternateContent>
    <xdr:clientData/>
  </xdr:oneCellAnchor>
  <xdr:oneCellAnchor>
    <xdr:from>
      <xdr:col>50</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0">
          <xdr14:nvContentPartPr>
            <xdr14:cNvPr id="132" name="Ink 131">
              <a:extLst>
                <a:ext uri="{FF2B5EF4-FFF2-40B4-BE49-F238E27FC236}">
                  <a16:creationId xmlns:a16="http://schemas.microsoft.com/office/drawing/2014/main" id="{CAA6CA35-EB83-1745-B8C3-7FFDFBA96CF5}"/>
                </a:ext>
              </a:extLst>
            </xdr14:cNvPr>
            <xdr14:cNvContentPartPr/>
          </xdr14:nvContentPartPr>
          <xdr14:nvPr macro=""/>
          <xdr14:xfrm>
            <a:off x="30805760" y="1229480"/>
            <a:ext cx="360" cy="360"/>
          </xdr14:xfrm>
        </xdr:contentPart>
      </mc:Choice>
      <mc:Fallback xmlns="">
        <xdr:pic>
          <xdr:nvPicPr>
            <xdr:cNvPr id="132" name="Ink 131">
              <a:extLst>
                <a:ext uri="{FF2B5EF4-FFF2-40B4-BE49-F238E27FC236}">
                  <a16:creationId xmlns:a16="http://schemas.microsoft.com/office/drawing/2014/main" id="{CAA6CA35-EB83-1745-B8C3-7FFDFBA96CF5}"/>
                </a:ext>
              </a:extLst>
            </xdr:cNvPr>
            <xdr:cNvPicPr/>
          </xdr:nvPicPr>
          <xdr:blipFill>
            <a:blip xmlns:r="http://schemas.openxmlformats.org/officeDocument/2006/relationships" r:embed="rId2"/>
            <a:stretch>
              <a:fillRect/>
            </a:stretch>
          </xdr:blipFill>
          <xdr:spPr>
            <a:xfrm>
              <a:off x="30796760" y="1220480"/>
              <a:ext cx="18000" cy="18000"/>
            </a:xfrm>
            <a:prstGeom prst="rect">
              <a:avLst/>
            </a:prstGeom>
          </xdr:spPr>
        </xdr:pic>
      </mc:Fallback>
    </mc:AlternateContent>
    <xdr:clientData/>
  </xdr:oneCellAnchor>
  <xdr:oneCellAnchor>
    <xdr:from>
      <xdr:col>50</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133" name="Ink 132">
              <a:extLst>
                <a:ext uri="{FF2B5EF4-FFF2-40B4-BE49-F238E27FC236}">
                  <a16:creationId xmlns:a16="http://schemas.microsoft.com/office/drawing/2014/main" id="{BF1FC267-961B-284C-AD9F-5DF5BCC68EBE}"/>
                </a:ext>
              </a:extLst>
            </xdr14:cNvPr>
            <xdr14:cNvContentPartPr/>
          </xdr14:nvContentPartPr>
          <xdr14:nvPr macro=""/>
          <xdr14:xfrm>
            <a:off x="30805760" y="1432680"/>
            <a:ext cx="360" cy="360"/>
          </xdr14:xfrm>
        </xdr:contentPart>
      </mc:Choice>
      <mc:Fallback xmlns="">
        <xdr:pic>
          <xdr:nvPicPr>
            <xdr:cNvPr id="133" name="Ink 132">
              <a:extLst>
                <a:ext uri="{FF2B5EF4-FFF2-40B4-BE49-F238E27FC236}">
                  <a16:creationId xmlns:a16="http://schemas.microsoft.com/office/drawing/2014/main" id="{BF1FC267-961B-284C-AD9F-5DF5BCC68EBE}"/>
                </a:ext>
              </a:extLst>
            </xdr:cNvPr>
            <xdr:cNvPicPr/>
          </xdr:nvPicPr>
          <xdr:blipFill>
            <a:blip xmlns:r="http://schemas.openxmlformats.org/officeDocument/2006/relationships" r:embed="rId2"/>
            <a:stretch>
              <a:fillRect/>
            </a:stretch>
          </xdr:blipFill>
          <xdr:spPr>
            <a:xfrm>
              <a:off x="30796760" y="1423680"/>
              <a:ext cx="18000" cy="18000"/>
            </a:xfrm>
            <a:prstGeom prst="rect">
              <a:avLst/>
            </a:prstGeom>
          </xdr:spPr>
        </xdr:pic>
      </mc:Fallback>
    </mc:AlternateContent>
    <xdr:clientData/>
  </xdr:oneCellAnchor>
  <xdr:oneCellAnchor>
    <xdr:from>
      <xdr:col>50</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2">
          <xdr14:nvContentPartPr>
            <xdr14:cNvPr id="134" name="Ink 133">
              <a:extLst>
                <a:ext uri="{FF2B5EF4-FFF2-40B4-BE49-F238E27FC236}">
                  <a16:creationId xmlns:a16="http://schemas.microsoft.com/office/drawing/2014/main" id="{165B5104-0CE2-6E42-97F3-A350089B4B45}"/>
                </a:ext>
              </a:extLst>
            </xdr14:cNvPr>
            <xdr14:cNvContentPartPr/>
          </xdr14:nvContentPartPr>
          <xdr14:nvPr macro=""/>
          <xdr14:xfrm>
            <a:off x="30805760" y="1635880"/>
            <a:ext cx="360" cy="360"/>
          </xdr14:xfrm>
        </xdr:contentPart>
      </mc:Choice>
      <mc:Fallback xmlns="">
        <xdr:pic>
          <xdr:nvPicPr>
            <xdr:cNvPr id="134" name="Ink 133">
              <a:extLst>
                <a:ext uri="{FF2B5EF4-FFF2-40B4-BE49-F238E27FC236}">
                  <a16:creationId xmlns:a16="http://schemas.microsoft.com/office/drawing/2014/main" id="{165B5104-0CE2-6E42-97F3-A350089B4B45}"/>
                </a:ext>
              </a:extLst>
            </xdr:cNvPr>
            <xdr:cNvPicPr/>
          </xdr:nvPicPr>
          <xdr:blipFill>
            <a:blip xmlns:r="http://schemas.openxmlformats.org/officeDocument/2006/relationships" r:embed="rId2"/>
            <a:stretch>
              <a:fillRect/>
            </a:stretch>
          </xdr:blipFill>
          <xdr:spPr>
            <a:xfrm>
              <a:off x="30796760" y="1626880"/>
              <a:ext cx="18000" cy="18000"/>
            </a:xfrm>
            <a:prstGeom prst="rect">
              <a:avLst/>
            </a:prstGeom>
          </xdr:spPr>
        </xdr:pic>
      </mc:Fallback>
    </mc:AlternateContent>
    <xdr:clientData/>
  </xdr:oneCellAnchor>
  <xdr:oneCellAnchor>
    <xdr:from>
      <xdr:col>50</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135" name="Ink 134">
              <a:extLst>
                <a:ext uri="{FF2B5EF4-FFF2-40B4-BE49-F238E27FC236}">
                  <a16:creationId xmlns:a16="http://schemas.microsoft.com/office/drawing/2014/main" id="{CA16DEB6-4F81-F94D-9CC3-5EFBB3815C16}"/>
                </a:ext>
              </a:extLst>
            </xdr14:cNvPr>
            <xdr14:cNvContentPartPr/>
          </xdr14:nvContentPartPr>
          <xdr14:nvPr macro=""/>
          <xdr14:xfrm>
            <a:off x="30805760" y="1839080"/>
            <a:ext cx="360" cy="360"/>
          </xdr14:xfrm>
        </xdr:contentPart>
      </mc:Choice>
      <mc:Fallback xmlns="">
        <xdr:pic>
          <xdr:nvPicPr>
            <xdr:cNvPr id="135" name="Ink 134">
              <a:extLst>
                <a:ext uri="{FF2B5EF4-FFF2-40B4-BE49-F238E27FC236}">
                  <a16:creationId xmlns:a16="http://schemas.microsoft.com/office/drawing/2014/main" id="{CA16DEB6-4F81-F94D-9CC3-5EFBB3815C16}"/>
                </a:ext>
              </a:extLst>
            </xdr:cNvPr>
            <xdr:cNvPicPr/>
          </xdr:nvPicPr>
          <xdr:blipFill>
            <a:blip xmlns:r="http://schemas.openxmlformats.org/officeDocument/2006/relationships" r:embed="rId2"/>
            <a:stretch>
              <a:fillRect/>
            </a:stretch>
          </xdr:blipFill>
          <xdr:spPr>
            <a:xfrm>
              <a:off x="30796760" y="1830080"/>
              <a:ext cx="18000" cy="18000"/>
            </a:xfrm>
            <a:prstGeom prst="rect">
              <a:avLst/>
            </a:prstGeom>
          </xdr:spPr>
        </xdr:pic>
      </mc:Fallback>
    </mc:AlternateContent>
    <xdr:clientData/>
  </xdr:oneCellAnchor>
  <xdr:oneCellAnchor>
    <xdr:from>
      <xdr:col>50</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4">
          <xdr14:nvContentPartPr>
            <xdr14:cNvPr id="136" name="Ink 135">
              <a:extLst>
                <a:ext uri="{FF2B5EF4-FFF2-40B4-BE49-F238E27FC236}">
                  <a16:creationId xmlns:a16="http://schemas.microsoft.com/office/drawing/2014/main" id="{935323D6-A1B7-9A4A-8337-82EAB9BE35FD}"/>
                </a:ext>
              </a:extLst>
            </xdr14:cNvPr>
            <xdr14:cNvContentPartPr/>
          </xdr14:nvContentPartPr>
          <xdr14:nvPr macro=""/>
          <xdr14:xfrm>
            <a:off x="30805760" y="2245480"/>
            <a:ext cx="360" cy="360"/>
          </xdr14:xfrm>
        </xdr:contentPart>
      </mc:Choice>
      <mc:Fallback xmlns="">
        <xdr:pic>
          <xdr:nvPicPr>
            <xdr:cNvPr id="136" name="Ink 135">
              <a:extLst>
                <a:ext uri="{FF2B5EF4-FFF2-40B4-BE49-F238E27FC236}">
                  <a16:creationId xmlns:a16="http://schemas.microsoft.com/office/drawing/2014/main" id="{935323D6-A1B7-9A4A-8337-82EAB9BE35FD}"/>
                </a:ext>
              </a:extLst>
            </xdr:cNvPr>
            <xdr:cNvPicPr/>
          </xdr:nvPicPr>
          <xdr:blipFill>
            <a:blip xmlns:r="http://schemas.openxmlformats.org/officeDocument/2006/relationships" r:embed="rId2"/>
            <a:stretch>
              <a:fillRect/>
            </a:stretch>
          </xdr:blipFill>
          <xdr:spPr>
            <a:xfrm>
              <a:off x="30796760" y="2236480"/>
              <a:ext cx="18000" cy="18000"/>
            </a:xfrm>
            <a:prstGeom prst="rect">
              <a:avLst/>
            </a:prstGeom>
          </xdr:spPr>
        </xdr:pic>
      </mc:Fallback>
    </mc:AlternateContent>
    <xdr:clientData/>
  </xdr:oneCellAnchor>
  <xdr:oneCellAnchor>
    <xdr:from>
      <xdr:col>50</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137" name="Ink 136">
              <a:extLst>
                <a:ext uri="{FF2B5EF4-FFF2-40B4-BE49-F238E27FC236}">
                  <a16:creationId xmlns:a16="http://schemas.microsoft.com/office/drawing/2014/main" id="{618749D3-BE53-5F42-8F7A-ADF566B69CAD}"/>
                </a:ext>
              </a:extLst>
            </xdr14:cNvPr>
            <xdr14:cNvContentPartPr/>
          </xdr14:nvContentPartPr>
          <xdr14:nvPr macro=""/>
          <xdr14:xfrm>
            <a:off x="30805760" y="2245480"/>
            <a:ext cx="360" cy="360"/>
          </xdr14:xfrm>
        </xdr:contentPart>
      </mc:Choice>
      <mc:Fallback xmlns="">
        <xdr:pic>
          <xdr:nvPicPr>
            <xdr:cNvPr id="137" name="Ink 136">
              <a:extLst>
                <a:ext uri="{FF2B5EF4-FFF2-40B4-BE49-F238E27FC236}">
                  <a16:creationId xmlns:a16="http://schemas.microsoft.com/office/drawing/2014/main" id="{618749D3-BE53-5F42-8F7A-ADF566B69CAD}"/>
                </a:ext>
              </a:extLst>
            </xdr:cNvPr>
            <xdr:cNvPicPr/>
          </xdr:nvPicPr>
          <xdr:blipFill>
            <a:blip xmlns:r="http://schemas.openxmlformats.org/officeDocument/2006/relationships" r:embed="rId2"/>
            <a:stretch>
              <a:fillRect/>
            </a:stretch>
          </xdr:blipFill>
          <xdr:spPr>
            <a:xfrm>
              <a:off x="30796760" y="2236480"/>
              <a:ext cx="18000" cy="18000"/>
            </a:xfrm>
            <a:prstGeom prst="rect">
              <a:avLst/>
            </a:prstGeom>
          </xdr:spPr>
        </xdr:pic>
      </mc:Fallback>
    </mc:AlternateContent>
    <xdr:clientData/>
  </xdr:oneCellAnchor>
  <xdr:oneCellAnchor>
    <xdr:from>
      <xdr:col>50</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6">
          <xdr14:nvContentPartPr>
            <xdr14:cNvPr id="138" name="Ink 137">
              <a:extLst>
                <a:ext uri="{FF2B5EF4-FFF2-40B4-BE49-F238E27FC236}">
                  <a16:creationId xmlns:a16="http://schemas.microsoft.com/office/drawing/2014/main" id="{2D4D0621-7F52-404E-9521-A0D9C2B3F7B1}"/>
                </a:ext>
              </a:extLst>
            </xdr14:cNvPr>
            <xdr14:cNvContentPartPr/>
          </xdr14:nvContentPartPr>
          <xdr14:nvPr macro=""/>
          <xdr14:xfrm>
            <a:off x="30805760" y="2245480"/>
            <a:ext cx="360" cy="360"/>
          </xdr14:xfrm>
        </xdr:contentPart>
      </mc:Choice>
      <mc:Fallback xmlns="">
        <xdr:pic>
          <xdr:nvPicPr>
            <xdr:cNvPr id="138" name="Ink 137">
              <a:extLst>
                <a:ext uri="{FF2B5EF4-FFF2-40B4-BE49-F238E27FC236}">
                  <a16:creationId xmlns:a16="http://schemas.microsoft.com/office/drawing/2014/main" id="{2D4D0621-7F52-404E-9521-A0D9C2B3F7B1}"/>
                </a:ext>
              </a:extLst>
            </xdr:cNvPr>
            <xdr:cNvPicPr/>
          </xdr:nvPicPr>
          <xdr:blipFill>
            <a:blip xmlns:r="http://schemas.openxmlformats.org/officeDocument/2006/relationships" r:embed="rId2"/>
            <a:stretch>
              <a:fillRect/>
            </a:stretch>
          </xdr:blipFill>
          <xdr:spPr>
            <a:xfrm>
              <a:off x="30796760" y="2236480"/>
              <a:ext cx="18000" cy="18000"/>
            </a:xfrm>
            <a:prstGeom prst="rect">
              <a:avLst/>
            </a:prstGeom>
          </xdr:spPr>
        </xdr:pic>
      </mc:Fallback>
    </mc:AlternateContent>
    <xdr:clientData/>
  </xdr:oneCellAnchor>
  <xdr:oneCellAnchor>
    <xdr:from>
      <xdr:col>50</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139" name="Ink 138">
              <a:extLst>
                <a:ext uri="{FF2B5EF4-FFF2-40B4-BE49-F238E27FC236}">
                  <a16:creationId xmlns:a16="http://schemas.microsoft.com/office/drawing/2014/main" id="{BC207822-8571-4941-A747-3730798CD54D}"/>
                </a:ext>
              </a:extLst>
            </xdr14:cNvPr>
            <xdr14:cNvContentPartPr/>
          </xdr14:nvContentPartPr>
          <xdr14:nvPr macro=""/>
          <xdr14:xfrm>
            <a:off x="30805760" y="2448680"/>
            <a:ext cx="360" cy="360"/>
          </xdr14:xfrm>
        </xdr:contentPart>
      </mc:Choice>
      <mc:Fallback xmlns="">
        <xdr:pic>
          <xdr:nvPicPr>
            <xdr:cNvPr id="139" name="Ink 138">
              <a:extLst>
                <a:ext uri="{FF2B5EF4-FFF2-40B4-BE49-F238E27FC236}">
                  <a16:creationId xmlns:a16="http://schemas.microsoft.com/office/drawing/2014/main" id="{BC207822-8571-4941-A747-3730798CD54D}"/>
                </a:ext>
              </a:extLst>
            </xdr:cNvPr>
            <xdr:cNvPicPr/>
          </xdr:nvPicPr>
          <xdr:blipFill>
            <a:blip xmlns:r="http://schemas.openxmlformats.org/officeDocument/2006/relationships" r:embed="rId2"/>
            <a:stretch>
              <a:fillRect/>
            </a:stretch>
          </xdr:blipFill>
          <xdr:spPr>
            <a:xfrm>
              <a:off x="30796760" y="2439680"/>
              <a:ext cx="18000" cy="18000"/>
            </a:xfrm>
            <a:prstGeom prst="rect">
              <a:avLst/>
            </a:prstGeom>
          </xdr:spPr>
        </xdr:pic>
      </mc:Fallback>
    </mc:AlternateContent>
    <xdr:clientData/>
  </xdr:oneCellAnchor>
  <xdr:oneCellAnchor>
    <xdr:from>
      <xdr:col>50</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8">
          <xdr14:nvContentPartPr>
            <xdr14:cNvPr id="140" name="Ink 139">
              <a:extLst>
                <a:ext uri="{FF2B5EF4-FFF2-40B4-BE49-F238E27FC236}">
                  <a16:creationId xmlns:a16="http://schemas.microsoft.com/office/drawing/2014/main" id="{1CF4FCA1-ED73-1B45-9862-0301BF7A6F9A}"/>
                </a:ext>
              </a:extLst>
            </xdr14:cNvPr>
            <xdr14:cNvContentPartPr/>
          </xdr14:nvContentPartPr>
          <xdr14:nvPr macro=""/>
          <xdr14:xfrm>
            <a:off x="30805760" y="2448680"/>
            <a:ext cx="360" cy="360"/>
          </xdr14:xfrm>
        </xdr:contentPart>
      </mc:Choice>
      <mc:Fallback xmlns="">
        <xdr:pic>
          <xdr:nvPicPr>
            <xdr:cNvPr id="140" name="Ink 139">
              <a:extLst>
                <a:ext uri="{FF2B5EF4-FFF2-40B4-BE49-F238E27FC236}">
                  <a16:creationId xmlns:a16="http://schemas.microsoft.com/office/drawing/2014/main" id="{1CF4FCA1-ED73-1B45-9862-0301BF7A6F9A}"/>
                </a:ext>
              </a:extLst>
            </xdr:cNvPr>
            <xdr:cNvPicPr/>
          </xdr:nvPicPr>
          <xdr:blipFill>
            <a:blip xmlns:r="http://schemas.openxmlformats.org/officeDocument/2006/relationships" r:embed="rId2"/>
            <a:stretch>
              <a:fillRect/>
            </a:stretch>
          </xdr:blipFill>
          <xdr:spPr>
            <a:xfrm>
              <a:off x="30796760" y="2439680"/>
              <a:ext cx="18000" cy="18000"/>
            </a:xfrm>
            <a:prstGeom prst="rect">
              <a:avLst/>
            </a:prstGeom>
          </xdr:spPr>
        </xdr:pic>
      </mc:Fallback>
    </mc:AlternateContent>
    <xdr:clientData/>
  </xdr:oneCellAnchor>
  <xdr:oneCellAnchor>
    <xdr:from>
      <xdr:col>50</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141" name="Ink 140">
              <a:extLst>
                <a:ext uri="{FF2B5EF4-FFF2-40B4-BE49-F238E27FC236}">
                  <a16:creationId xmlns:a16="http://schemas.microsoft.com/office/drawing/2014/main" id="{1F28E887-6238-434A-B9B8-442B8639E493}"/>
                </a:ext>
              </a:extLst>
            </xdr14:cNvPr>
            <xdr14:cNvContentPartPr/>
          </xdr14:nvContentPartPr>
          <xdr14:nvPr macro=""/>
          <xdr14:xfrm>
            <a:off x="30805760" y="2448680"/>
            <a:ext cx="360" cy="360"/>
          </xdr14:xfrm>
        </xdr:contentPart>
      </mc:Choice>
      <mc:Fallback xmlns="">
        <xdr:pic>
          <xdr:nvPicPr>
            <xdr:cNvPr id="141" name="Ink 140">
              <a:extLst>
                <a:ext uri="{FF2B5EF4-FFF2-40B4-BE49-F238E27FC236}">
                  <a16:creationId xmlns:a16="http://schemas.microsoft.com/office/drawing/2014/main" id="{1F28E887-6238-434A-B9B8-442B8639E493}"/>
                </a:ext>
              </a:extLst>
            </xdr:cNvPr>
            <xdr:cNvPicPr/>
          </xdr:nvPicPr>
          <xdr:blipFill>
            <a:blip xmlns:r="http://schemas.openxmlformats.org/officeDocument/2006/relationships" r:embed="rId2"/>
            <a:stretch>
              <a:fillRect/>
            </a:stretch>
          </xdr:blipFill>
          <xdr:spPr>
            <a:xfrm>
              <a:off x="30796760" y="2439680"/>
              <a:ext cx="18000" cy="18000"/>
            </a:xfrm>
            <a:prstGeom prst="rect">
              <a:avLst/>
            </a:prstGeom>
          </xdr:spPr>
        </xdr:pic>
      </mc:Fallback>
    </mc:AlternateContent>
    <xdr:clientData/>
  </xdr:oneCellAnchor>
  <xdr:oneCellAnchor>
    <xdr:from>
      <xdr:col>50</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0">
          <xdr14:nvContentPartPr>
            <xdr14:cNvPr id="142" name="Ink 141">
              <a:extLst>
                <a:ext uri="{FF2B5EF4-FFF2-40B4-BE49-F238E27FC236}">
                  <a16:creationId xmlns:a16="http://schemas.microsoft.com/office/drawing/2014/main" id="{04594113-8E42-2545-A5D6-982CB7961F83}"/>
                </a:ext>
              </a:extLst>
            </xdr14:cNvPr>
            <xdr14:cNvContentPartPr/>
          </xdr14:nvContentPartPr>
          <xdr14:nvPr macro=""/>
          <xdr14:xfrm>
            <a:off x="30805760" y="2651880"/>
            <a:ext cx="360" cy="360"/>
          </xdr14:xfrm>
        </xdr:contentPart>
      </mc:Choice>
      <mc:Fallback xmlns="">
        <xdr:pic>
          <xdr:nvPicPr>
            <xdr:cNvPr id="142" name="Ink 141">
              <a:extLst>
                <a:ext uri="{FF2B5EF4-FFF2-40B4-BE49-F238E27FC236}">
                  <a16:creationId xmlns:a16="http://schemas.microsoft.com/office/drawing/2014/main" id="{04594113-8E42-2545-A5D6-982CB7961F83}"/>
                </a:ext>
              </a:extLst>
            </xdr:cNvPr>
            <xdr:cNvPicPr/>
          </xdr:nvPicPr>
          <xdr:blipFill>
            <a:blip xmlns:r="http://schemas.openxmlformats.org/officeDocument/2006/relationships" r:embed="rId2"/>
            <a:stretch>
              <a:fillRect/>
            </a:stretch>
          </xdr:blipFill>
          <xdr:spPr>
            <a:xfrm>
              <a:off x="30796760" y="2642880"/>
              <a:ext cx="18000" cy="18000"/>
            </a:xfrm>
            <a:prstGeom prst="rect">
              <a:avLst/>
            </a:prstGeom>
          </xdr:spPr>
        </xdr:pic>
      </mc:Fallback>
    </mc:AlternateContent>
    <xdr:clientData/>
  </xdr:oneCellAnchor>
  <xdr:oneCellAnchor>
    <xdr:from>
      <xdr:col>50</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1">
          <xdr14:nvContentPartPr>
            <xdr14:cNvPr id="143" name="Ink 142">
              <a:extLst>
                <a:ext uri="{FF2B5EF4-FFF2-40B4-BE49-F238E27FC236}">
                  <a16:creationId xmlns:a16="http://schemas.microsoft.com/office/drawing/2014/main" id="{2109C21C-F7FA-CA41-8BC9-A6609DDEB1E8}"/>
                </a:ext>
              </a:extLst>
            </xdr14:cNvPr>
            <xdr14:cNvContentPartPr/>
          </xdr14:nvContentPartPr>
          <xdr14:nvPr macro=""/>
          <xdr14:xfrm>
            <a:off x="30805760" y="2651880"/>
            <a:ext cx="360" cy="360"/>
          </xdr14:xfrm>
        </xdr:contentPart>
      </mc:Choice>
      <mc:Fallback xmlns="">
        <xdr:pic>
          <xdr:nvPicPr>
            <xdr:cNvPr id="143" name="Ink 142">
              <a:extLst>
                <a:ext uri="{FF2B5EF4-FFF2-40B4-BE49-F238E27FC236}">
                  <a16:creationId xmlns:a16="http://schemas.microsoft.com/office/drawing/2014/main" id="{2109C21C-F7FA-CA41-8BC9-A6609DDEB1E8}"/>
                </a:ext>
              </a:extLst>
            </xdr:cNvPr>
            <xdr:cNvPicPr/>
          </xdr:nvPicPr>
          <xdr:blipFill>
            <a:blip xmlns:r="http://schemas.openxmlformats.org/officeDocument/2006/relationships" r:embed="rId2"/>
            <a:stretch>
              <a:fillRect/>
            </a:stretch>
          </xdr:blipFill>
          <xdr:spPr>
            <a:xfrm>
              <a:off x="30796760" y="2642880"/>
              <a:ext cx="18000" cy="18000"/>
            </a:xfrm>
            <a:prstGeom prst="rect">
              <a:avLst/>
            </a:prstGeom>
          </xdr:spPr>
        </xdr:pic>
      </mc:Fallback>
    </mc:AlternateContent>
    <xdr:clientData/>
  </xdr:oneCellAnchor>
  <xdr:oneCellAnchor>
    <xdr:from>
      <xdr:col>50</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2">
          <xdr14:nvContentPartPr>
            <xdr14:cNvPr id="144" name="Ink 143">
              <a:extLst>
                <a:ext uri="{FF2B5EF4-FFF2-40B4-BE49-F238E27FC236}">
                  <a16:creationId xmlns:a16="http://schemas.microsoft.com/office/drawing/2014/main" id="{09441F66-5DBA-2146-9F28-18CCDC302F0F}"/>
                </a:ext>
              </a:extLst>
            </xdr14:cNvPr>
            <xdr14:cNvContentPartPr/>
          </xdr14:nvContentPartPr>
          <xdr14:nvPr macro=""/>
          <xdr14:xfrm>
            <a:off x="30805760" y="2651880"/>
            <a:ext cx="360" cy="360"/>
          </xdr14:xfrm>
        </xdr:contentPart>
      </mc:Choice>
      <mc:Fallback xmlns="">
        <xdr:pic>
          <xdr:nvPicPr>
            <xdr:cNvPr id="144" name="Ink 143">
              <a:extLst>
                <a:ext uri="{FF2B5EF4-FFF2-40B4-BE49-F238E27FC236}">
                  <a16:creationId xmlns:a16="http://schemas.microsoft.com/office/drawing/2014/main" id="{09441F66-5DBA-2146-9F28-18CCDC302F0F}"/>
                </a:ext>
              </a:extLst>
            </xdr:cNvPr>
            <xdr:cNvPicPr/>
          </xdr:nvPicPr>
          <xdr:blipFill>
            <a:blip xmlns:r="http://schemas.openxmlformats.org/officeDocument/2006/relationships" r:embed="rId2"/>
            <a:stretch>
              <a:fillRect/>
            </a:stretch>
          </xdr:blipFill>
          <xdr:spPr>
            <a:xfrm>
              <a:off x="30796760" y="2642880"/>
              <a:ext cx="18000" cy="18000"/>
            </a:xfrm>
            <a:prstGeom prst="rect">
              <a:avLst/>
            </a:prstGeom>
          </xdr:spPr>
        </xdr:pic>
      </mc:Fallback>
    </mc:AlternateContent>
    <xdr:clientData/>
  </xdr:oneCellAnchor>
  <xdr:oneCellAnchor>
    <xdr:from>
      <xdr:col>50</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3">
          <xdr14:nvContentPartPr>
            <xdr14:cNvPr id="145" name="Ink 144">
              <a:extLst>
                <a:ext uri="{FF2B5EF4-FFF2-40B4-BE49-F238E27FC236}">
                  <a16:creationId xmlns:a16="http://schemas.microsoft.com/office/drawing/2014/main" id="{E83265A2-798A-114A-BD99-F92B67CE50B2}"/>
                </a:ext>
              </a:extLst>
            </xdr14:cNvPr>
            <xdr14:cNvContentPartPr/>
          </xdr14:nvContentPartPr>
          <xdr14:nvPr macro=""/>
          <xdr14:xfrm>
            <a:off x="30805760" y="2855080"/>
            <a:ext cx="360" cy="360"/>
          </xdr14:xfrm>
        </xdr:contentPart>
      </mc:Choice>
      <mc:Fallback xmlns="">
        <xdr:pic>
          <xdr:nvPicPr>
            <xdr:cNvPr id="145" name="Ink 144">
              <a:extLst>
                <a:ext uri="{FF2B5EF4-FFF2-40B4-BE49-F238E27FC236}">
                  <a16:creationId xmlns:a16="http://schemas.microsoft.com/office/drawing/2014/main" id="{E83265A2-798A-114A-BD99-F92B67CE50B2}"/>
                </a:ext>
              </a:extLst>
            </xdr:cNvPr>
            <xdr:cNvPicPr/>
          </xdr:nvPicPr>
          <xdr:blipFill>
            <a:blip xmlns:r="http://schemas.openxmlformats.org/officeDocument/2006/relationships" r:embed="rId2"/>
            <a:stretch>
              <a:fillRect/>
            </a:stretch>
          </xdr:blipFill>
          <xdr:spPr>
            <a:xfrm>
              <a:off x="30796760" y="2846080"/>
              <a:ext cx="18000" cy="18000"/>
            </a:xfrm>
            <a:prstGeom prst="rect">
              <a:avLst/>
            </a:prstGeom>
          </xdr:spPr>
        </xdr:pic>
      </mc:Fallback>
    </mc:AlternateContent>
    <xdr:clientData/>
  </xdr:oneCellAnchor>
  <xdr:oneCellAnchor>
    <xdr:from>
      <xdr:col>50</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4">
          <xdr14:nvContentPartPr>
            <xdr14:cNvPr id="146" name="Ink 145">
              <a:extLst>
                <a:ext uri="{FF2B5EF4-FFF2-40B4-BE49-F238E27FC236}">
                  <a16:creationId xmlns:a16="http://schemas.microsoft.com/office/drawing/2014/main" id="{E62B24D5-132D-6C4E-80EF-4E505ED16FB0}"/>
                </a:ext>
              </a:extLst>
            </xdr14:cNvPr>
            <xdr14:cNvContentPartPr/>
          </xdr14:nvContentPartPr>
          <xdr14:nvPr macro=""/>
          <xdr14:xfrm>
            <a:off x="30805760" y="2855080"/>
            <a:ext cx="360" cy="360"/>
          </xdr14:xfrm>
        </xdr:contentPart>
      </mc:Choice>
      <mc:Fallback xmlns="">
        <xdr:pic>
          <xdr:nvPicPr>
            <xdr:cNvPr id="146" name="Ink 145">
              <a:extLst>
                <a:ext uri="{FF2B5EF4-FFF2-40B4-BE49-F238E27FC236}">
                  <a16:creationId xmlns:a16="http://schemas.microsoft.com/office/drawing/2014/main" id="{E62B24D5-132D-6C4E-80EF-4E505ED16FB0}"/>
                </a:ext>
              </a:extLst>
            </xdr:cNvPr>
            <xdr:cNvPicPr/>
          </xdr:nvPicPr>
          <xdr:blipFill>
            <a:blip xmlns:r="http://schemas.openxmlformats.org/officeDocument/2006/relationships" r:embed="rId2"/>
            <a:stretch>
              <a:fillRect/>
            </a:stretch>
          </xdr:blipFill>
          <xdr:spPr>
            <a:xfrm>
              <a:off x="30796760" y="2846080"/>
              <a:ext cx="18000" cy="18000"/>
            </a:xfrm>
            <a:prstGeom prst="rect">
              <a:avLst/>
            </a:prstGeom>
          </xdr:spPr>
        </xdr:pic>
      </mc:Fallback>
    </mc:AlternateContent>
    <xdr:clientData/>
  </xdr:oneCellAnchor>
  <xdr:oneCellAnchor>
    <xdr:from>
      <xdr:col>50</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5">
          <xdr14:nvContentPartPr>
            <xdr14:cNvPr id="147" name="Ink 146">
              <a:extLst>
                <a:ext uri="{FF2B5EF4-FFF2-40B4-BE49-F238E27FC236}">
                  <a16:creationId xmlns:a16="http://schemas.microsoft.com/office/drawing/2014/main" id="{98D2ED88-8B9B-7C43-9CAC-0C9E02E6C782}"/>
                </a:ext>
              </a:extLst>
            </xdr14:cNvPr>
            <xdr14:cNvContentPartPr/>
          </xdr14:nvContentPartPr>
          <xdr14:nvPr macro=""/>
          <xdr14:xfrm>
            <a:off x="30805760" y="2855080"/>
            <a:ext cx="360" cy="360"/>
          </xdr14:xfrm>
        </xdr:contentPart>
      </mc:Choice>
      <mc:Fallback xmlns="">
        <xdr:pic>
          <xdr:nvPicPr>
            <xdr:cNvPr id="147" name="Ink 146">
              <a:extLst>
                <a:ext uri="{FF2B5EF4-FFF2-40B4-BE49-F238E27FC236}">
                  <a16:creationId xmlns:a16="http://schemas.microsoft.com/office/drawing/2014/main" id="{98D2ED88-8B9B-7C43-9CAC-0C9E02E6C782}"/>
                </a:ext>
              </a:extLst>
            </xdr:cNvPr>
            <xdr:cNvPicPr/>
          </xdr:nvPicPr>
          <xdr:blipFill>
            <a:blip xmlns:r="http://schemas.openxmlformats.org/officeDocument/2006/relationships" r:embed="rId2"/>
            <a:stretch>
              <a:fillRect/>
            </a:stretch>
          </xdr:blipFill>
          <xdr:spPr>
            <a:xfrm>
              <a:off x="30796760" y="2846080"/>
              <a:ext cx="18000" cy="18000"/>
            </a:xfrm>
            <a:prstGeom prst="rect">
              <a:avLst/>
            </a:prstGeom>
          </xdr:spPr>
        </xdr:pic>
      </mc:Fallback>
    </mc:AlternateContent>
    <xdr:clientData/>
  </xdr:oneCellAnchor>
  <xdr:oneCellAnchor>
    <xdr:from>
      <xdr:col>50</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6">
          <xdr14:nvContentPartPr>
            <xdr14:cNvPr id="148" name="Ink 147">
              <a:extLst>
                <a:ext uri="{FF2B5EF4-FFF2-40B4-BE49-F238E27FC236}">
                  <a16:creationId xmlns:a16="http://schemas.microsoft.com/office/drawing/2014/main" id="{6BAC08C8-56EA-2242-B5FF-A422B2A1386D}"/>
                </a:ext>
              </a:extLst>
            </xdr14:cNvPr>
            <xdr14:cNvContentPartPr/>
          </xdr14:nvContentPartPr>
          <xdr14:nvPr macro=""/>
          <xdr14:xfrm>
            <a:off x="30805760" y="3058280"/>
            <a:ext cx="360" cy="360"/>
          </xdr14:xfrm>
        </xdr:contentPart>
      </mc:Choice>
      <mc:Fallback xmlns="">
        <xdr:pic>
          <xdr:nvPicPr>
            <xdr:cNvPr id="148" name="Ink 147">
              <a:extLst>
                <a:ext uri="{FF2B5EF4-FFF2-40B4-BE49-F238E27FC236}">
                  <a16:creationId xmlns:a16="http://schemas.microsoft.com/office/drawing/2014/main" id="{6BAC08C8-56EA-2242-B5FF-A422B2A1386D}"/>
                </a:ext>
              </a:extLst>
            </xdr:cNvPr>
            <xdr:cNvPicPr/>
          </xdr:nvPicPr>
          <xdr:blipFill>
            <a:blip xmlns:r="http://schemas.openxmlformats.org/officeDocument/2006/relationships" r:embed="rId2"/>
            <a:stretch>
              <a:fillRect/>
            </a:stretch>
          </xdr:blipFill>
          <xdr:spPr>
            <a:xfrm>
              <a:off x="30796760" y="3049280"/>
              <a:ext cx="18000" cy="18000"/>
            </a:xfrm>
            <a:prstGeom prst="rect">
              <a:avLst/>
            </a:prstGeom>
          </xdr:spPr>
        </xdr:pic>
      </mc:Fallback>
    </mc:AlternateContent>
    <xdr:clientData/>
  </xdr:oneCellAnchor>
  <xdr:oneCellAnchor>
    <xdr:from>
      <xdr:col>50</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7">
          <xdr14:nvContentPartPr>
            <xdr14:cNvPr id="149" name="Ink 148">
              <a:extLst>
                <a:ext uri="{FF2B5EF4-FFF2-40B4-BE49-F238E27FC236}">
                  <a16:creationId xmlns:a16="http://schemas.microsoft.com/office/drawing/2014/main" id="{B1D1603C-F67E-C84F-B36A-9605FEED59F8}"/>
                </a:ext>
              </a:extLst>
            </xdr14:cNvPr>
            <xdr14:cNvContentPartPr/>
          </xdr14:nvContentPartPr>
          <xdr14:nvPr macro=""/>
          <xdr14:xfrm>
            <a:off x="30805760" y="3058280"/>
            <a:ext cx="360" cy="360"/>
          </xdr14:xfrm>
        </xdr:contentPart>
      </mc:Choice>
      <mc:Fallback xmlns="">
        <xdr:pic>
          <xdr:nvPicPr>
            <xdr:cNvPr id="149" name="Ink 148">
              <a:extLst>
                <a:ext uri="{FF2B5EF4-FFF2-40B4-BE49-F238E27FC236}">
                  <a16:creationId xmlns:a16="http://schemas.microsoft.com/office/drawing/2014/main" id="{B1D1603C-F67E-C84F-B36A-9605FEED59F8}"/>
                </a:ext>
              </a:extLst>
            </xdr:cNvPr>
            <xdr:cNvPicPr/>
          </xdr:nvPicPr>
          <xdr:blipFill>
            <a:blip xmlns:r="http://schemas.openxmlformats.org/officeDocument/2006/relationships" r:embed="rId2"/>
            <a:stretch>
              <a:fillRect/>
            </a:stretch>
          </xdr:blipFill>
          <xdr:spPr>
            <a:xfrm>
              <a:off x="30796760" y="3049280"/>
              <a:ext cx="18000" cy="18000"/>
            </a:xfrm>
            <a:prstGeom prst="rect">
              <a:avLst/>
            </a:prstGeom>
          </xdr:spPr>
        </xdr:pic>
      </mc:Fallback>
    </mc:AlternateContent>
    <xdr:clientData/>
  </xdr:oneCellAnchor>
  <xdr:oneCellAnchor>
    <xdr:from>
      <xdr:col>50</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8">
          <xdr14:nvContentPartPr>
            <xdr14:cNvPr id="150" name="Ink 149">
              <a:extLst>
                <a:ext uri="{FF2B5EF4-FFF2-40B4-BE49-F238E27FC236}">
                  <a16:creationId xmlns:a16="http://schemas.microsoft.com/office/drawing/2014/main" id="{59F23117-C8E0-D04E-960A-E583B0B76063}"/>
                </a:ext>
              </a:extLst>
            </xdr14:cNvPr>
            <xdr14:cNvContentPartPr/>
          </xdr14:nvContentPartPr>
          <xdr14:nvPr macro=""/>
          <xdr14:xfrm>
            <a:off x="30805760" y="3058280"/>
            <a:ext cx="360" cy="360"/>
          </xdr14:xfrm>
        </xdr:contentPart>
      </mc:Choice>
      <mc:Fallback xmlns="">
        <xdr:pic>
          <xdr:nvPicPr>
            <xdr:cNvPr id="150" name="Ink 149">
              <a:extLst>
                <a:ext uri="{FF2B5EF4-FFF2-40B4-BE49-F238E27FC236}">
                  <a16:creationId xmlns:a16="http://schemas.microsoft.com/office/drawing/2014/main" id="{59F23117-C8E0-D04E-960A-E583B0B76063}"/>
                </a:ext>
              </a:extLst>
            </xdr:cNvPr>
            <xdr:cNvPicPr/>
          </xdr:nvPicPr>
          <xdr:blipFill>
            <a:blip xmlns:r="http://schemas.openxmlformats.org/officeDocument/2006/relationships" r:embed="rId2"/>
            <a:stretch>
              <a:fillRect/>
            </a:stretch>
          </xdr:blipFill>
          <xdr:spPr>
            <a:xfrm>
              <a:off x="30796760" y="3049280"/>
              <a:ext cx="18000" cy="18000"/>
            </a:xfrm>
            <a:prstGeom prst="rect">
              <a:avLst/>
            </a:prstGeom>
          </xdr:spPr>
        </xdr:pic>
      </mc:Fallback>
    </mc:AlternateContent>
    <xdr:clientData/>
  </xdr:oneCellAnchor>
  <xdr:oneCellAnchor>
    <xdr:from>
      <xdr:col>50</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9">
          <xdr14:nvContentPartPr>
            <xdr14:cNvPr id="151" name="Ink 150">
              <a:extLst>
                <a:ext uri="{FF2B5EF4-FFF2-40B4-BE49-F238E27FC236}">
                  <a16:creationId xmlns:a16="http://schemas.microsoft.com/office/drawing/2014/main" id="{8F17D099-2584-7B46-B3F0-E7CFD7BB1D86}"/>
                </a:ext>
              </a:extLst>
            </xdr14:cNvPr>
            <xdr14:cNvContentPartPr/>
          </xdr14:nvContentPartPr>
          <xdr14:nvPr macro=""/>
          <xdr14:xfrm>
            <a:off x="30805760" y="3261480"/>
            <a:ext cx="360" cy="360"/>
          </xdr14:xfrm>
        </xdr:contentPart>
      </mc:Choice>
      <mc:Fallback xmlns="">
        <xdr:pic>
          <xdr:nvPicPr>
            <xdr:cNvPr id="151" name="Ink 150">
              <a:extLst>
                <a:ext uri="{FF2B5EF4-FFF2-40B4-BE49-F238E27FC236}">
                  <a16:creationId xmlns:a16="http://schemas.microsoft.com/office/drawing/2014/main" id="{8F17D099-2584-7B46-B3F0-E7CFD7BB1D86}"/>
                </a:ext>
              </a:extLst>
            </xdr:cNvPr>
            <xdr:cNvPicPr/>
          </xdr:nvPicPr>
          <xdr:blipFill>
            <a:blip xmlns:r="http://schemas.openxmlformats.org/officeDocument/2006/relationships" r:embed="rId2"/>
            <a:stretch>
              <a:fillRect/>
            </a:stretch>
          </xdr:blipFill>
          <xdr:spPr>
            <a:xfrm>
              <a:off x="30796760" y="3252480"/>
              <a:ext cx="18000" cy="18000"/>
            </a:xfrm>
            <a:prstGeom prst="rect">
              <a:avLst/>
            </a:prstGeom>
          </xdr:spPr>
        </xdr:pic>
      </mc:Fallback>
    </mc:AlternateContent>
    <xdr:clientData/>
  </xdr:oneCellAnchor>
  <xdr:oneCellAnchor>
    <xdr:from>
      <xdr:col>50</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0">
          <xdr14:nvContentPartPr>
            <xdr14:cNvPr id="152" name="Ink 151">
              <a:extLst>
                <a:ext uri="{FF2B5EF4-FFF2-40B4-BE49-F238E27FC236}">
                  <a16:creationId xmlns:a16="http://schemas.microsoft.com/office/drawing/2014/main" id="{B0EA8F73-DFBB-904E-B4E3-1FD7CFA1ACA1}"/>
                </a:ext>
              </a:extLst>
            </xdr14:cNvPr>
            <xdr14:cNvContentPartPr/>
          </xdr14:nvContentPartPr>
          <xdr14:nvPr macro=""/>
          <xdr14:xfrm>
            <a:off x="30805760" y="3261480"/>
            <a:ext cx="360" cy="360"/>
          </xdr14:xfrm>
        </xdr:contentPart>
      </mc:Choice>
      <mc:Fallback xmlns="">
        <xdr:pic>
          <xdr:nvPicPr>
            <xdr:cNvPr id="152" name="Ink 151">
              <a:extLst>
                <a:ext uri="{FF2B5EF4-FFF2-40B4-BE49-F238E27FC236}">
                  <a16:creationId xmlns:a16="http://schemas.microsoft.com/office/drawing/2014/main" id="{B0EA8F73-DFBB-904E-B4E3-1FD7CFA1ACA1}"/>
                </a:ext>
              </a:extLst>
            </xdr:cNvPr>
            <xdr:cNvPicPr/>
          </xdr:nvPicPr>
          <xdr:blipFill>
            <a:blip xmlns:r="http://schemas.openxmlformats.org/officeDocument/2006/relationships" r:embed="rId2"/>
            <a:stretch>
              <a:fillRect/>
            </a:stretch>
          </xdr:blipFill>
          <xdr:spPr>
            <a:xfrm>
              <a:off x="30796760" y="3252480"/>
              <a:ext cx="18000" cy="18000"/>
            </a:xfrm>
            <a:prstGeom prst="rect">
              <a:avLst/>
            </a:prstGeom>
          </xdr:spPr>
        </xdr:pic>
      </mc:Fallback>
    </mc:AlternateContent>
    <xdr:clientData/>
  </xdr:oneCellAnchor>
  <xdr:oneCellAnchor>
    <xdr:from>
      <xdr:col>50</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1">
          <xdr14:nvContentPartPr>
            <xdr14:cNvPr id="153" name="Ink 152">
              <a:extLst>
                <a:ext uri="{FF2B5EF4-FFF2-40B4-BE49-F238E27FC236}">
                  <a16:creationId xmlns:a16="http://schemas.microsoft.com/office/drawing/2014/main" id="{6C510094-7618-B946-B01A-D13ED0DD0075}"/>
                </a:ext>
              </a:extLst>
            </xdr14:cNvPr>
            <xdr14:cNvContentPartPr/>
          </xdr14:nvContentPartPr>
          <xdr14:nvPr macro=""/>
          <xdr14:xfrm>
            <a:off x="30805760" y="3261480"/>
            <a:ext cx="360" cy="360"/>
          </xdr14:xfrm>
        </xdr:contentPart>
      </mc:Choice>
      <mc:Fallback xmlns="">
        <xdr:pic>
          <xdr:nvPicPr>
            <xdr:cNvPr id="153" name="Ink 152">
              <a:extLst>
                <a:ext uri="{FF2B5EF4-FFF2-40B4-BE49-F238E27FC236}">
                  <a16:creationId xmlns:a16="http://schemas.microsoft.com/office/drawing/2014/main" id="{6C510094-7618-B946-B01A-D13ED0DD0075}"/>
                </a:ext>
              </a:extLst>
            </xdr:cNvPr>
            <xdr:cNvPicPr/>
          </xdr:nvPicPr>
          <xdr:blipFill>
            <a:blip xmlns:r="http://schemas.openxmlformats.org/officeDocument/2006/relationships" r:embed="rId2"/>
            <a:stretch>
              <a:fillRect/>
            </a:stretch>
          </xdr:blipFill>
          <xdr:spPr>
            <a:xfrm>
              <a:off x="30796760" y="3252480"/>
              <a:ext cx="18000" cy="18000"/>
            </a:xfrm>
            <a:prstGeom prst="rect">
              <a:avLst/>
            </a:prstGeom>
          </xdr:spPr>
        </xdr:pic>
      </mc:Fallback>
    </mc:AlternateContent>
    <xdr:clientData/>
  </xdr:oneCellAnchor>
  <xdr:oneCellAnchor>
    <xdr:from>
      <xdr:col>50</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2">
          <xdr14:nvContentPartPr>
            <xdr14:cNvPr id="154" name="Ink 153">
              <a:extLst>
                <a:ext uri="{FF2B5EF4-FFF2-40B4-BE49-F238E27FC236}">
                  <a16:creationId xmlns:a16="http://schemas.microsoft.com/office/drawing/2014/main" id="{16B1A7D1-6C0E-AB4A-8F84-3A4126154068}"/>
                </a:ext>
              </a:extLst>
            </xdr14:cNvPr>
            <xdr14:cNvContentPartPr/>
          </xdr14:nvContentPartPr>
          <xdr14:nvPr macro=""/>
          <xdr14:xfrm>
            <a:off x="30805760" y="3464680"/>
            <a:ext cx="360" cy="360"/>
          </xdr14:xfrm>
        </xdr:contentPart>
      </mc:Choice>
      <mc:Fallback xmlns="">
        <xdr:pic>
          <xdr:nvPicPr>
            <xdr:cNvPr id="154" name="Ink 153">
              <a:extLst>
                <a:ext uri="{FF2B5EF4-FFF2-40B4-BE49-F238E27FC236}">
                  <a16:creationId xmlns:a16="http://schemas.microsoft.com/office/drawing/2014/main" id="{16B1A7D1-6C0E-AB4A-8F84-3A4126154068}"/>
                </a:ext>
              </a:extLst>
            </xdr:cNvPr>
            <xdr:cNvPicPr/>
          </xdr:nvPicPr>
          <xdr:blipFill>
            <a:blip xmlns:r="http://schemas.openxmlformats.org/officeDocument/2006/relationships" r:embed="rId2"/>
            <a:stretch>
              <a:fillRect/>
            </a:stretch>
          </xdr:blipFill>
          <xdr:spPr>
            <a:xfrm>
              <a:off x="30796760" y="3455680"/>
              <a:ext cx="18000" cy="18000"/>
            </a:xfrm>
            <a:prstGeom prst="rect">
              <a:avLst/>
            </a:prstGeom>
          </xdr:spPr>
        </xdr:pic>
      </mc:Fallback>
    </mc:AlternateContent>
    <xdr:clientData/>
  </xdr:oneCellAnchor>
  <xdr:oneCellAnchor>
    <xdr:from>
      <xdr:col>50</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3">
          <xdr14:nvContentPartPr>
            <xdr14:cNvPr id="155" name="Ink 154">
              <a:extLst>
                <a:ext uri="{FF2B5EF4-FFF2-40B4-BE49-F238E27FC236}">
                  <a16:creationId xmlns:a16="http://schemas.microsoft.com/office/drawing/2014/main" id="{F43A483F-025A-B245-9301-6DB633C124FD}"/>
                </a:ext>
              </a:extLst>
            </xdr14:cNvPr>
            <xdr14:cNvContentPartPr/>
          </xdr14:nvContentPartPr>
          <xdr14:nvPr macro=""/>
          <xdr14:xfrm>
            <a:off x="30805760" y="3464680"/>
            <a:ext cx="360" cy="360"/>
          </xdr14:xfrm>
        </xdr:contentPart>
      </mc:Choice>
      <mc:Fallback xmlns="">
        <xdr:pic>
          <xdr:nvPicPr>
            <xdr:cNvPr id="155" name="Ink 154">
              <a:extLst>
                <a:ext uri="{FF2B5EF4-FFF2-40B4-BE49-F238E27FC236}">
                  <a16:creationId xmlns:a16="http://schemas.microsoft.com/office/drawing/2014/main" id="{F43A483F-025A-B245-9301-6DB633C124FD}"/>
                </a:ext>
              </a:extLst>
            </xdr:cNvPr>
            <xdr:cNvPicPr/>
          </xdr:nvPicPr>
          <xdr:blipFill>
            <a:blip xmlns:r="http://schemas.openxmlformats.org/officeDocument/2006/relationships" r:embed="rId2"/>
            <a:stretch>
              <a:fillRect/>
            </a:stretch>
          </xdr:blipFill>
          <xdr:spPr>
            <a:xfrm>
              <a:off x="30796760" y="3455680"/>
              <a:ext cx="18000" cy="18000"/>
            </a:xfrm>
            <a:prstGeom prst="rect">
              <a:avLst/>
            </a:prstGeom>
          </xdr:spPr>
        </xdr:pic>
      </mc:Fallback>
    </mc:AlternateContent>
    <xdr:clientData/>
  </xdr:oneCellAnchor>
  <xdr:oneCellAnchor>
    <xdr:from>
      <xdr:col>50</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4">
          <xdr14:nvContentPartPr>
            <xdr14:cNvPr id="156" name="Ink 155">
              <a:extLst>
                <a:ext uri="{FF2B5EF4-FFF2-40B4-BE49-F238E27FC236}">
                  <a16:creationId xmlns:a16="http://schemas.microsoft.com/office/drawing/2014/main" id="{91218385-45BD-BB4F-98D0-D00200F830E2}"/>
                </a:ext>
              </a:extLst>
            </xdr14:cNvPr>
            <xdr14:cNvContentPartPr/>
          </xdr14:nvContentPartPr>
          <xdr14:nvPr macro=""/>
          <xdr14:xfrm>
            <a:off x="30805760" y="3464680"/>
            <a:ext cx="360" cy="360"/>
          </xdr14:xfrm>
        </xdr:contentPart>
      </mc:Choice>
      <mc:Fallback xmlns="">
        <xdr:pic>
          <xdr:nvPicPr>
            <xdr:cNvPr id="156" name="Ink 155">
              <a:extLst>
                <a:ext uri="{FF2B5EF4-FFF2-40B4-BE49-F238E27FC236}">
                  <a16:creationId xmlns:a16="http://schemas.microsoft.com/office/drawing/2014/main" id="{91218385-45BD-BB4F-98D0-D00200F830E2}"/>
                </a:ext>
              </a:extLst>
            </xdr:cNvPr>
            <xdr:cNvPicPr/>
          </xdr:nvPicPr>
          <xdr:blipFill>
            <a:blip xmlns:r="http://schemas.openxmlformats.org/officeDocument/2006/relationships" r:embed="rId2"/>
            <a:stretch>
              <a:fillRect/>
            </a:stretch>
          </xdr:blipFill>
          <xdr:spPr>
            <a:xfrm>
              <a:off x="30796760" y="3455680"/>
              <a:ext cx="18000" cy="18000"/>
            </a:xfrm>
            <a:prstGeom prst="rect">
              <a:avLst/>
            </a:prstGeom>
          </xdr:spPr>
        </xdr:pic>
      </mc:Fallback>
    </mc:AlternateContent>
    <xdr:clientData/>
  </xdr:oneCellAnchor>
  <xdr:oneCellAnchor>
    <xdr:from>
      <xdr:col>50</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5">
          <xdr14:nvContentPartPr>
            <xdr14:cNvPr id="157" name="Ink 156">
              <a:extLst>
                <a:ext uri="{FF2B5EF4-FFF2-40B4-BE49-F238E27FC236}">
                  <a16:creationId xmlns:a16="http://schemas.microsoft.com/office/drawing/2014/main" id="{AD89EE66-7E25-7C4D-A3F3-D8F15DB6C014}"/>
                </a:ext>
              </a:extLst>
            </xdr14:cNvPr>
            <xdr14:cNvContentPartPr/>
          </xdr14:nvContentPartPr>
          <xdr14:nvPr macro=""/>
          <xdr14:xfrm>
            <a:off x="30805760" y="3667880"/>
            <a:ext cx="360" cy="360"/>
          </xdr14:xfrm>
        </xdr:contentPart>
      </mc:Choice>
      <mc:Fallback xmlns="">
        <xdr:pic>
          <xdr:nvPicPr>
            <xdr:cNvPr id="157" name="Ink 156">
              <a:extLst>
                <a:ext uri="{FF2B5EF4-FFF2-40B4-BE49-F238E27FC236}">
                  <a16:creationId xmlns:a16="http://schemas.microsoft.com/office/drawing/2014/main" id="{AD89EE66-7E25-7C4D-A3F3-D8F15DB6C014}"/>
                </a:ext>
              </a:extLst>
            </xdr:cNvPr>
            <xdr:cNvPicPr/>
          </xdr:nvPicPr>
          <xdr:blipFill>
            <a:blip xmlns:r="http://schemas.openxmlformats.org/officeDocument/2006/relationships" r:embed="rId2"/>
            <a:stretch>
              <a:fillRect/>
            </a:stretch>
          </xdr:blipFill>
          <xdr:spPr>
            <a:xfrm>
              <a:off x="30796760" y="3658880"/>
              <a:ext cx="18000" cy="18000"/>
            </a:xfrm>
            <a:prstGeom prst="rect">
              <a:avLst/>
            </a:prstGeom>
          </xdr:spPr>
        </xdr:pic>
      </mc:Fallback>
    </mc:AlternateContent>
    <xdr:clientData/>
  </xdr:oneCellAnchor>
  <xdr:oneCellAnchor>
    <xdr:from>
      <xdr:col>50</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6">
          <xdr14:nvContentPartPr>
            <xdr14:cNvPr id="158" name="Ink 157">
              <a:extLst>
                <a:ext uri="{FF2B5EF4-FFF2-40B4-BE49-F238E27FC236}">
                  <a16:creationId xmlns:a16="http://schemas.microsoft.com/office/drawing/2014/main" id="{3A317AB6-E5C3-BC47-B572-77EC3CB6A0F7}"/>
                </a:ext>
              </a:extLst>
            </xdr14:cNvPr>
            <xdr14:cNvContentPartPr/>
          </xdr14:nvContentPartPr>
          <xdr14:nvPr macro=""/>
          <xdr14:xfrm>
            <a:off x="30805760" y="3667880"/>
            <a:ext cx="360" cy="360"/>
          </xdr14:xfrm>
        </xdr:contentPart>
      </mc:Choice>
      <mc:Fallback xmlns="">
        <xdr:pic>
          <xdr:nvPicPr>
            <xdr:cNvPr id="158" name="Ink 157">
              <a:extLst>
                <a:ext uri="{FF2B5EF4-FFF2-40B4-BE49-F238E27FC236}">
                  <a16:creationId xmlns:a16="http://schemas.microsoft.com/office/drawing/2014/main" id="{3A317AB6-E5C3-BC47-B572-77EC3CB6A0F7}"/>
                </a:ext>
              </a:extLst>
            </xdr:cNvPr>
            <xdr:cNvPicPr/>
          </xdr:nvPicPr>
          <xdr:blipFill>
            <a:blip xmlns:r="http://schemas.openxmlformats.org/officeDocument/2006/relationships" r:embed="rId2"/>
            <a:stretch>
              <a:fillRect/>
            </a:stretch>
          </xdr:blipFill>
          <xdr:spPr>
            <a:xfrm>
              <a:off x="30796760" y="3658880"/>
              <a:ext cx="18000" cy="18000"/>
            </a:xfrm>
            <a:prstGeom prst="rect">
              <a:avLst/>
            </a:prstGeom>
          </xdr:spPr>
        </xdr:pic>
      </mc:Fallback>
    </mc:AlternateContent>
    <xdr:clientData/>
  </xdr:oneCellAnchor>
  <xdr:oneCellAnchor>
    <xdr:from>
      <xdr:col>50</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7">
          <xdr14:nvContentPartPr>
            <xdr14:cNvPr id="159" name="Ink 158">
              <a:extLst>
                <a:ext uri="{FF2B5EF4-FFF2-40B4-BE49-F238E27FC236}">
                  <a16:creationId xmlns:a16="http://schemas.microsoft.com/office/drawing/2014/main" id="{EEA39F60-B56F-5143-AED3-EF645C020ADE}"/>
                </a:ext>
              </a:extLst>
            </xdr14:cNvPr>
            <xdr14:cNvContentPartPr/>
          </xdr14:nvContentPartPr>
          <xdr14:nvPr macro=""/>
          <xdr14:xfrm>
            <a:off x="30805760" y="3667880"/>
            <a:ext cx="360" cy="360"/>
          </xdr14:xfrm>
        </xdr:contentPart>
      </mc:Choice>
      <mc:Fallback xmlns="">
        <xdr:pic>
          <xdr:nvPicPr>
            <xdr:cNvPr id="159" name="Ink 158">
              <a:extLst>
                <a:ext uri="{FF2B5EF4-FFF2-40B4-BE49-F238E27FC236}">
                  <a16:creationId xmlns:a16="http://schemas.microsoft.com/office/drawing/2014/main" id="{EEA39F60-B56F-5143-AED3-EF645C020ADE}"/>
                </a:ext>
              </a:extLst>
            </xdr:cNvPr>
            <xdr:cNvPicPr/>
          </xdr:nvPicPr>
          <xdr:blipFill>
            <a:blip xmlns:r="http://schemas.openxmlformats.org/officeDocument/2006/relationships" r:embed="rId2"/>
            <a:stretch>
              <a:fillRect/>
            </a:stretch>
          </xdr:blipFill>
          <xdr:spPr>
            <a:xfrm>
              <a:off x="30796760" y="3658880"/>
              <a:ext cx="18000" cy="18000"/>
            </a:xfrm>
            <a:prstGeom prst="rect">
              <a:avLst/>
            </a:prstGeom>
          </xdr:spPr>
        </xdr:pic>
      </mc:Fallback>
    </mc:AlternateContent>
    <xdr:clientData/>
  </xdr:oneCellAnchor>
  <xdr:oneCellAnchor>
    <xdr:from>
      <xdr:col>50</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8">
          <xdr14:nvContentPartPr>
            <xdr14:cNvPr id="160" name="Ink 159">
              <a:extLst>
                <a:ext uri="{FF2B5EF4-FFF2-40B4-BE49-F238E27FC236}">
                  <a16:creationId xmlns:a16="http://schemas.microsoft.com/office/drawing/2014/main" id="{195E53DE-E465-ED4D-8792-40C49027326E}"/>
                </a:ext>
              </a:extLst>
            </xdr14:cNvPr>
            <xdr14:cNvContentPartPr/>
          </xdr14:nvContentPartPr>
          <xdr14:nvPr macro=""/>
          <xdr14:xfrm>
            <a:off x="30805760" y="3871080"/>
            <a:ext cx="360" cy="360"/>
          </xdr14:xfrm>
        </xdr:contentPart>
      </mc:Choice>
      <mc:Fallback xmlns="">
        <xdr:pic>
          <xdr:nvPicPr>
            <xdr:cNvPr id="160" name="Ink 159">
              <a:extLst>
                <a:ext uri="{FF2B5EF4-FFF2-40B4-BE49-F238E27FC236}">
                  <a16:creationId xmlns:a16="http://schemas.microsoft.com/office/drawing/2014/main" id="{195E53DE-E465-ED4D-8792-40C49027326E}"/>
                </a:ext>
              </a:extLst>
            </xdr:cNvPr>
            <xdr:cNvPicPr/>
          </xdr:nvPicPr>
          <xdr:blipFill>
            <a:blip xmlns:r="http://schemas.openxmlformats.org/officeDocument/2006/relationships" r:embed="rId2"/>
            <a:stretch>
              <a:fillRect/>
            </a:stretch>
          </xdr:blipFill>
          <xdr:spPr>
            <a:xfrm>
              <a:off x="30796760" y="3862080"/>
              <a:ext cx="18000" cy="18000"/>
            </a:xfrm>
            <a:prstGeom prst="rect">
              <a:avLst/>
            </a:prstGeom>
          </xdr:spPr>
        </xdr:pic>
      </mc:Fallback>
    </mc:AlternateContent>
    <xdr:clientData/>
  </xdr:oneCellAnchor>
  <xdr:oneCellAnchor>
    <xdr:from>
      <xdr:col>50</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9">
          <xdr14:nvContentPartPr>
            <xdr14:cNvPr id="161" name="Ink 160">
              <a:extLst>
                <a:ext uri="{FF2B5EF4-FFF2-40B4-BE49-F238E27FC236}">
                  <a16:creationId xmlns:a16="http://schemas.microsoft.com/office/drawing/2014/main" id="{B54AFABD-F4D0-DB48-9726-49D7ECD8110E}"/>
                </a:ext>
              </a:extLst>
            </xdr14:cNvPr>
            <xdr14:cNvContentPartPr/>
          </xdr14:nvContentPartPr>
          <xdr14:nvPr macro=""/>
          <xdr14:xfrm>
            <a:off x="30805760" y="3871080"/>
            <a:ext cx="360" cy="360"/>
          </xdr14:xfrm>
        </xdr:contentPart>
      </mc:Choice>
      <mc:Fallback xmlns="">
        <xdr:pic>
          <xdr:nvPicPr>
            <xdr:cNvPr id="161" name="Ink 160">
              <a:extLst>
                <a:ext uri="{FF2B5EF4-FFF2-40B4-BE49-F238E27FC236}">
                  <a16:creationId xmlns:a16="http://schemas.microsoft.com/office/drawing/2014/main" id="{B54AFABD-F4D0-DB48-9726-49D7ECD8110E}"/>
                </a:ext>
              </a:extLst>
            </xdr:cNvPr>
            <xdr:cNvPicPr/>
          </xdr:nvPicPr>
          <xdr:blipFill>
            <a:blip xmlns:r="http://schemas.openxmlformats.org/officeDocument/2006/relationships" r:embed="rId2"/>
            <a:stretch>
              <a:fillRect/>
            </a:stretch>
          </xdr:blipFill>
          <xdr:spPr>
            <a:xfrm>
              <a:off x="30796760" y="3862080"/>
              <a:ext cx="18000" cy="18000"/>
            </a:xfrm>
            <a:prstGeom prst="rect">
              <a:avLst/>
            </a:prstGeom>
          </xdr:spPr>
        </xdr:pic>
      </mc:Fallback>
    </mc:AlternateContent>
    <xdr:clientData/>
  </xdr:oneCellAnchor>
  <xdr:oneCellAnchor>
    <xdr:from>
      <xdr:col>50</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0">
          <xdr14:nvContentPartPr>
            <xdr14:cNvPr id="162" name="Ink 161">
              <a:extLst>
                <a:ext uri="{FF2B5EF4-FFF2-40B4-BE49-F238E27FC236}">
                  <a16:creationId xmlns:a16="http://schemas.microsoft.com/office/drawing/2014/main" id="{320D2640-BCC2-7046-A89A-F7E06A372F6B}"/>
                </a:ext>
              </a:extLst>
            </xdr14:cNvPr>
            <xdr14:cNvContentPartPr/>
          </xdr14:nvContentPartPr>
          <xdr14:nvPr macro=""/>
          <xdr14:xfrm>
            <a:off x="30805760" y="3871080"/>
            <a:ext cx="360" cy="360"/>
          </xdr14:xfrm>
        </xdr:contentPart>
      </mc:Choice>
      <mc:Fallback xmlns="">
        <xdr:pic>
          <xdr:nvPicPr>
            <xdr:cNvPr id="162" name="Ink 161">
              <a:extLst>
                <a:ext uri="{FF2B5EF4-FFF2-40B4-BE49-F238E27FC236}">
                  <a16:creationId xmlns:a16="http://schemas.microsoft.com/office/drawing/2014/main" id="{320D2640-BCC2-7046-A89A-F7E06A372F6B}"/>
                </a:ext>
              </a:extLst>
            </xdr:cNvPr>
            <xdr:cNvPicPr/>
          </xdr:nvPicPr>
          <xdr:blipFill>
            <a:blip xmlns:r="http://schemas.openxmlformats.org/officeDocument/2006/relationships" r:embed="rId2"/>
            <a:stretch>
              <a:fillRect/>
            </a:stretch>
          </xdr:blipFill>
          <xdr:spPr>
            <a:xfrm>
              <a:off x="30796760" y="3862080"/>
              <a:ext cx="18000" cy="18000"/>
            </a:xfrm>
            <a:prstGeom prst="rect">
              <a:avLst/>
            </a:prstGeom>
          </xdr:spPr>
        </xdr:pic>
      </mc:Fallback>
    </mc:AlternateContent>
    <xdr:clientData/>
  </xdr:oneCellAnchor>
  <xdr:oneCellAnchor>
    <xdr:from>
      <xdr:col>50</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1">
          <xdr14:nvContentPartPr>
            <xdr14:cNvPr id="163" name="Ink 162">
              <a:extLst>
                <a:ext uri="{FF2B5EF4-FFF2-40B4-BE49-F238E27FC236}">
                  <a16:creationId xmlns:a16="http://schemas.microsoft.com/office/drawing/2014/main" id="{61AEDCA5-672E-5B45-A583-E41787EC2460}"/>
                </a:ext>
              </a:extLst>
            </xdr14:cNvPr>
            <xdr14:cNvContentPartPr/>
          </xdr14:nvContentPartPr>
          <xdr14:nvPr macro=""/>
          <xdr14:xfrm>
            <a:off x="30805760" y="4074280"/>
            <a:ext cx="360" cy="360"/>
          </xdr14:xfrm>
        </xdr:contentPart>
      </mc:Choice>
      <mc:Fallback xmlns="">
        <xdr:pic>
          <xdr:nvPicPr>
            <xdr:cNvPr id="163" name="Ink 162">
              <a:extLst>
                <a:ext uri="{FF2B5EF4-FFF2-40B4-BE49-F238E27FC236}">
                  <a16:creationId xmlns:a16="http://schemas.microsoft.com/office/drawing/2014/main" id="{61AEDCA5-672E-5B45-A583-E41787EC2460}"/>
                </a:ext>
              </a:extLst>
            </xdr:cNvPr>
            <xdr:cNvPicPr/>
          </xdr:nvPicPr>
          <xdr:blipFill>
            <a:blip xmlns:r="http://schemas.openxmlformats.org/officeDocument/2006/relationships" r:embed="rId2"/>
            <a:stretch>
              <a:fillRect/>
            </a:stretch>
          </xdr:blipFill>
          <xdr:spPr>
            <a:xfrm>
              <a:off x="30796760" y="4065280"/>
              <a:ext cx="18000" cy="18000"/>
            </a:xfrm>
            <a:prstGeom prst="rect">
              <a:avLst/>
            </a:prstGeom>
          </xdr:spPr>
        </xdr:pic>
      </mc:Fallback>
    </mc:AlternateContent>
    <xdr:clientData/>
  </xdr:oneCellAnchor>
  <xdr:oneCellAnchor>
    <xdr:from>
      <xdr:col>50</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2">
          <xdr14:nvContentPartPr>
            <xdr14:cNvPr id="164" name="Ink 163">
              <a:extLst>
                <a:ext uri="{FF2B5EF4-FFF2-40B4-BE49-F238E27FC236}">
                  <a16:creationId xmlns:a16="http://schemas.microsoft.com/office/drawing/2014/main" id="{B55E5A4E-F94E-104B-8B30-43EA292C3D4B}"/>
                </a:ext>
              </a:extLst>
            </xdr14:cNvPr>
            <xdr14:cNvContentPartPr/>
          </xdr14:nvContentPartPr>
          <xdr14:nvPr macro=""/>
          <xdr14:xfrm>
            <a:off x="30805760" y="4074280"/>
            <a:ext cx="360" cy="360"/>
          </xdr14:xfrm>
        </xdr:contentPart>
      </mc:Choice>
      <mc:Fallback xmlns="">
        <xdr:pic>
          <xdr:nvPicPr>
            <xdr:cNvPr id="164" name="Ink 163">
              <a:extLst>
                <a:ext uri="{FF2B5EF4-FFF2-40B4-BE49-F238E27FC236}">
                  <a16:creationId xmlns:a16="http://schemas.microsoft.com/office/drawing/2014/main" id="{B55E5A4E-F94E-104B-8B30-43EA292C3D4B}"/>
                </a:ext>
              </a:extLst>
            </xdr:cNvPr>
            <xdr:cNvPicPr/>
          </xdr:nvPicPr>
          <xdr:blipFill>
            <a:blip xmlns:r="http://schemas.openxmlformats.org/officeDocument/2006/relationships" r:embed="rId2"/>
            <a:stretch>
              <a:fillRect/>
            </a:stretch>
          </xdr:blipFill>
          <xdr:spPr>
            <a:xfrm>
              <a:off x="30796760" y="4065280"/>
              <a:ext cx="18000" cy="18000"/>
            </a:xfrm>
            <a:prstGeom prst="rect">
              <a:avLst/>
            </a:prstGeom>
          </xdr:spPr>
        </xdr:pic>
      </mc:Fallback>
    </mc:AlternateContent>
    <xdr:clientData/>
  </xdr:oneCellAnchor>
  <xdr:oneCellAnchor>
    <xdr:from>
      <xdr:col>50</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3">
          <xdr14:nvContentPartPr>
            <xdr14:cNvPr id="165" name="Ink 164">
              <a:extLst>
                <a:ext uri="{FF2B5EF4-FFF2-40B4-BE49-F238E27FC236}">
                  <a16:creationId xmlns:a16="http://schemas.microsoft.com/office/drawing/2014/main" id="{286190CE-4090-0944-A6B8-7EA92D8FE075}"/>
                </a:ext>
              </a:extLst>
            </xdr14:cNvPr>
            <xdr14:cNvContentPartPr/>
          </xdr14:nvContentPartPr>
          <xdr14:nvPr macro=""/>
          <xdr14:xfrm>
            <a:off x="30805760" y="4074280"/>
            <a:ext cx="360" cy="360"/>
          </xdr14:xfrm>
        </xdr:contentPart>
      </mc:Choice>
      <mc:Fallback xmlns="">
        <xdr:pic>
          <xdr:nvPicPr>
            <xdr:cNvPr id="165" name="Ink 164">
              <a:extLst>
                <a:ext uri="{FF2B5EF4-FFF2-40B4-BE49-F238E27FC236}">
                  <a16:creationId xmlns:a16="http://schemas.microsoft.com/office/drawing/2014/main" id="{286190CE-4090-0944-A6B8-7EA92D8FE075}"/>
                </a:ext>
              </a:extLst>
            </xdr:cNvPr>
            <xdr:cNvPicPr/>
          </xdr:nvPicPr>
          <xdr:blipFill>
            <a:blip xmlns:r="http://schemas.openxmlformats.org/officeDocument/2006/relationships" r:embed="rId2"/>
            <a:stretch>
              <a:fillRect/>
            </a:stretch>
          </xdr:blipFill>
          <xdr:spPr>
            <a:xfrm>
              <a:off x="30796760" y="4065280"/>
              <a:ext cx="18000" cy="18000"/>
            </a:xfrm>
            <a:prstGeom prst="rect">
              <a:avLst/>
            </a:prstGeom>
          </xdr:spPr>
        </xdr:pic>
      </mc:Fallback>
    </mc:AlternateContent>
    <xdr:clientData/>
  </xdr:oneCellAnchor>
  <xdr:oneCellAnchor>
    <xdr:from>
      <xdr:col>50</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4">
          <xdr14:nvContentPartPr>
            <xdr14:cNvPr id="166" name="Ink 165">
              <a:extLst>
                <a:ext uri="{FF2B5EF4-FFF2-40B4-BE49-F238E27FC236}">
                  <a16:creationId xmlns:a16="http://schemas.microsoft.com/office/drawing/2014/main" id="{2C7D2FDA-FDA2-1E45-AE82-A7ED78161C06}"/>
                </a:ext>
              </a:extLst>
            </xdr14:cNvPr>
            <xdr14:cNvContentPartPr/>
          </xdr14:nvContentPartPr>
          <xdr14:nvPr macro=""/>
          <xdr14:xfrm>
            <a:off x="30805760" y="4277480"/>
            <a:ext cx="360" cy="360"/>
          </xdr14:xfrm>
        </xdr:contentPart>
      </mc:Choice>
      <mc:Fallback xmlns="">
        <xdr:pic>
          <xdr:nvPicPr>
            <xdr:cNvPr id="166" name="Ink 165">
              <a:extLst>
                <a:ext uri="{FF2B5EF4-FFF2-40B4-BE49-F238E27FC236}">
                  <a16:creationId xmlns:a16="http://schemas.microsoft.com/office/drawing/2014/main" id="{2C7D2FDA-FDA2-1E45-AE82-A7ED78161C06}"/>
                </a:ext>
              </a:extLst>
            </xdr:cNvPr>
            <xdr:cNvPicPr/>
          </xdr:nvPicPr>
          <xdr:blipFill>
            <a:blip xmlns:r="http://schemas.openxmlformats.org/officeDocument/2006/relationships" r:embed="rId2"/>
            <a:stretch>
              <a:fillRect/>
            </a:stretch>
          </xdr:blipFill>
          <xdr:spPr>
            <a:xfrm>
              <a:off x="30796760" y="4268480"/>
              <a:ext cx="18000" cy="18000"/>
            </a:xfrm>
            <a:prstGeom prst="rect">
              <a:avLst/>
            </a:prstGeom>
          </xdr:spPr>
        </xdr:pic>
      </mc:Fallback>
    </mc:AlternateContent>
    <xdr:clientData/>
  </xdr:oneCellAnchor>
  <xdr:oneCellAnchor>
    <xdr:from>
      <xdr:col>50</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5">
          <xdr14:nvContentPartPr>
            <xdr14:cNvPr id="167" name="Ink 166">
              <a:extLst>
                <a:ext uri="{FF2B5EF4-FFF2-40B4-BE49-F238E27FC236}">
                  <a16:creationId xmlns:a16="http://schemas.microsoft.com/office/drawing/2014/main" id="{C84FF3A2-1CB7-9E4A-8034-4E966331FD2C}"/>
                </a:ext>
              </a:extLst>
            </xdr14:cNvPr>
            <xdr14:cNvContentPartPr/>
          </xdr14:nvContentPartPr>
          <xdr14:nvPr macro=""/>
          <xdr14:xfrm>
            <a:off x="30805760" y="4277480"/>
            <a:ext cx="360" cy="360"/>
          </xdr14:xfrm>
        </xdr:contentPart>
      </mc:Choice>
      <mc:Fallback xmlns="">
        <xdr:pic>
          <xdr:nvPicPr>
            <xdr:cNvPr id="167" name="Ink 166">
              <a:extLst>
                <a:ext uri="{FF2B5EF4-FFF2-40B4-BE49-F238E27FC236}">
                  <a16:creationId xmlns:a16="http://schemas.microsoft.com/office/drawing/2014/main" id="{C84FF3A2-1CB7-9E4A-8034-4E966331FD2C}"/>
                </a:ext>
              </a:extLst>
            </xdr:cNvPr>
            <xdr:cNvPicPr/>
          </xdr:nvPicPr>
          <xdr:blipFill>
            <a:blip xmlns:r="http://schemas.openxmlformats.org/officeDocument/2006/relationships" r:embed="rId2"/>
            <a:stretch>
              <a:fillRect/>
            </a:stretch>
          </xdr:blipFill>
          <xdr:spPr>
            <a:xfrm>
              <a:off x="30796760" y="4268480"/>
              <a:ext cx="18000" cy="18000"/>
            </a:xfrm>
            <a:prstGeom prst="rect">
              <a:avLst/>
            </a:prstGeom>
          </xdr:spPr>
        </xdr:pic>
      </mc:Fallback>
    </mc:AlternateContent>
    <xdr:clientData/>
  </xdr:oneCellAnchor>
  <xdr:oneCellAnchor>
    <xdr:from>
      <xdr:col>50</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6">
          <xdr14:nvContentPartPr>
            <xdr14:cNvPr id="168" name="Ink 167">
              <a:extLst>
                <a:ext uri="{FF2B5EF4-FFF2-40B4-BE49-F238E27FC236}">
                  <a16:creationId xmlns:a16="http://schemas.microsoft.com/office/drawing/2014/main" id="{02EA146C-CA58-7B4F-9050-302BFEEAE67A}"/>
                </a:ext>
              </a:extLst>
            </xdr14:cNvPr>
            <xdr14:cNvContentPartPr/>
          </xdr14:nvContentPartPr>
          <xdr14:nvPr macro=""/>
          <xdr14:xfrm>
            <a:off x="30805760" y="4277480"/>
            <a:ext cx="360" cy="360"/>
          </xdr14:xfrm>
        </xdr:contentPart>
      </mc:Choice>
      <mc:Fallback xmlns="">
        <xdr:pic>
          <xdr:nvPicPr>
            <xdr:cNvPr id="168" name="Ink 167">
              <a:extLst>
                <a:ext uri="{FF2B5EF4-FFF2-40B4-BE49-F238E27FC236}">
                  <a16:creationId xmlns:a16="http://schemas.microsoft.com/office/drawing/2014/main" id="{02EA146C-CA58-7B4F-9050-302BFEEAE67A}"/>
                </a:ext>
              </a:extLst>
            </xdr:cNvPr>
            <xdr:cNvPicPr/>
          </xdr:nvPicPr>
          <xdr:blipFill>
            <a:blip xmlns:r="http://schemas.openxmlformats.org/officeDocument/2006/relationships" r:embed="rId2"/>
            <a:stretch>
              <a:fillRect/>
            </a:stretch>
          </xdr:blipFill>
          <xdr:spPr>
            <a:xfrm>
              <a:off x="30796760" y="4268480"/>
              <a:ext cx="18000" cy="18000"/>
            </a:xfrm>
            <a:prstGeom prst="rect">
              <a:avLst/>
            </a:prstGeom>
          </xdr:spPr>
        </xdr:pic>
      </mc:Fallback>
    </mc:AlternateContent>
    <xdr:clientData/>
  </xdr:oneCellAnchor>
  <xdr:oneCellAnchor>
    <xdr:from>
      <xdr:col>50</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7">
          <xdr14:nvContentPartPr>
            <xdr14:cNvPr id="169" name="Ink 168">
              <a:extLst>
                <a:ext uri="{FF2B5EF4-FFF2-40B4-BE49-F238E27FC236}">
                  <a16:creationId xmlns:a16="http://schemas.microsoft.com/office/drawing/2014/main" id="{229D55C0-488F-AF41-B1B2-0FA98DA0B541}"/>
                </a:ext>
              </a:extLst>
            </xdr14:cNvPr>
            <xdr14:cNvContentPartPr/>
          </xdr14:nvContentPartPr>
          <xdr14:nvPr macro=""/>
          <xdr14:xfrm>
            <a:off x="30805760" y="4480680"/>
            <a:ext cx="360" cy="360"/>
          </xdr14:xfrm>
        </xdr:contentPart>
      </mc:Choice>
      <mc:Fallback xmlns="">
        <xdr:pic>
          <xdr:nvPicPr>
            <xdr:cNvPr id="169" name="Ink 168">
              <a:extLst>
                <a:ext uri="{FF2B5EF4-FFF2-40B4-BE49-F238E27FC236}">
                  <a16:creationId xmlns:a16="http://schemas.microsoft.com/office/drawing/2014/main" id="{229D55C0-488F-AF41-B1B2-0FA98DA0B541}"/>
                </a:ext>
              </a:extLst>
            </xdr:cNvPr>
            <xdr:cNvPicPr/>
          </xdr:nvPicPr>
          <xdr:blipFill>
            <a:blip xmlns:r="http://schemas.openxmlformats.org/officeDocument/2006/relationships" r:embed="rId2"/>
            <a:stretch>
              <a:fillRect/>
            </a:stretch>
          </xdr:blipFill>
          <xdr:spPr>
            <a:xfrm>
              <a:off x="30796760" y="4471680"/>
              <a:ext cx="18000" cy="18000"/>
            </a:xfrm>
            <a:prstGeom prst="rect">
              <a:avLst/>
            </a:prstGeom>
          </xdr:spPr>
        </xdr:pic>
      </mc:Fallback>
    </mc:AlternateContent>
    <xdr:clientData/>
  </xdr:oneCellAnchor>
  <xdr:oneCellAnchor>
    <xdr:from>
      <xdr:col>50</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8">
          <xdr14:nvContentPartPr>
            <xdr14:cNvPr id="170" name="Ink 169">
              <a:extLst>
                <a:ext uri="{FF2B5EF4-FFF2-40B4-BE49-F238E27FC236}">
                  <a16:creationId xmlns:a16="http://schemas.microsoft.com/office/drawing/2014/main" id="{E6AE5C29-02B8-754D-92D0-8D04096947A8}"/>
                </a:ext>
              </a:extLst>
            </xdr14:cNvPr>
            <xdr14:cNvContentPartPr/>
          </xdr14:nvContentPartPr>
          <xdr14:nvPr macro=""/>
          <xdr14:xfrm>
            <a:off x="30805760" y="4480680"/>
            <a:ext cx="360" cy="360"/>
          </xdr14:xfrm>
        </xdr:contentPart>
      </mc:Choice>
      <mc:Fallback xmlns="">
        <xdr:pic>
          <xdr:nvPicPr>
            <xdr:cNvPr id="170" name="Ink 169">
              <a:extLst>
                <a:ext uri="{FF2B5EF4-FFF2-40B4-BE49-F238E27FC236}">
                  <a16:creationId xmlns:a16="http://schemas.microsoft.com/office/drawing/2014/main" id="{E6AE5C29-02B8-754D-92D0-8D04096947A8}"/>
                </a:ext>
              </a:extLst>
            </xdr:cNvPr>
            <xdr:cNvPicPr/>
          </xdr:nvPicPr>
          <xdr:blipFill>
            <a:blip xmlns:r="http://schemas.openxmlformats.org/officeDocument/2006/relationships" r:embed="rId2"/>
            <a:stretch>
              <a:fillRect/>
            </a:stretch>
          </xdr:blipFill>
          <xdr:spPr>
            <a:xfrm>
              <a:off x="30796760" y="4471680"/>
              <a:ext cx="18000" cy="18000"/>
            </a:xfrm>
            <a:prstGeom prst="rect">
              <a:avLst/>
            </a:prstGeom>
          </xdr:spPr>
        </xdr:pic>
      </mc:Fallback>
    </mc:AlternateContent>
    <xdr:clientData/>
  </xdr:oneCellAnchor>
  <xdr:oneCellAnchor>
    <xdr:from>
      <xdr:col>50</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9">
          <xdr14:nvContentPartPr>
            <xdr14:cNvPr id="171" name="Ink 170">
              <a:extLst>
                <a:ext uri="{FF2B5EF4-FFF2-40B4-BE49-F238E27FC236}">
                  <a16:creationId xmlns:a16="http://schemas.microsoft.com/office/drawing/2014/main" id="{8F0FA476-FFF0-6841-8693-C18367406418}"/>
                </a:ext>
              </a:extLst>
            </xdr14:cNvPr>
            <xdr14:cNvContentPartPr/>
          </xdr14:nvContentPartPr>
          <xdr14:nvPr macro=""/>
          <xdr14:xfrm>
            <a:off x="30805760" y="4480680"/>
            <a:ext cx="360" cy="360"/>
          </xdr14:xfrm>
        </xdr:contentPart>
      </mc:Choice>
      <mc:Fallback xmlns="">
        <xdr:pic>
          <xdr:nvPicPr>
            <xdr:cNvPr id="171" name="Ink 170">
              <a:extLst>
                <a:ext uri="{FF2B5EF4-FFF2-40B4-BE49-F238E27FC236}">
                  <a16:creationId xmlns:a16="http://schemas.microsoft.com/office/drawing/2014/main" id="{8F0FA476-FFF0-6841-8693-C18367406418}"/>
                </a:ext>
              </a:extLst>
            </xdr:cNvPr>
            <xdr:cNvPicPr/>
          </xdr:nvPicPr>
          <xdr:blipFill>
            <a:blip xmlns:r="http://schemas.openxmlformats.org/officeDocument/2006/relationships" r:embed="rId2"/>
            <a:stretch>
              <a:fillRect/>
            </a:stretch>
          </xdr:blipFill>
          <xdr:spPr>
            <a:xfrm>
              <a:off x="30796760" y="4471680"/>
              <a:ext cx="18000" cy="18000"/>
            </a:xfrm>
            <a:prstGeom prst="rect">
              <a:avLst/>
            </a:prstGeom>
          </xdr:spPr>
        </xdr:pic>
      </mc:Fallback>
    </mc:AlternateContent>
    <xdr:clientData/>
  </xdr:oneCellAnchor>
  <xdr:oneCellAnchor>
    <xdr:from>
      <xdr:col>50</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0">
          <xdr14:nvContentPartPr>
            <xdr14:cNvPr id="172" name="Ink 171">
              <a:extLst>
                <a:ext uri="{FF2B5EF4-FFF2-40B4-BE49-F238E27FC236}">
                  <a16:creationId xmlns:a16="http://schemas.microsoft.com/office/drawing/2014/main" id="{C2E9FC7C-40E5-BB4B-BFA3-13321279B946}"/>
                </a:ext>
              </a:extLst>
            </xdr14:cNvPr>
            <xdr14:cNvContentPartPr/>
          </xdr14:nvContentPartPr>
          <xdr14:nvPr macro=""/>
          <xdr14:xfrm>
            <a:off x="30805760" y="4683880"/>
            <a:ext cx="360" cy="360"/>
          </xdr14:xfrm>
        </xdr:contentPart>
      </mc:Choice>
      <mc:Fallback xmlns="">
        <xdr:pic>
          <xdr:nvPicPr>
            <xdr:cNvPr id="172" name="Ink 171">
              <a:extLst>
                <a:ext uri="{FF2B5EF4-FFF2-40B4-BE49-F238E27FC236}">
                  <a16:creationId xmlns:a16="http://schemas.microsoft.com/office/drawing/2014/main" id="{C2E9FC7C-40E5-BB4B-BFA3-13321279B946}"/>
                </a:ext>
              </a:extLst>
            </xdr:cNvPr>
            <xdr:cNvPicPr/>
          </xdr:nvPicPr>
          <xdr:blipFill>
            <a:blip xmlns:r="http://schemas.openxmlformats.org/officeDocument/2006/relationships" r:embed="rId2"/>
            <a:stretch>
              <a:fillRect/>
            </a:stretch>
          </xdr:blipFill>
          <xdr:spPr>
            <a:xfrm>
              <a:off x="30796760" y="4674880"/>
              <a:ext cx="18000" cy="18000"/>
            </a:xfrm>
            <a:prstGeom prst="rect">
              <a:avLst/>
            </a:prstGeom>
          </xdr:spPr>
        </xdr:pic>
      </mc:Fallback>
    </mc:AlternateContent>
    <xdr:clientData/>
  </xdr:oneCellAnchor>
  <xdr:oneCellAnchor>
    <xdr:from>
      <xdr:col>50</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1">
          <xdr14:nvContentPartPr>
            <xdr14:cNvPr id="173" name="Ink 172">
              <a:extLst>
                <a:ext uri="{FF2B5EF4-FFF2-40B4-BE49-F238E27FC236}">
                  <a16:creationId xmlns:a16="http://schemas.microsoft.com/office/drawing/2014/main" id="{A6DA5473-8F02-2D42-9C42-D927C59979EB}"/>
                </a:ext>
              </a:extLst>
            </xdr14:cNvPr>
            <xdr14:cNvContentPartPr/>
          </xdr14:nvContentPartPr>
          <xdr14:nvPr macro=""/>
          <xdr14:xfrm>
            <a:off x="30805760" y="4683880"/>
            <a:ext cx="360" cy="360"/>
          </xdr14:xfrm>
        </xdr:contentPart>
      </mc:Choice>
      <mc:Fallback xmlns="">
        <xdr:pic>
          <xdr:nvPicPr>
            <xdr:cNvPr id="173" name="Ink 172">
              <a:extLst>
                <a:ext uri="{FF2B5EF4-FFF2-40B4-BE49-F238E27FC236}">
                  <a16:creationId xmlns:a16="http://schemas.microsoft.com/office/drawing/2014/main" id="{A6DA5473-8F02-2D42-9C42-D927C59979EB}"/>
                </a:ext>
              </a:extLst>
            </xdr:cNvPr>
            <xdr:cNvPicPr/>
          </xdr:nvPicPr>
          <xdr:blipFill>
            <a:blip xmlns:r="http://schemas.openxmlformats.org/officeDocument/2006/relationships" r:embed="rId2"/>
            <a:stretch>
              <a:fillRect/>
            </a:stretch>
          </xdr:blipFill>
          <xdr:spPr>
            <a:xfrm>
              <a:off x="30796760" y="4674880"/>
              <a:ext cx="18000" cy="18000"/>
            </a:xfrm>
            <a:prstGeom prst="rect">
              <a:avLst/>
            </a:prstGeom>
          </xdr:spPr>
        </xdr:pic>
      </mc:Fallback>
    </mc:AlternateContent>
    <xdr:clientData/>
  </xdr:oneCellAnchor>
  <xdr:oneCellAnchor>
    <xdr:from>
      <xdr:col>50</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2">
          <xdr14:nvContentPartPr>
            <xdr14:cNvPr id="174" name="Ink 173">
              <a:extLst>
                <a:ext uri="{FF2B5EF4-FFF2-40B4-BE49-F238E27FC236}">
                  <a16:creationId xmlns:a16="http://schemas.microsoft.com/office/drawing/2014/main" id="{3482B2F1-7E0F-FF4A-9873-D4039746240E}"/>
                </a:ext>
              </a:extLst>
            </xdr14:cNvPr>
            <xdr14:cNvContentPartPr/>
          </xdr14:nvContentPartPr>
          <xdr14:nvPr macro=""/>
          <xdr14:xfrm>
            <a:off x="30805760" y="4683880"/>
            <a:ext cx="360" cy="360"/>
          </xdr14:xfrm>
        </xdr:contentPart>
      </mc:Choice>
      <mc:Fallback xmlns="">
        <xdr:pic>
          <xdr:nvPicPr>
            <xdr:cNvPr id="174" name="Ink 173">
              <a:extLst>
                <a:ext uri="{FF2B5EF4-FFF2-40B4-BE49-F238E27FC236}">
                  <a16:creationId xmlns:a16="http://schemas.microsoft.com/office/drawing/2014/main" id="{3482B2F1-7E0F-FF4A-9873-D4039746240E}"/>
                </a:ext>
              </a:extLst>
            </xdr:cNvPr>
            <xdr:cNvPicPr/>
          </xdr:nvPicPr>
          <xdr:blipFill>
            <a:blip xmlns:r="http://schemas.openxmlformats.org/officeDocument/2006/relationships" r:embed="rId2"/>
            <a:stretch>
              <a:fillRect/>
            </a:stretch>
          </xdr:blipFill>
          <xdr:spPr>
            <a:xfrm>
              <a:off x="30796760" y="4674880"/>
              <a:ext cx="18000" cy="18000"/>
            </a:xfrm>
            <a:prstGeom prst="rect">
              <a:avLst/>
            </a:prstGeom>
          </xdr:spPr>
        </xdr:pic>
      </mc:Fallback>
    </mc:AlternateContent>
    <xdr:clientData/>
  </xdr:oneCellAnchor>
  <xdr:oneCellAnchor>
    <xdr:from>
      <xdr:col>50</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3">
          <xdr14:nvContentPartPr>
            <xdr14:cNvPr id="175" name="Ink 174">
              <a:extLst>
                <a:ext uri="{FF2B5EF4-FFF2-40B4-BE49-F238E27FC236}">
                  <a16:creationId xmlns:a16="http://schemas.microsoft.com/office/drawing/2014/main" id="{123BE5BF-4EDB-1D4D-8BBC-5F5AEAE5183B}"/>
                </a:ext>
              </a:extLst>
            </xdr14:cNvPr>
            <xdr14:cNvContentPartPr/>
          </xdr14:nvContentPartPr>
          <xdr14:nvPr macro=""/>
          <xdr14:xfrm>
            <a:off x="30805760" y="4887080"/>
            <a:ext cx="360" cy="360"/>
          </xdr14:xfrm>
        </xdr:contentPart>
      </mc:Choice>
      <mc:Fallback xmlns="">
        <xdr:pic>
          <xdr:nvPicPr>
            <xdr:cNvPr id="175" name="Ink 174">
              <a:extLst>
                <a:ext uri="{FF2B5EF4-FFF2-40B4-BE49-F238E27FC236}">
                  <a16:creationId xmlns:a16="http://schemas.microsoft.com/office/drawing/2014/main" id="{123BE5BF-4EDB-1D4D-8BBC-5F5AEAE5183B}"/>
                </a:ext>
              </a:extLst>
            </xdr:cNvPr>
            <xdr:cNvPicPr/>
          </xdr:nvPicPr>
          <xdr:blipFill>
            <a:blip xmlns:r="http://schemas.openxmlformats.org/officeDocument/2006/relationships" r:embed="rId2"/>
            <a:stretch>
              <a:fillRect/>
            </a:stretch>
          </xdr:blipFill>
          <xdr:spPr>
            <a:xfrm>
              <a:off x="30796760" y="4878080"/>
              <a:ext cx="18000" cy="18000"/>
            </a:xfrm>
            <a:prstGeom prst="rect">
              <a:avLst/>
            </a:prstGeom>
          </xdr:spPr>
        </xdr:pic>
      </mc:Fallback>
    </mc:AlternateContent>
    <xdr:clientData/>
  </xdr:oneCellAnchor>
  <xdr:oneCellAnchor>
    <xdr:from>
      <xdr:col>50</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4">
          <xdr14:nvContentPartPr>
            <xdr14:cNvPr id="176" name="Ink 175">
              <a:extLst>
                <a:ext uri="{FF2B5EF4-FFF2-40B4-BE49-F238E27FC236}">
                  <a16:creationId xmlns:a16="http://schemas.microsoft.com/office/drawing/2014/main" id="{68629CE5-270A-934C-AE2A-25FC85C8C363}"/>
                </a:ext>
              </a:extLst>
            </xdr14:cNvPr>
            <xdr14:cNvContentPartPr/>
          </xdr14:nvContentPartPr>
          <xdr14:nvPr macro=""/>
          <xdr14:xfrm>
            <a:off x="30805760" y="4887080"/>
            <a:ext cx="360" cy="360"/>
          </xdr14:xfrm>
        </xdr:contentPart>
      </mc:Choice>
      <mc:Fallback xmlns="">
        <xdr:pic>
          <xdr:nvPicPr>
            <xdr:cNvPr id="176" name="Ink 175">
              <a:extLst>
                <a:ext uri="{FF2B5EF4-FFF2-40B4-BE49-F238E27FC236}">
                  <a16:creationId xmlns:a16="http://schemas.microsoft.com/office/drawing/2014/main" id="{68629CE5-270A-934C-AE2A-25FC85C8C363}"/>
                </a:ext>
              </a:extLst>
            </xdr:cNvPr>
            <xdr:cNvPicPr/>
          </xdr:nvPicPr>
          <xdr:blipFill>
            <a:blip xmlns:r="http://schemas.openxmlformats.org/officeDocument/2006/relationships" r:embed="rId2"/>
            <a:stretch>
              <a:fillRect/>
            </a:stretch>
          </xdr:blipFill>
          <xdr:spPr>
            <a:xfrm>
              <a:off x="30796760" y="4878080"/>
              <a:ext cx="18000" cy="18000"/>
            </a:xfrm>
            <a:prstGeom prst="rect">
              <a:avLst/>
            </a:prstGeom>
          </xdr:spPr>
        </xdr:pic>
      </mc:Fallback>
    </mc:AlternateContent>
    <xdr:clientData/>
  </xdr:oneCellAnchor>
  <xdr:oneCellAnchor>
    <xdr:from>
      <xdr:col>50</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5">
          <xdr14:nvContentPartPr>
            <xdr14:cNvPr id="177" name="Ink 176">
              <a:extLst>
                <a:ext uri="{FF2B5EF4-FFF2-40B4-BE49-F238E27FC236}">
                  <a16:creationId xmlns:a16="http://schemas.microsoft.com/office/drawing/2014/main" id="{4DB6B31D-611A-1A40-8207-34E712486BEC}"/>
                </a:ext>
              </a:extLst>
            </xdr14:cNvPr>
            <xdr14:cNvContentPartPr/>
          </xdr14:nvContentPartPr>
          <xdr14:nvPr macro=""/>
          <xdr14:xfrm>
            <a:off x="30805760" y="4887080"/>
            <a:ext cx="360" cy="360"/>
          </xdr14:xfrm>
        </xdr:contentPart>
      </mc:Choice>
      <mc:Fallback xmlns="">
        <xdr:pic>
          <xdr:nvPicPr>
            <xdr:cNvPr id="177" name="Ink 176">
              <a:extLst>
                <a:ext uri="{FF2B5EF4-FFF2-40B4-BE49-F238E27FC236}">
                  <a16:creationId xmlns:a16="http://schemas.microsoft.com/office/drawing/2014/main" id="{4DB6B31D-611A-1A40-8207-34E712486BEC}"/>
                </a:ext>
              </a:extLst>
            </xdr:cNvPr>
            <xdr:cNvPicPr/>
          </xdr:nvPicPr>
          <xdr:blipFill>
            <a:blip xmlns:r="http://schemas.openxmlformats.org/officeDocument/2006/relationships" r:embed="rId2"/>
            <a:stretch>
              <a:fillRect/>
            </a:stretch>
          </xdr:blipFill>
          <xdr:spPr>
            <a:xfrm>
              <a:off x="30796760" y="4878080"/>
              <a:ext cx="18000" cy="18000"/>
            </a:xfrm>
            <a:prstGeom prst="rect">
              <a:avLst/>
            </a:prstGeom>
          </xdr:spPr>
        </xdr:pic>
      </mc:Fallback>
    </mc:AlternateContent>
    <xdr:clientData/>
  </xdr:oneCellAnchor>
  <xdr:oneCellAnchor>
    <xdr:from>
      <xdr:col>50</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6">
          <xdr14:nvContentPartPr>
            <xdr14:cNvPr id="178" name="Ink 177">
              <a:extLst>
                <a:ext uri="{FF2B5EF4-FFF2-40B4-BE49-F238E27FC236}">
                  <a16:creationId xmlns:a16="http://schemas.microsoft.com/office/drawing/2014/main" id="{608B8A6B-BA0E-9243-925E-0837011379D9}"/>
                </a:ext>
              </a:extLst>
            </xdr14:cNvPr>
            <xdr14:cNvContentPartPr/>
          </xdr14:nvContentPartPr>
          <xdr14:nvPr macro=""/>
          <xdr14:xfrm>
            <a:off x="30805760" y="5293480"/>
            <a:ext cx="360" cy="360"/>
          </xdr14:xfrm>
        </xdr:contentPart>
      </mc:Choice>
      <mc:Fallback xmlns="">
        <xdr:pic>
          <xdr:nvPicPr>
            <xdr:cNvPr id="178" name="Ink 177">
              <a:extLst>
                <a:ext uri="{FF2B5EF4-FFF2-40B4-BE49-F238E27FC236}">
                  <a16:creationId xmlns:a16="http://schemas.microsoft.com/office/drawing/2014/main" id="{608B8A6B-BA0E-9243-925E-0837011379D9}"/>
                </a:ext>
              </a:extLst>
            </xdr:cNvPr>
            <xdr:cNvPicPr/>
          </xdr:nvPicPr>
          <xdr:blipFill>
            <a:blip xmlns:r="http://schemas.openxmlformats.org/officeDocument/2006/relationships" r:embed="rId2"/>
            <a:stretch>
              <a:fillRect/>
            </a:stretch>
          </xdr:blipFill>
          <xdr:spPr>
            <a:xfrm>
              <a:off x="30796760" y="5284480"/>
              <a:ext cx="18000" cy="18000"/>
            </a:xfrm>
            <a:prstGeom prst="rect">
              <a:avLst/>
            </a:prstGeom>
          </xdr:spPr>
        </xdr:pic>
      </mc:Fallback>
    </mc:AlternateContent>
    <xdr:clientData/>
  </xdr:oneCellAnchor>
  <xdr:oneCellAnchor>
    <xdr:from>
      <xdr:col>50</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7">
          <xdr14:nvContentPartPr>
            <xdr14:cNvPr id="179" name="Ink 178">
              <a:extLst>
                <a:ext uri="{FF2B5EF4-FFF2-40B4-BE49-F238E27FC236}">
                  <a16:creationId xmlns:a16="http://schemas.microsoft.com/office/drawing/2014/main" id="{9C0AE076-5F5B-FB4B-99AD-398704849127}"/>
                </a:ext>
              </a:extLst>
            </xdr14:cNvPr>
            <xdr14:cNvContentPartPr/>
          </xdr14:nvContentPartPr>
          <xdr14:nvPr macro=""/>
          <xdr14:xfrm>
            <a:off x="30805760" y="5293480"/>
            <a:ext cx="360" cy="360"/>
          </xdr14:xfrm>
        </xdr:contentPart>
      </mc:Choice>
      <mc:Fallback xmlns="">
        <xdr:pic>
          <xdr:nvPicPr>
            <xdr:cNvPr id="179" name="Ink 178">
              <a:extLst>
                <a:ext uri="{FF2B5EF4-FFF2-40B4-BE49-F238E27FC236}">
                  <a16:creationId xmlns:a16="http://schemas.microsoft.com/office/drawing/2014/main" id="{9C0AE076-5F5B-FB4B-99AD-398704849127}"/>
                </a:ext>
              </a:extLst>
            </xdr:cNvPr>
            <xdr:cNvPicPr/>
          </xdr:nvPicPr>
          <xdr:blipFill>
            <a:blip xmlns:r="http://schemas.openxmlformats.org/officeDocument/2006/relationships" r:embed="rId2"/>
            <a:stretch>
              <a:fillRect/>
            </a:stretch>
          </xdr:blipFill>
          <xdr:spPr>
            <a:xfrm>
              <a:off x="30796760" y="5284480"/>
              <a:ext cx="18000" cy="18000"/>
            </a:xfrm>
            <a:prstGeom prst="rect">
              <a:avLst/>
            </a:prstGeom>
          </xdr:spPr>
        </xdr:pic>
      </mc:Fallback>
    </mc:AlternateContent>
    <xdr:clientData/>
  </xdr:oneCellAnchor>
  <xdr:oneCellAnchor>
    <xdr:from>
      <xdr:col>50</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8">
          <xdr14:nvContentPartPr>
            <xdr14:cNvPr id="180" name="Ink 179">
              <a:extLst>
                <a:ext uri="{FF2B5EF4-FFF2-40B4-BE49-F238E27FC236}">
                  <a16:creationId xmlns:a16="http://schemas.microsoft.com/office/drawing/2014/main" id="{ECBD677B-D28B-7B42-8E86-AE68BA28E4EE}"/>
                </a:ext>
              </a:extLst>
            </xdr14:cNvPr>
            <xdr14:cNvContentPartPr/>
          </xdr14:nvContentPartPr>
          <xdr14:nvPr macro=""/>
          <xdr14:xfrm>
            <a:off x="30805760" y="5496680"/>
            <a:ext cx="360" cy="360"/>
          </xdr14:xfrm>
        </xdr:contentPart>
      </mc:Choice>
      <mc:Fallback xmlns="">
        <xdr:pic>
          <xdr:nvPicPr>
            <xdr:cNvPr id="180" name="Ink 179">
              <a:extLst>
                <a:ext uri="{FF2B5EF4-FFF2-40B4-BE49-F238E27FC236}">
                  <a16:creationId xmlns:a16="http://schemas.microsoft.com/office/drawing/2014/main" id="{ECBD677B-D28B-7B42-8E86-AE68BA28E4EE}"/>
                </a:ext>
              </a:extLst>
            </xdr:cNvPr>
            <xdr:cNvPicPr/>
          </xdr:nvPicPr>
          <xdr:blipFill>
            <a:blip xmlns:r="http://schemas.openxmlformats.org/officeDocument/2006/relationships" r:embed="rId2"/>
            <a:stretch>
              <a:fillRect/>
            </a:stretch>
          </xdr:blipFill>
          <xdr:spPr>
            <a:xfrm>
              <a:off x="30796760" y="5487680"/>
              <a:ext cx="18000" cy="18000"/>
            </a:xfrm>
            <a:prstGeom prst="rect">
              <a:avLst/>
            </a:prstGeom>
          </xdr:spPr>
        </xdr:pic>
      </mc:Fallback>
    </mc:AlternateContent>
    <xdr:clientData/>
  </xdr:oneCellAnchor>
  <xdr:oneCellAnchor>
    <xdr:from>
      <xdr:col>50</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9">
          <xdr14:nvContentPartPr>
            <xdr14:cNvPr id="181" name="Ink 180">
              <a:extLst>
                <a:ext uri="{FF2B5EF4-FFF2-40B4-BE49-F238E27FC236}">
                  <a16:creationId xmlns:a16="http://schemas.microsoft.com/office/drawing/2014/main" id="{7A3944A0-C6FD-FF43-B9A4-6877C4E9AD4A}"/>
                </a:ext>
              </a:extLst>
            </xdr14:cNvPr>
            <xdr14:cNvContentPartPr/>
          </xdr14:nvContentPartPr>
          <xdr14:nvPr macro=""/>
          <xdr14:xfrm>
            <a:off x="30805760" y="5496680"/>
            <a:ext cx="360" cy="360"/>
          </xdr14:xfrm>
        </xdr:contentPart>
      </mc:Choice>
      <mc:Fallback xmlns="">
        <xdr:pic>
          <xdr:nvPicPr>
            <xdr:cNvPr id="181" name="Ink 180">
              <a:extLst>
                <a:ext uri="{FF2B5EF4-FFF2-40B4-BE49-F238E27FC236}">
                  <a16:creationId xmlns:a16="http://schemas.microsoft.com/office/drawing/2014/main" id="{7A3944A0-C6FD-FF43-B9A4-6877C4E9AD4A}"/>
                </a:ext>
              </a:extLst>
            </xdr:cNvPr>
            <xdr:cNvPicPr/>
          </xdr:nvPicPr>
          <xdr:blipFill>
            <a:blip xmlns:r="http://schemas.openxmlformats.org/officeDocument/2006/relationships" r:embed="rId2"/>
            <a:stretch>
              <a:fillRect/>
            </a:stretch>
          </xdr:blipFill>
          <xdr:spPr>
            <a:xfrm>
              <a:off x="30796760" y="5487680"/>
              <a:ext cx="18000" cy="18000"/>
            </a:xfrm>
            <a:prstGeom prst="rect">
              <a:avLst/>
            </a:prstGeom>
          </xdr:spPr>
        </xdr:pic>
      </mc:Fallback>
    </mc:AlternateContent>
    <xdr:clientData/>
  </xdr:oneCellAnchor>
  <xdr:oneCellAnchor>
    <xdr:from>
      <xdr:col>50</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0">
          <xdr14:nvContentPartPr>
            <xdr14:cNvPr id="182" name="Ink 181">
              <a:extLst>
                <a:ext uri="{FF2B5EF4-FFF2-40B4-BE49-F238E27FC236}">
                  <a16:creationId xmlns:a16="http://schemas.microsoft.com/office/drawing/2014/main" id="{A74588F7-6DC6-ED4A-BD75-227D1F4EF02D}"/>
                </a:ext>
              </a:extLst>
            </xdr14:cNvPr>
            <xdr14:cNvContentPartPr/>
          </xdr14:nvContentPartPr>
          <xdr14:nvPr macro=""/>
          <xdr14:xfrm>
            <a:off x="30805760" y="5699880"/>
            <a:ext cx="360" cy="360"/>
          </xdr14:xfrm>
        </xdr:contentPart>
      </mc:Choice>
      <mc:Fallback xmlns="">
        <xdr:pic>
          <xdr:nvPicPr>
            <xdr:cNvPr id="182" name="Ink 181">
              <a:extLst>
                <a:ext uri="{FF2B5EF4-FFF2-40B4-BE49-F238E27FC236}">
                  <a16:creationId xmlns:a16="http://schemas.microsoft.com/office/drawing/2014/main" id="{A74588F7-6DC6-ED4A-BD75-227D1F4EF02D}"/>
                </a:ext>
              </a:extLst>
            </xdr:cNvPr>
            <xdr:cNvPicPr/>
          </xdr:nvPicPr>
          <xdr:blipFill>
            <a:blip xmlns:r="http://schemas.openxmlformats.org/officeDocument/2006/relationships" r:embed="rId2"/>
            <a:stretch>
              <a:fillRect/>
            </a:stretch>
          </xdr:blipFill>
          <xdr:spPr>
            <a:xfrm>
              <a:off x="30796760" y="5690880"/>
              <a:ext cx="18000" cy="18000"/>
            </a:xfrm>
            <a:prstGeom prst="rect">
              <a:avLst/>
            </a:prstGeom>
          </xdr:spPr>
        </xdr:pic>
      </mc:Fallback>
    </mc:AlternateContent>
    <xdr:clientData/>
  </xdr:oneCellAnchor>
  <xdr:oneCellAnchor>
    <xdr:from>
      <xdr:col>50</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1">
          <xdr14:nvContentPartPr>
            <xdr14:cNvPr id="183" name="Ink 182">
              <a:extLst>
                <a:ext uri="{FF2B5EF4-FFF2-40B4-BE49-F238E27FC236}">
                  <a16:creationId xmlns:a16="http://schemas.microsoft.com/office/drawing/2014/main" id="{118143B3-1DAE-D54E-B5D4-47A8B7C7677B}"/>
                </a:ext>
              </a:extLst>
            </xdr14:cNvPr>
            <xdr14:cNvContentPartPr/>
          </xdr14:nvContentPartPr>
          <xdr14:nvPr macro=""/>
          <xdr14:xfrm>
            <a:off x="30805760" y="5699880"/>
            <a:ext cx="360" cy="360"/>
          </xdr14:xfrm>
        </xdr:contentPart>
      </mc:Choice>
      <mc:Fallback xmlns="">
        <xdr:pic>
          <xdr:nvPicPr>
            <xdr:cNvPr id="183" name="Ink 182">
              <a:extLst>
                <a:ext uri="{FF2B5EF4-FFF2-40B4-BE49-F238E27FC236}">
                  <a16:creationId xmlns:a16="http://schemas.microsoft.com/office/drawing/2014/main" id="{118143B3-1DAE-D54E-B5D4-47A8B7C7677B}"/>
                </a:ext>
              </a:extLst>
            </xdr:cNvPr>
            <xdr:cNvPicPr/>
          </xdr:nvPicPr>
          <xdr:blipFill>
            <a:blip xmlns:r="http://schemas.openxmlformats.org/officeDocument/2006/relationships" r:embed="rId2"/>
            <a:stretch>
              <a:fillRect/>
            </a:stretch>
          </xdr:blipFill>
          <xdr:spPr>
            <a:xfrm>
              <a:off x="30796760" y="5690880"/>
              <a:ext cx="18000" cy="18000"/>
            </a:xfrm>
            <a:prstGeom prst="rect">
              <a:avLst/>
            </a:prstGeom>
          </xdr:spPr>
        </xdr:pic>
      </mc:Fallback>
    </mc:AlternateContent>
    <xdr:clientData/>
  </xdr:oneCellAnchor>
  <xdr:oneCellAnchor>
    <xdr:from>
      <xdr:col>63</xdr:col>
      <xdr:colOff>719460</xdr:colOff>
      <xdr:row>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2">
          <xdr14:nvContentPartPr>
            <xdr14:cNvPr id="184" name="Ink 183">
              <a:extLst>
                <a:ext uri="{FF2B5EF4-FFF2-40B4-BE49-F238E27FC236}">
                  <a16:creationId xmlns:a16="http://schemas.microsoft.com/office/drawing/2014/main" id="{49DBE509-7896-E142-BFFE-8AC18BCDB911}"/>
                </a:ext>
              </a:extLst>
            </xdr14:cNvPr>
            <xdr14:cNvContentPartPr/>
          </xdr14:nvContentPartPr>
          <xdr14:nvPr macro=""/>
          <xdr14:xfrm>
            <a:off x="41613460" y="416680"/>
            <a:ext cx="360" cy="360"/>
          </xdr14:xfrm>
        </xdr:contentPart>
      </mc:Choice>
      <mc:Fallback xmlns="">
        <xdr:pic>
          <xdr:nvPicPr>
            <xdr:cNvPr id="184" name="Ink 183">
              <a:extLst>
                <a:ext uri="{FF2B5EF4-FFF2-40B4-BE49-F238E27FC236}">
                  <a16:creationId xmlns:a16="http://schemas.microsoft.com/office/drawing/2014/main" id="{49DBE509-7896-E142-BFFE-8AC18BCDB911}"/>
                </a:ext>
              </a:extLst>
            </xdr:cNvPr>
            <xdr:cNvPicPr/>
          </xdr:nvPicPr>
          <xdr:blipFill>
            <a:blip xmlns:r="http://schemas.openxmlformats.org/officeDocument/2006/relationships" r:embed="rId2"/>
            <a:stretch>
              <a:fillRect/>
            </a:stretch>
          </xdr:blipFill>
          <xdr:spPr>
            <a:xfrm>
              <a:off x="41604460" y="407680"/>
              <a:ext cx="18000" cy="18000"/>
            </a:xfrm>
            <a:prstGeom prst="rect">
              <a:avLst/>
            </a:prstGeom>
          </xdr:spPr>
        </xdr:pic>
      </mc:Fallback>
    </mc:AlternateContent>
    <xdr:clientData/>
  </xdr:oneCellAnchor>
  <xdr:oneCellAnchor>
    <xdr:from>
      <xdr:col>63</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3">
          <xdr14:nvContentPartPr>
            <xdr14:cNvPr id="185" name="Ink 184">
              <a:extLst>
                <a:ext uri="{FF2B5EF4-FFF2-40B4-BE49-F238E27FC236}">
                  <a16:creationId xmlns:a16="http://schemas.microsoft.com/office/drawing/2014/main" id="{1AEE1BCC-4AE7-C247-82EF-F3F94AFB783D}"/>
                </a:ext>
              </a:extLst>
            </xdr14:cNvPr>
            <xdr14:cNvContentPartPr/>
          </xdr14:nvContentPartPr>
          <xdr14:nvPr macro=""/>
          <xdr14:xfrm>
            <a:off x="41613460" y="2855080"/>
            <a:ext cx="360" cy="360"/>
          </xdr14:xfrm>
        </xdr:contentPart>
      </mc:Choice>
      <mc:Fallback xmlns="">
        <xdr:pic>
          <xdr:nvPicPr>
            <xdr:cNvPr id="185" name="Ink 184">
              <a:extLst>
                <a:ext uri="{FF2B5EF4-FFF2-40B4-BE49-F238E27FC236}">
                  <a16:creationId xmlns:a16="http://schemas.microsoft.com/office/drawing/2014/main" id="{1AEE1BCC-4AE7-C247-82EF-F3F94AFB783D}"/>
                </a:ext>
              </a:extLst>
            </xdr:cNvPr>
            <xdr:cNvPicPr/>
          </xdr:nvPicPr>
          <xdr:blipFill>
            <a:blip xmlns:r="http://schemas.openxmlformats.org/officeDocument/2006/relationships" r:embed="rId2"/>
            <a:stretch>
              <a:fillRect/>
            </a:stretch>
          </xdr:blipFill>
          <xdr:spPr>
            <a:xfrm>
              <a:off x="41604460" y="2846080"/>
              <a:ext cx="18000" cy="18000"/>
            </a:xfrm>
            <a:prstGeom prst="rect">
              <a:avLst/>
            </a:prstGeom>
          </xdr:spPr>
        </xdr:pic>
      </mc:Fallback>
    </mc:AlternateContent>
    <xdr:clientData/>
  </xdr:oneCellAnchor>
  <xdr:oneCellAnchor>
    <xdr:from>
      <xdr:col>63</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4">
          <xdr14:nvContentPartPr>
            <xdr14:cNvPr id="186" name="Ink 185">
              <a:extLst>
                <a:ext uri="{FF2B5EF4-FFF2-40B4-BE49-F238E27FC236}">
                  <a16:creationId xmlns:a16="http://schemas.microsoft.com/office/drawing/2014/main" id="{2D15E24D-C3DC-F74C-9DF7-5C03E14A85FB}"/>
                </a:ext>
              </a:extLst>
            </xdr14:cNvPr>
            <xdr14:cNvContentPartPr/>
          </xdr14:nvContentPartPr>
          <xdr14:nvPr macro=""/>
          <xdr14:xfrm>
            <a:off x="41613460" y="5293480"/>
            <a:ext cx="360" cy="360"/>
          </xdr14:xfrm>
        </xdr:contentPart>
      </mc:Choice>
      <mc:Fallback xmlns="">
        <xdr:pic>
          <xdr:nvPicPr>
            <xdr:cNvPr id="186" name="Ink 185">
              <a:extLst>
                <a:ext uri="{FF2B5EF4-FFF2-40B4-BE49-F238E27FC236}">
                  <a16:creationId xmlns:a16="http://schemas.microsoft.com/office/drawing/2014/main" id="{2D15E24D-C3DC-F74C-9DF7-5C03E14A85FB}"/>
                </a:ext>
              </a:extLst>
            </xdr:cNvPr>
            <xdr:cNvPicPr/>
          </xdr:nvPicPr>
          <xdr:blipFill>
            <a:blip xmlns:r="http://schemas.openxmlformats.org/officeDocument/2006/relationships" r:embed="rId2"/>
            <a:stretch>
              <a:fillRect/>
            </a:stretch>
          </xdr:blipFill>
          <xdr:spPr>
            <a:xfrm>
              <a:off x="41604460" y="5284480"/>
              <a:ext cx="18000" cy="18000"/>
            </a:xfrm>
            <a:prstGeom prst="rect">
              <a:avLst/>
            </a:prstGeom>
          </xdr:spPr>
        </xdr:pic>
      </mc:Fallback>
    </mc:AlternateContent>
    <xdr:clientData/>
  </xdr:oneCellAnchor>
  <xdr:oneCellAnchor>
    <xdr:from>
      <xdr:col>63</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5">
          <xdr14:nvContentPartPr>
            <xdr14:cNvPr id="187" name="Ink 186">
              <a:extLst>
                <a:ext uri="{FF2B5EF4-FFF2-40B4-BE49-F238E27FC236}">
                  <a16:creationId xmlns:a16="http://schemas.microsoft.com/office/drawing/2014/main" id="{D3EBAB41-FFCC-CB49-93F2-0AA749016BF3}"/>
                </a:ext>
              </a:extLst>
            </xdr14:cNvPr>
            <xdr14:cNvContentPartPr/>
          </xdr14:nvContentPartPr>
          <xdr14:nvPr macro=""/>
          <xdr14:xfrm>
            <a:off x="41613460" y="619880"/>
            <a:ext cx="360" cy="360"/>
          </xdr14:xfrm>
        </xdr:contentPart>
      </mc:Choice>
      <mc:Fallback xmlns="">
        <xdr:pic>
          <xdr:nvPicPr>
            <xdr:cNvPr id="187" name="Ink 186">
              <a:extLst>
                <a:ext uri="{FF2B5EF4-FFF2-40B4-BE49-F238E27FC236}">
                  <a16:creationId xmlns:a16="http://schemas.microsoft.com/office/drawing/2014/main" id="{D3EBAB41-FFCC-CB49-93F2-0AA749016BF3}"/>
                </a:ext>
              </a:extLst>
            </xdr:cNvPr>
            <xdr:cNvPicPr/>
          </xdr:nvPicPr>
          <xdr:blipFill>
            <a:blip xmlns:r="http://schemas.openxmlformats.org/officeDocument/2006/relationships" r:embed="rId2"/>
            <a:stretch>
              <a:fillRect/>
            </a:stretch>
          </xdr:blipFill>
          <xdr:spPr>
            <a:xfrm>
              <a:off x="41604460" y="610880"/>
              <a:ext cx="18000" cy="18000"/>
            </a:xfrm>
            <a:prstGeom prst="rect">
              <a:avLst/>
            </a:prstGeom>
          </xdr:spPr>
        </xdr:pic>
      </mc:Fallback>
    </mc:AlternateContent>
    <xdr:clientData/>
  </xdr:oneCellAnchor>
  <xdr:oneCellAnchor>
    <xdr:from>
      <xdr:col>63</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6">
          <xdr14:nvContentPartPr>
            <xdr14:cNvPr id="188" name="Ink 187">
              <a:extLst>
                <a:ext uri="{FF2B5EF4-FFF2-40B4-BE49-F238E27FC236}">
                  <a16:creationId xmlns:a16="http://schemas.microsoft.com/office/drawing/2014/main" id="{9417FB22-3962-8D4D-96E1-FCCA250B8FB5}"/>
                </a:ext>
              </a:extLst>
            </xdr14:cNvPr>
            <xdr14:cNvContentPartPr/>
          </xdr14:nvContentPartPr>
          <xdr14:nvPr macro=""/>
          <xdr14:xfrm>
            <a:off x="41613460" y="823080"/>
            <a:ext cx="360" cy="360"/>
          </xdr14:xfrm>
        </xdr:contentPart>
      </mc:Choice>
      <mc:Fallback xmlns="">
        <xdr:pic>
          <xdr:nvPicPr>
            <xdr:cNvPr id="188" name="Ink 187">
              <a:extLst>
                <a:ext uri="{FF2B5EF4-FFF2-40B4-BE49-F238E27FC236}">
                  <a16:creationId xmlns:a16="http://schemas.microsoft.com/office/drawing/2014/main" id="{9417FB22-3962-8D4D-96E1-FCCA250B8FB5}"/>
                </a:ext>
              </a:extLst>
            </xdr:cNvPr>
            <xdr:cNvPicPr/>
          </xdr:nvPicPr>
          <xdr:blipFill>
            <a:blip xmlns:r="http://schemas.openxmlformats.org/officeDocument/2006/relationships" r:embed="rId2"/>
            <a:stretch>
              <a:fillRect/>
            </a:stretch>
          </xdr:blipFill>
          <xdr:spPr>
            <a:xfrm>
              <a:off x="41604460" y="814080"/>
              <a:ext cx="18000" cy="18000"/>
            </a:xfrm>
            <a:prstGeom prst="rect">
              <a:avLst/>
            </a:prstGeom>
          </xdr:spPr>
        </xdr:pic>
      </mc:Fallback>
    </mc:AlternateContent>
    <xdr:clientData/>
  </xdr:oneCellAnchor>
  <xdr:oneCellAnchor>
    <xdr:from>
      <xdr:col>63</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7">
          <xdr14:nvContentPartPr>
            <xdr14:cNvPr id="189" name="Ink 188">
              <a:extLst>
                <a:ext uri="{FF2B5EF4-FFF2-40B4-BE49-F238E27FC236}">
                  <a16:creationId xmlns:a16="http://schemas.microsoft.com/office/drawing/2014/main" id="{C5C8BA3E-68EA-4E41-8397-A4D934DD387D}"/>
                </a:ext>
              </a:extLst>
            </xdr14:cNvPr>
            <xdr14:cNvContentPartPr/>
          </xdr14:nvContentPartPr>
          <xdr14:nvPr macro=""/>
          <xdr14:xfrm>
            <a:off x="41613460" y="1026280"/>
            <a:ext cx="360" cy="360"/>
          </xdr14:xfrm>
        </xdr:contentPart>
      </mc:Choice>
      <mc:Fallback xmlns="">
        <xdr:pic>
          <xdr:nvPicPr>
            <xdr:cNvPr id="189" name="Ink 188">
              <a:extLst>
                <a:ext uri="{FF2B5EF4-FFF2-40B4-BE49-F238E27FC236}">
                  <a16:creationId xmlns:a16="http://schemas.microsoft.com/office/drawing/2014/main" id="{C5C8BA3E-68EA-4E41-8397-A4D934DD387D}"/>
                </a:ext>
              </a:extLst>
            </xdr:cNvPr>
            <xdr:cNvPicPr/>
          </xdr:nvPicPr>
          <xdr:blipFill>
            <a:blip xmlns:r="http://schemas.openxmlformats.org/officeDocument/2006/relationships" r:embed="rId2"/>
            <a:stretch>
              <a:fillRect/>
            </a:stretch>
          </xdr:blipFill>
          <xdr:spPr>
            <a:xfrm>
              <a:off x="41604460" y="1017280"/>
              <a:ext cx="18000" cy="18000"/>
            </a:xfrm>
            <a:prstGeom prst="rect">
              <a:avLst/>
            </a:prstGeom>
          </xdr:spPr>
        </xdr:pic>
      </mc:Fallback>
    </mc:AlternateContent>
    <xdr:clientData/>
  </xdr:oneCellAnchor>
  <xdr:oneCellAnchor>
    <xdr:from>
      <xdr:col>63</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8">
          <xdr14:nvContentPartPr>
            <xdr14:cNvPr id="190" name="Ink 189">
              <a:extLst>
                <a:ext uri="{FF2B5EF4-FFF2-40B4-BE49-F238E27FC236}">
                  <a16:creationId xmlns:a16="http://schemas.microsoft.com/office/drawing/2014/main" id="{A6244E4C-29DD-2741-AC3E-8A8446C276C0}"/>
                </a:ext>
              </a:extLst>
            </xdr14:cNvPr>
            <xdr14:cNvContentPartPr/>
          </xdr14:nvContentPartPr>
          <xdr14:nvPr macro=""/>
          <xdr14:xfrm>
            <a:off x="41613460" y="1229480"/>
            <a:ext cx="360" cy="360"/>
          </xdr14:xfrm>
        </xdr:contentPart>
      </mc:Choice>
      <mc:Fallback xmlns="">
        <xdr:pic>
          <xdr:nvPicPr>
            <xdr:cNvPr id="190" name="Ink 189">
              <a:extLst>
                <a:ext uri="{FF2B5EF4-FFF2-40B4-BE49-F238E27FC236}">
                  <a16:creationId xmlns:a16="http://schemas.microsoft.com/office/drawing/2014/main" id="{A6244E4C-29DD-2741-AC3E-8A8446C276C0}"/>
                </a:ext>
              </a:extLst>
            </xdr:cNvPr>
            <xdr:cNvPicPr/>
          </xdr:nvPicPr>
          <xdr:blipFill>
            <a:blip xmlns:r="http://schemas.openxmlformats.org/officeDocument/2006/relationships" r:embed="rId2"/>
            <a:stretch>
              <a:fillRect/>
            </a:stretch>
          </xdr:blipFill>
          <xdr:spPr>
            <a:xfrm>
              <a:off x="41604460" y="1220480"/>
              <a:ext cx="18000" cy="18000"/>
            </a:xfrm>
            <a:prstGeom prst="rect">
              <a:avLst/>
            </a:prstGeom>
          </xdr:spPr>
        </xdr:pic>
      </mc:Fallback>
    </mc:AlternateContent>
    <xdr:clientData/>
  </xdr:oneCellAnchor>
  <xdr:oneCellAnchor>
    <xdr:from>
      <xdr:col>63</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9">
          <xdr14:nvContentPartPr>
            <xdr14:cNvPr id="191" name="Ink 190">
              <a:extLst>
                <a:ext uri="{FF2B5EF4-FFF2-40B4-BE49-F238E27FC236}">
                  <a16:creationId xmlns:a16="http://schemas.microsoft.com/office/drawing/2014/main" id="{795A89C2-7734-0740-85A5-20E2F7C2AED6}"/>
                </a:ext>
              </a:extLst>
            </xdr14:cNvPr>
            <xdr14:cNvContentPartPr/>
          </xdr14:nvContentPartPr>
          <xdr14:nvPr macro=""/>
          <xdr14:xfrm>
            <a:off x="41613460" y="1432680"/>
            <a:ext cx="360" cy="360"/>
          </xdr14:xfrm>
        </xdr:contentPart>
      </mc:Choice>
      <mc:Fallback xmlns="">
        <xdr:pic>
          <xdr:nvPicPr>
            <xdr:cNvPr id="191" name="Ink 190">
              <a:extLst>
                <a:ext uri="{FF2B5EF4-FFF2-40B4-BE49-F238E27FC236}">
                  <a16:creationId xmlns:a16="http://schemas.microsoft.com/office/drawing/2014/main" id="{795A89C2-7734-0740-85A5-20E2F7C2AED6}"/>
                </a:ext>
              </a:extLst>
            </xdr:cNvPr>
            <xdr:cNvPicPr/>
          </xdr:nvPicPr>
          <xdr:blipFill>
            <a:blip xmlns:r="http://schemas.openxmlformats.org/officeDocument/2006/relationships" r:embed="rId2"/>
            <a:stretch>
              <a:fillRect/>
            </a:stretch>
          </xdr:blipFill>
          <xdr:spPr>
            <a:xfrm>
              <a:off x="41604460" y="1423680"/>
              <a:ext cx="18000" cy="18000"/>
            </a:xfrm>
            <a:prstGeom prst="rect">
              <a:avLst/>
            </a:prstGeom>
          </xdr:spPr>
        </xdr:pic>
      </mc:Fallback>
    </mc:AlternateContent>
    <xdr:clientData/>
  </xdr:oneCellAnchor>
  <xdr:oneCellAnchor>
    <xdr:from>
      <xdr:col>63</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0">
          <xdr14:nvContentPartPr>
            <xdr14:cNvPr id="192" name="Ink 191">
              <a:extLst>
                <a:ext uri="{FF2B5EF4-FFF2-40B4-BE49-F238E27FC236}">
                  <a16:creationId xmlns:a16="http://schemas.microsoft.com/office/drawing/2014/main" id="{A93C3CA5-D652-DC47-BB56-366B08A75DA2}"/>
                </a:ext>
              </a:extLst>
            </xdr14:cNvPr>
            <xdr14:cNvContentPartPr/>
          </xdr14:nvContentPartPr>
          <xdr14:nvPr macro=""/>
          <xdr14:xfrm>
            <a:off x="41613460" y="2245480"/>
            <a:ext cx="360" cy="360"/>
          </xdr14:xfrm>
        </xdr:contentPart>
      </mc:Choice>
      <mc:Fallback xmlns="">
        <xdr:pic>
          <xdr:nvPicPr>
            <xdr:cNvPr id="192" name="Ink 191">
              <a:extLst>
                <a:ext uri="{FF2B5EF4-FFF2-40B4-BE49-F238E27FC236}">
                  <a16:creationId xmlns:a16="http://schemas.microsoft.com/office/drawing/2014/main" id="{A93C3CA5-D652-DC47-BB56-366B08A75DA2}"/>
                </a:ext>
              </a:extLst>
            </xdr:cNvPr>
            <xdr:cNvPicPr/>
          </xdr:nvPicPr>
          <xdr:blipFill>
            <a:blip xmlns:r="http://schemas.openxmlformats.org/officeDocument/2006/relationships" r:embed="rId2"/>
            <a:stretch>
              <a:fillRect/>
            </a:stretch>
          </xdr:blipFill>
          <xdr:spPr>
            <a:xfrm>
              <a:off x="41604460" y="2236480"/>
              <a:ext cx="18000" cy="18000"/>
            </a:xfrm>
            <a:prstGeom prst="rect">
              <a:avLst/>
            </a:prstGeom>
          </xdr:spPr>
        </xdr:pic>
      </mc:Fallback>
    </mc:AlternateContent>
    <xdr:clientData/>
  </xdr:oneCellAnchor>
  <xdr:oneCellAnchor>
    <xdr:from>
      <xdr:col>63</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1">
          <xdr14:nvContentPartPr>
            <xdr14:cNvPr id="193" name="Ink 192">
              <a:extLst>
                <a:ext uri="{FF2B5EF4-FFF2-40B4-BE49-F238E27FC236}">
                  <a16:creationId xmlns:a16="http://schemas.microsoft.com/office/drawing/2014/main" id="{AE6656CC-E66D-124B-A83D-93E069F1E5B3}"/>
                </a:ext>
              </a:extLst>
            </xdr14:cNvPr>
            <xdr14:cNvContentPartPr/>
          </xdr14:nvContentPartPr>
          <xdr14:nvPr macro=""/>
          <xdr14:xfrm>
            <a:off x="41613460" y="2448680"/>
            <a:ext cx="360" cy="360"/>
          </xdr14:xfrm>
        </xdr:contentPart>
      </mc:Choice>
      <mc:Fallback xmlns="">
        <xdr:pic>
          <xdr:nvPicPr>
            <xdr:cNvPr id="193" name="Ink 192">
              <a:extLst>
                <a:ext uri="{FF2B5EF4-FFF2-40B4-BE49-F238E27FC236}">
                  <a16:creationId xmlns:a16="http://schemas.microsoft.com/office/drawing/2014/main" id="{AE6656CC-E66D-124B-A83D-93E069F1E5B3}"/>
                </a:ext>
              </a:extLst>
            </xdr:cNvPr>
            <xdr:cNvPicPr/>
          </xdr:nvPicPr>
          <xdr:blipFill>
            <a:blip xmlns:r="http://schemas.openxmlformats.org/officeDocument/2006/relationships" r:embed="rId2"/>
            <a:stretch>
              <a:fillRect/>
            </a:stretch>
          </xdr:blipFill>
          <xdr:spPr>
            <a:xfrm>
              <a:off x="41604460" y="2439680"/>
              <a:ext cx="18000" cy="18000"/>
            </a:xfrm>
            <a:prstGeom prst="rect">
              <a:avLst/>
            </a:prstGeom>
          </xdr:spPr>
        </xdr:pic>
      </mc:Fallback>
    </mc:AlternateContent>
    <xdr:clientData/>
  </xdr:oneCellAnchor>
  <xdr:oneCellAnchor>
    <xdr:from>
      <xdr:col>63</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2">
          <xdr14:nvContentPartPr>
            <xdr14:cNvPr id="194" name="Ink 193">
              <a:extLst>
                <a:ext uri="{FF2B5EF4-FFF2-40B4-BE49-F238E27FC236}">
                  <a16:creationId xmlns:a16="http://schemas.microsoft.com/office/drawing/2014/main" id="{8CB96ADA-7EED-AF45-BD37-7705BD0EF634}"/>
                </a:ext>
              </a:extLst>
            </xdr14:cNvPr>
            <xdr14:cNvContentPartPr/>
          </xdr14:nvContentPartPr>
          <xdr14:nvPr macro=""/>
          <xdr14:xfrm>
            <a:off x="41613460" y="2651880"/>
            <a:ext cx="360" cy="360"/>
          </xdr14:xfrm>
        </xdr:contentPart>
      </mc:Choice>
      <mc:Fallback xmlns="">
        <xdr:pic>
          <xdr:nvPicPr>
            <xdr:cNvPr id="194" name="Ink 193">
              <a:extLst>
                <a:ext uri="{FF2B5EF4-FFF2-40B4-BE49-F238E27FC236}">
                  <a16:creationId xmlns:a16="http://schemas.microsoft.com/office/drawing/2014/main" id="{8CB96ADA-7EED-AF45-BD37-7705BD0EF634}"/>
                </a:ext>
              </a:extLst>
            </xdr:cNvPr>
            <xdr:cNvPicPr/>
          </xdr:nvPicPr>
          <xdr:blipFill>
            <a:blip xmlns:r="http://schemas.openxmlformats.org/officeDocument/2006/relationships" r:embed="rId2"/>
            <a:stretch>
              <a:fillRect/>
            </a:stretch>
          </xdr:blipFill>
          <xdr:spPr>
            <a:xfrm>
              <a:off x="41604460" y="2642880"/>
              <a:ext cx="18000" cy="18000"/>
            </a:xfrm>
            <a:prstGeom prst="rect">
              <a:avLst/>
            </a:prstGeom>
          </xdr:spPr>
        </xdr:pic>
      </mc:Fallback>
    </mc:AlternateContent>
    <xdr:clientData/>
  </xdr:oneCellAnchor>
  <xdr:oneCellAnchor>
    <xdr:from>
      <xdr:col>63</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3">
          <xdr14:nvContentPartPr>
            <xdr14:cNvPr id="195" name="Ink 194">
              <a:extLst>
                <a:ext uri="{FF2B5EF4-FFF2-40B4-BE49-F238E27FC236}">
                  <a16:creationId xmlns:a16="http://schemas.microsoft.com/office/drawing/2014/main" id="{F6009A15-1796-594B-AC44-60F795E70366}"/>
                </a:ext>
              </a:extLst>
            </xdr14:cNvPr>
            <xdr14:cNvContentPartPr/>
          </xdr14:nvContentPartPr>
          <xdr14:nvPr macro=""/>
          <xdr14:xfrm>
            <a:off x="41613460" y="3667880"/>
            <a:ext cx="360" cy="360"/>
          </xdr14:xfrm>
        </xdr:contentPart>
      </mc:Choice>
      <mc:Fallback xmlns="">
        <xdr:pic>
          <xdr:nvPicPr>
            <xdr:cNvPr id="195" name="Ink 194">
              <a:extLst>
                <a:ext uri="{FF2B5EF4-FFF2-40B4-BE49-F238E27FC236}">
                  <a16:creationId xmlns:a16="http://schemas.microsoft.com/office/drawing/2014/main" id="{F6009A15-1796-594B-AC44-60F795E70366}"/>
                </a:ext>
              </a:extLst>
            </xdr:cNvPr>
            <xdr:cNvPicPr/>
          </xdr:nvPicPr>
          <xdr:blipFill>
            <a:blip xmlns:r="http://schemas.openxmlformats.org/officeDocument/2006/relationships" r:embed="rId2"/>
            <a:stretch>
              <a:fillRect/>
            </a:stretch>
          </xdr:blipFill>
          <xdr:spPr>
            <a:xfrm>
              <a:off x="41604460" y="3658880"/>
              <a:ext cx="18000" cy="18000"/>
            </a:xfrm>
            <a:prstGeom prst="rect">
              <a:avLst/>
            </a:prstGeom>
          </xdr:spPr>
        </xdr:pic>
      </mc:Fallback>
    </mc:AlternateContent>
    <xdr:clientData/>
  </xdr:oneCellAnchor>
  <xdr:oneCellAnchor>
    <xdr:from>
      <xdr:col>63</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4">
          <xdr14:nvContentPartPr>
            <xdr14:cNvPr id="196" name="Ink 195">
              <a:extLst>
                <a:ext uri="{FF2B5EF4-FFF2-40B4-BE49-F238E27FC236}">
                  <a16:creationId xmlns:a16="http://schemas.microsoft.com/office/drawing/2014/main" id="{CD6619FC-0731-304E-8646-723EBFFA00A5}"/>
                </a:ext>
              </a:extLst>
            </xdr14:cNvPr>
            <xdr14:cNvContentPartPr/>
          </xdr14:nvContentPartPr>
          <xdr14:nvPr macro=""/>
          <xdr14:xfrm>
            <a:off x="41613460" y="3058280"/>
            <a:ext cx="360" cy="360"/>
          </xdr14:xfrm>
        </xdr:contentPart>
      </mc:Choice>
      <mc:Fallback xmlns="">
        <xdr:pic>
          <xdr:nvPicPr>
            <xdr:cNvPr id="196" name="Ink 195">
              <a:extLst>
                <a:ext uri="{FF2B5EF4-FFF2-40B4-BE49-F238E27FC236}">
                  <a16:creationId xmlns:a16="http://schemas.microsoft.com/office/drawing/2014/main" id="{CD6619FC-0731-304E-8646-723EBFFA00A5}"/>
                </a:ext>
              </a:extLst>
            </xdr:cNvPr>
            <xdr:cNvPicPr/>
          </xdr:nvPicPr>
          <xdr:blipFill>
            <a:blip xmlns:r="http://schemas.openxmlformats.org/officeDocument/2006/relationships" r:embed="rId2"/>
            <a:stretch>
              <a:fillRect/>
            </a:stretch>
          </xdr:blipFill>
          <xdr:spPr>
            <a:xfrm>
              <a:off x="41604460" y="3049280"/>
              <a:ext cx="18000" cy="18000"/>
            </a:xfrm>
            <a:prstGeom prst="rect">
              <a:avLst/>
            </a:prstGeom>
          </xdr:spPr>
        </xdr:pic>
      </mc:Fallback>
    </mc:AlternateContent>
    <xdr:clientData/>
  </xdr:oneCellAnchor>
  <xdr:oneCellAnchor>
    <xdr:from>
      <xdr:col>63</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5">
          <xdr14:nvContentPartPr>
            <xdr14:cNvPr id="197" name="Ink 196">
              <a:extLst>
                <a:ext uri="{FF2B5EF4-FFF2-40B4-BE49-F238E27FC236}">
                  <a16:creationId xmlns:a16="http://schemas.microsoft.com/office/drawing/2014/main" id="{85FC7975-FA4E-8C41-9153-7450A51BBE50}"/>
                </a:ext>
              </a:extLst>
            </xdr14:cNvPr>
            <xdr14:cNvContentPartPr/>
          </xdr14:nvContentPartPr>
          <xdr14:nvPr macro=""/>
          <xdr14:xfrm>
            <a:off x="41613460" y="3261480"/>
            <a:ext cx="360" cy="360"/>
          </xdr14:xfrm>
        </xdr:contentPart>
      </mc:Choice>
      <mc:Fallback xmlns="">
        <xdr:pic>
          <xdr:nvPicPr>
            <xdr:cNvPr id="197" name="Ink 196">
              <a:extLst>
                <a:ext uri="{FF2B5EF4-FFF2-40B4-BE49-F238E27FC236}">
                  <a16:creationId xmlns:a16="http://schemas.microsoft.com/office/drawing/2014/main" id="{85FC7975-FA4E-8C41-9153-7450A51BBE50}"/>
                </a:ext>
              </a:extLst>
            </xdr:cNvPr>
            <xdr:cNvPicPr/>
          </xdr:nvPicPr>
          <xdr:blipFill>
            <a:blip xmlns:r="http://schemas.openxmlformats.org/officeDocument/2006/relationships" r:embed="rId2"/>
            <a:stretch>
              <a:fillRect/>
            </a:stretch>
          </xdr:blipFill>
          <xdr:spPr>
            <a:xfrm>
              <a:off x="41604460" y="3252480"/>
              <a:ext cx="18000" cy="18000"/>
            </a:xfrm>
            <a:prstGeom prst="rect">
              <a:avLst/>
            </a:prstGeom>
          </xdr:spPr>
        </xdr:pic>
      </mc:Fallback>
    </mc:AlternateContent>
    <xdr:clientData/>
  </xdr:oneCellAnchor>
  <xdr:oneCellAnchor>
    <xdr:from>
      <xdr:col>63</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6">
          <xdr14:nvContentPartPr>
            <xdr14:cNvPr id="198" name="Ink 197">
              <a:extLst>
                <a:ext uri="{FF2B5EF4-FFF2-40B4-BE49-F238E27FC236}">
                  <a16:creationId xmlns:a16="http://schemas.microsoft.com/office/drawing/2014/main" id="{95133013-ECB4-5446-B15F-8FA98377757B}"/>
                </a:ext>
              </a:extLst>
            </xdr14:cNvPr>
            <xdr14:cNvContentPartPr/>
          </xdr14:nvContentPartPr>
          <xdr14:nvPr macro=""/>
          <xdr14:xfrm>
            <a:off x="41613460" y="3464680"/>
            <a:ext cx="360" cy="360"/>
          </xdr14:xfrm>
        </xdr:contentPart>
      </mc:Choice>
      <mc:Fallback xmlns="">
        <xdr:pic>
          <xdr:nvPicPr>
            <xdr:cNvPr id="198" name="Ink 197">
              <a:extLst>
                <a:ext uri="{FF2B5EF4-FFF2-40B4-BE49-F238E27FC236}">
                  <a16:creationId xmlns:a16="http://schemas.microsoft.com/office/drawing/2014/main" id="{95133013-ECB4-5446-B15F-8FA98377757B}"/>
                </a:ext>
              </a:extLst>
            </xdr:cNvPr>
            <xdr:cNvPicPr/>
          </xdr:nvPicPr>
          <xdr:blipFill>
            <a:blip xmlns:r="http://schemas.openxmlformats.org/officeDocument/2006/relationships" r:embed="rId2"/>
            <a:stretch>
              <a:fillRect/>
            </a:stretch>
          </xdr:blipFill>
          <xdr:spPr>
            <a:xfrm>
              <a:off x="41604460" y="3455680"/>
              <a:ext cx="18000" cy="18000"/>
            </a:xfrm>
            <a:prstGeom prst="rect">
              <a:avLst/>
            </a:prstGeom>
          </xdr:spPr>
        </xdr:pic>
      </mc:Fallback>
    </mc:AlternateContent>
    <xdr:clientData/>
  </xdr:oneCellAnchor>
  <xdr:oneCellAnchor>
    <xdr:from>
      <xdr:col>63</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7">
          <xdr14:nvContentPartPr>
            <xdr14:cNvPr id="199" name="Ink 198">
              <a:extLst>
                <a:ext uri="{FF2B5EF4-FFF2-40B4-BE49-F238E27FC236}">
                  <a16:creationId xmlns:a16="http://schemas.microsoft.com/office/drawing/2014/main" id="{6889C425-3AFE-BC4B-A147-D02B0E6E5525}"/>
                </a:ext>
              </a:extLst>
            </xdr14:cNvPr>
            <xdr14:cNvContentPartPr/>
          </xdr14:nvContentPartPr>
          <xdr14:nvPr macro=""/>
          <xdr14:xfrm>
            <a:off x="41613460" y="5496680"/>
            <a:ext cx="360" cy="360"/>
          </xdr14:xfrm>
        </xdr:contentPart>
      </mc:Choice>
      <mc:Fallback xmlns="">
        <xdr:pic>
          <xdr:nvPicPr>
            <xdr:cNvPr id="199" name="Ink 198">
              <a:extLst>
                <a:ext uri="{FF2B5EF4-FFF2-40B4-BE49-F238E27FC236}">
                  <a16:creationId xmlns:a16="http://schemas.microsoft.com/office/drawing/2014/main" id="{6889C425-3AFE-BC4B-A147-D02B0E6E5525}"/>
                </a:ext>
              </a:extLst>
            </xdr:cNvPr>
            <xdr:cNvPicPr/>
          </xdr:nvPicPr>
          <xdr:blipFill>
            <a:blip xmlns:r="http://schemas.openxmlformats.org/officeDocument/2006/relationships" r:embed="rId2"/>
            <a:stretch>
              <a:fillRect/>
            </a:stretch>
          </xdr:blipFill>
          <xdr:spPr>
            <a:xfrm>
              <a:off x="41604460" y="5487680"/>
              <a:ext cx="18000" cy="18000"/>
            </a:xfrm>
            <a:prstGeom prst="rect">
              <a:avLst/>
            </a:prstGeom>
          </xdr:spPr>
        </xdr:pic>
      </mc:Fallback>
    </mc:AlternateContent>
    <xdr:clientData/>
  </xdr:oneCellAnchor>
  <xdr:oneCellAnchor>
    <xdr:from>
      <xdr:col>63</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8">
          <xdr14:nvContentPartPr>
            <xdr14:cNvPr id="200" name="Ink 199">
              <a:extLst>
                <a:ext uri="{FF2B5EF4-FFF2-40B4-BE49-F238E27FC236}">
                  <a16:creationId xmlns:a16="http://schemas.microsoft.com/office/drawing/2014/main" id="{4F7479E9-93E9-314B-80A6-5CC8C20D4D14}"/>
                </a:ext>
              </a:extLst>
            </xdr14:cNvPr>
            <xdr14:cNvContentPartPr/>
          </xdr14:nvContentPartPr>
          <xdr14:nvPr macro=""/>
          <xdr14:xfrm>
            <a:off x="41613460" y="5699880"/>
            <a:ext cx="360" cy="360"/>
          </xdr14:xfrm>
        </xdr:contentPart>
      </mc:Choice>
      <mc:Fallback xmlns="">
        <xdr:pic>
          <xdr:nvPicPr>
            <xdr:cNvPr id="200" name="Ink 199">
              <a:extLst>
                <a:ext uri="{FF2B5EF4-FFF2-40B4-BE49-F238E27FC236}">
                  <a16:creationId xmlns:a16="http://schemas.microsoft.com/office/drawing/2014/main" id="{4F7479E9-93E9-314B-80A6-5CC8C20D4D14}"/>
                </a:ext>
              </a:extLst>
            </xdr:cNvPr>
            <xdr:cNvPicPr/>
          </xdr:nvPicPr>
          <xdr:blipFill>
            <a:blip xmlns:r="http://schemas.openxmlformats.org/officeDocument/2006/relationships" r:embed="rId2"/>
            <a:stretch>
              <a:fillRect/>
            </a:stretch>
          </xdr:blipFill>
          <xdr:spPr>
            <a:xfrm>
              <a:off x="41604460" y="5690880"/>
              <a:ext cx="18000" cy="18000"/>
            </a:xfrm>
            <a:prstGeom prst="rect">
              <a:avLst/>
            </a:prstGeom>
          </xdr:spPr>
        </xdr:pic>
      </mc:Fallback>
    </mc:AlternateContent>
    <xdr:clientData/>
  </xdr:oneCellAnchor>
  <xdr:oneCellAnchor>
    <xdr:from>
      <xdr:col>63</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9">
          <xdr14:nvContentPartPr>
            <xdr14:cNvPr id="201" name="Ink 200">
              <a:extLst>
                <a:ext uri="{FF2B5EF4-FFF2-40B4-BE49-F238E27FC236}">
                  <a16:creationId xmlns:a16="http://schemas.microsoft.com/office/drawing/2014/main" id="{19F7D4E5-C342-7A49-AF39-638FB650760E}"/>
                </a:ext>
              </a:extLst>
            </xdr14:cNvPr>
            <xdr14:cNvContentPartPr/>
          </xdr14:nvContentPartPr>
          <xdr14:nvPr macro=""/>
          <xdr14:xfrm>
            <a:off x="41613460" y="2042280"/>
            <a:ext cx="360" cy="360"/>
          </xdr14:xfrm>
        </xdr:contentPart>
      </mc:Choice>
      <mc:Fallback xmlns="">
        <xdr:pic>
          <xdr:nvPicPr>
            <xdr:cNvPr id="201" name="Ink 200">
              <a:extLst>
                <a:ext uri="{FF2B5EF4-FFF2-40B4-BE49-F238E27FC236}">
                  <a16:creationId xmlns:a16="http://schemas.microsoft.com/office/drawing/2014/main" id="{19F7D4E5-C342-7A49-AF39-638FB650760E}"/>
                </a:ext>
              </a:extLst>
            </xdr:cNvPr>
            <xdr:cNvPicPr/>
          </xdr:nvPicPr>
          <xdr:blipFill>
            <a:blip xmlns:r="http://schemas.openxmlformats.org/officeDocument/2006/relationships" r:embed="rId2"/>
            <a:stretch>
              <a:fillRect/>
            </a:stretch>
          </xdr:blipFill>
          <xdr:spPr>
            <a:xfrm>
              <a:off x="41604460" y="2033280"/>
              <a:ext cx="18000" cy="18000"/>
            </a:xfrm>
            <a:prstGeom prst="rect">
              <a:avLst/>
            </a:prstGeom>
          </xdr:spPr>
        </xdr:pic>
      </mc:Fallback>
    </mc:AlternateContent>
    <xdr:clientData/>
  </xdr:oneCellAnchor>
  <xdr:oneCellAnchor>
    <xdr:from>
      <xdr:col>63</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0">
          <xdr14:nvContentPartPr>
            <xdr14:cNvPr id="202" name="Ink 201">
              <a:extLst>
                <a:ext uri="{FF2B5EF4-FFF2-40B4-BE49-F238E27FC236}">
                  <a16:creationId xmlns:a16="http://schemas.microsoft.com/office/drawing/2014/main" id="{7FF52910-295F-844A-966B-6B3AD68A1DD5}"/>
                </a:ext>
              </a:extLst>
            </xdr14:cNvPr>
            <xdr14:cNvContentPartPr/>
          </xdr14:nvContentPartPr>
          <xdr14:nvPr macro=""/>
          <xdr14:xfrm>
            <a:off x="41613460" y="5090280"/>
            <a:ext cx="360" cy="360"/>
          </xdr14:xfrm>
        </xdr:contentPart>
      </mc:Choice>
      <mc:Fallback xmlns="">
        <xdr:pic>
          <xdr:nvPicPr>
            <xdr:cNvPr id="202" name="Ink 201">
              <a:extLst>
                <a:ext uri="{FF2B5EF4-FFF2-40B4-BE49-F238E27FC236}">
                  <a16:creationId xmlns:a16="http://schemas.microsoft.com/office/drawing/2014/main" id="{7FF52910-295F-844A-966B-6B3AD68A1DD5}"/>
                </a:ext>
              </a:extLst>
            </xdr:cNvPr>
            <xdr:cNvPicPr/>
          </xdr:nvPicPr>
          <xdr:blipFill>
            <a:blip xmlns:r="http://schemas.openxmlformats.org/officeDocument/2006/relationships" r:embed="rId2"/>
            <a:stretch>
              <a:fillRect/>
            </a:stretch>
          </xdr:blipFill>
          <xdr:spPr>
            <a:xfrm>
              <a:off x="41604460" y="5081280"/>
              <a:ext cx="18000" cy="18000"/>
            </a:xfrm>
            <a:prstGeom prst="rect">
              <a:avLst/>
            </a:prstGeom>
          </xdr:spPr>
        </xdr:pic>
      </mc:Fallback>
    </mc:AlternateContent>
    <xdr:clientData/>
  </xdr:oneCellAnchor>
  <xdr:oneCellAnchor>
    <xdr:from>
      <xdr:col>63</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1">
          <xdr14:nvContentPartPr>
            <xdr14:cNvPr id="203" name="Ink 202">
              <a:extLst>
                <a:ext uri="{FF2B5EF4-FFF2-40B4-BE49-F238E27FC236}">
                  <a16:creationId xmlns:a16="http://schemas.microsoft.com/office/drawing/2014/main" id="{74502C88-62FE-404D-9458-83C0FA700355}"/>
                </a:ext>
              </a:extLst>
            </xdr14:cNvPr>
            <xdr14:cNvContentPartPr/>
          </xdr14:nvContentPartPr>
          <xdr14:nvPr macro=""/>
          <xdr14:xfrm>
            <a:off x="41613460" y="1635880"/>
            <a:ext cx="360" cy="360"/>
          </xdr14:xfrm>
        </xdr:contentPart>
      </mc:Choice>
      <mc:Fallback xmlns="">
        <xdr:pic>
          <xdr:nvPicPr>
            <xdr:cNvPr id="203" name="Ink 202">
              <a:extLst>
                <a:ext uri="{FF2B5EF4-FFF2-40B4-BE49-F238E27FC236}">
                  <a16:creationId xmlns:a16="http://schemas.microsoft.com/office/drawing/2014/main" id="{74502C88-62FE-404D-9458-83C0FA700355}"/>
                </a:ext>
              </a:extLst>
            </xdr:cNvPr>
            <xdr:cNvPicPr/>
          </xdr:nvPicPr>
          <xdr:blipFill>
            <a:blip xmlns:r="http://schemas.openxmlformats.org/officeDocument/2006/relationships" r:embed="rId2"/>
            <a:stretch>
              <a:fillRect/>
            </a:stretch>
          </xdr:blipFill>
          <xdr:spPr>
            <a:xfrm>
              <a:off x="41604460" y="1626880"/>
              <a:ext cx="18000" cy="18000"/>
            </a:xfrm>
            <a:prstGeom prst="rect">
              <a:avLst/>
            </a:prstGeom>
          </xdr:spPr>
        </xdr:pic>
      </mc:Fallback>
    </mc:AlternateContent>
    <xdr:clientData/>
  </xdr:oneCellAnchor>
  <xdr:oneCellAnchor>
    <xdr:from>
      <xdr:col>63</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2">
          <xdr14:nvContentPartPr>
            <xdr14:cNvPr id="204" name="Ink 203">
              <a:extLst>
                <a:ext uri="{FF2B5EF4-FFF2-40B4-BE49-F238E27FC236}">
                  <a16:creationId xmlns:a16="http://schemas.microsoft.com/office/drawing/2014/main" id="{612B690D-832C-324C-9A82-0CAE587675D4}"/>
                </a:ext>
              </a:extLst>
            </xdr14:cNvPr>
            <xdr14:cNvContentPartPr/>
          </xdr14:nvContentPartPr>
          <xdr14:nvPr macro=""/>
          <xdr14:xfrm>
            <a:off x="41613460" y="1839080"/>
            <a:ext cx="360" cy="360"/>
          </xdr14:xfrm>
        </xdr:contentPart>
      </mc:Choice>
      <mc:Fallback xmlns="">
        <xdr:pic>
          <xdr:nvPicPr>
            <xdr:cNvPr id="204" name="Ink 203">
              <a:extLst>
                <a:ext uri="{FF2B5EF4-FFF2-40B4-BE49-F238E27FC236}">
                  <a16:creationId xmlns:a16="http://schemas.microsoft.com/office/drawing/2014/main" id="{612B690D-832C-324C-9A82-0CAE587675D4}"/>
                </a:ext>
              </a:extLst>
            </xdr:cNvPr>
            <xdr:cNvPicPr/>
          </xdr:nvPicPr>
          <xdr:blipFill>
            <a:blip xmlns:r="http://schemas.openxmlformats.org/officeDocument/2006/relationships" r:embed="rId2"/>
            <a:stretch>
              <a:fillRect/>
            </a:stretch>
          </xdr:blipFill>
          <xdr:spPr>
            <a:xfrm>
              <a:off x="41604460" y="1830080"/>
              <a:ext cx="18000" cy="18000"/>
            </a:xfrm>
            <a:prstGeom prst="rect">
              <a:avLst/>
            </a:prstGeom>
          </xdr:spPr>
        </xdr:pic>
      </mc:Fallback>
    </mc:AlternateContent>
    <xdr:clientData/>
  </xdr:oneCellAnchor>
  <xdr:oneCellAnchor>
    <xdr:from>
      <xdr:col>63</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3">
          <xdr14:nvContentPartPr>
            <xdr14:cNvPr id="205" name="Ink 204">
              <a:extLst>
                <a:ext uri="{FF2B5EF4-FFF2-40B4-BE49-F238E27FC236}">
                  <a16:creationId xmlns:a16="http://schemas.microsoft.com/office/drawing/2014/main" id="{B4C45285-17F9-7E4E-B10A-10131382B5FC}"/>
                </a:ext>
              </a:extLst>
            </xdr14:cNvPr>
            <xdr14:cNvContentPartPr/>
          </xdr14:nvContentPartPr>
          <xdr14:nvPr macro=""/>
          <xdr14:xfrm>
            <a:off x="41613460" y="2042280"/>
            <a:ext cx="360" cy="360"/>
          </xdr14:xfrm>
        </xdr:contentPart>
      </mc:Choice>
      <mc:Fallback xmlns="">
        <xdr:pic>
          <xdr:nvPicPr>
            <xdr:cNvPr id="205" name="Ink 204">
              <a:extLst>
                <a:ext uri="{FF2B5EF4-FFF2-40B4-BE49-F238E27FC236}">
                  <a16:creationId xmlns:a16="http://schemas.microsoft.com/office/drawing/2014/main" id="{B4C45285-17F9-7E4E-B10A-10131382B5FC}"/>
                </a:ext>
              </a:extLst>
            </xdr:cNvPr>
            <xdr:cNvPicPr/>
          </xdr:nvPicPr>
          <xdr:blipFill>
            <a:blip xmlns:r="http://schemas.openxmlformats.org/officeDocument/2006/relationships" r:embed="rId2"/>
            <a:stretch>
              <a:fillRect/>
            </a:stretch>
          </xdr:blipFill>
          <xdr:spPr>
            <a:xfrm>
              <a:off x="41604460" y="2033280"/>
              <a:ext cx="18000" cy="18000"/>
            </a:xfrm>
            <a:prstGeom prst="rect">
              <a:avLst/>
            </a:prstGeom>
          </xdr:spPr>
        </xdr:pic>
      </mc:Fallback>
    </mc:AlternateContent>
    <xdr:clientData/>
  </xdr:oneCellAnchor>
  <xdr:oneCellAnchor>
    <xdr:from>
      <xdr:col>63</xdr:col>
      <xdr:colOff>719460</xdr:colOff>
      <xdr:row>25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4">
          <xdr14:nvContentPartPr>
            <xdr14:cNvPr id="206" name="Ink 205">
              <a:extLst>
                <a:ext uri="{FF2B5EF4-FFF2-40B4-BE49-F238E27FC236}">
                  <a16:creationId xmlns:a16="http://schemas.microsoft.com/office/drawing/2014/main" id="{59D94BDA-1540-5646-B87D-664DB8A0DF27}"/>
                </a:ext>
              </a:extLst>
            </xdr14:cNvPr>
            <xdr14:cNvContentPartPr/>
          </xdr14:nvContentPartPr>
          <xdr14:nvPr macro=""/>
          <xdr14:xfrm>
            <a:off x="41613460" y="5090280"/>
            <a:ext cx="360" cy="360"/>
          </xdr14:xfrm>
        </xdr:contentPart>
      </mc:Choice>
      <mc:Fallback xmlns="">
        <xdr:pic>
          <xdr:nvPicPr>
            <xdr:cNvPr id="206" name="Ink 205">
              <a:extLst>
                <a:ext uri="{FF2B5EF4-FFF2-40B4-BE49-F238E27FC236}">
                  <a16:creationId xmlns:a16="http://schemas.microsoft.com/office/drawing/2014/main" id="{59D94BDA-1540-5646-B87D-664DB8A0DF27}"/>
                </a:ext>
              </a:extLst>
            </xdr:cNvPr>
            <xdr:cNvPicPr/>
          </xdr:nvPicPr>
          <xdr:blipFill>
            <a:blip xmlns:r="http://schemas.openxmlformats.org/officeDocument/2006/relationships" r:embed="rId2"/>
            <a:stretch>
              <a:fillRect/>
            </a:stretch>
          </xdr:blipFill>
          <xdr:spPr>
            <a:xfrm>
              <a:off x="41604460" y="5081280"/>
              <a:ext cx="18000" cy="18000"/>
            </a:xfrm>
            <a:prstGeom prst="rect">
              <a:avLst/>
            </a:prstGeom>
          </xdr:spPr>
        </xdr:pic>
      </mc:Fallback>
    </mc:AlternateContent>
    <xdr:clientData/>
  </xdr:oneCellAnchor>
  <xdr:oneCellAnchor>
    <xdr:from>
      <xdr:col>63</xdr:col>
      <xdr:colOff>719460</xdr:colOff>
      <xdr:row>10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5">
          <xdr14:nvContentPartPr>
            <xdr14:cNvPr id="207" name="Ink 206">
              <a:extLst>
                <a:ext uri="{FF2B5EF4-FFF2-40B4-BE49-F238E27FC236}">
                  <a16:creationId xmlns:a16="http://schemas.microsoft.com/office/drawing/2014/main" id="{49939FC6-A1E8-6A4D-997F-5A71558BF058}"/>
                </a:ext>
              </a:extLst>
            </xdr14:cNvPr>
            <xdr14:cNvContentPartPr/>
          </xdr14:nvContentPartPr>
          <xdr14:nvPr macro=""/>
          <xdr14:xfrm>
            <a:off x="41613460" y="2042280"/>
            <a:ext cx="360" cy="360"/>
          </xdr14:xfrm>
        </xdr:contentPart>
      </mc:Choice>
      <mc:Fallback xmlns="">
        <xdr:pic>
          <xdr:nvPicPr>
            <xdr:cNvPr id="207" name="Ink 206">
              <a:extLst>
                <a:ext uri="{FF2B5EF4-FFF2-40B4-BE49-F238E27FC236}">
                  <a16:creationId xmlns:a16="http://schemas.microsoft.com/office/drawing/2014/main" id="{49939FC6-A1E8-6A4D-997F-5A71558BF058}"/>
                </a:ext>
              </a:extLst>
            </xdr:cNvPr>
            <xdr:cNvPicPr/>
          </xdr:nvPicPr>
          <xdr:blipFill>
            <a:blip xmlns:r="http://schemas.openxmlformats.org/officeDocument/2006/relationships" r:embed="rId2"/>
            <a:stretch>
              <a:fillRect/>
            </a:stretch>
          </xdr:blipFill>
          <xdr:spPr>
            <a:xfrm>
              <a:off x="41604460" y="2033280"/>
              <a:ext cx="18000" cy="18000"/>
            </a:xfrm>
            <a:prstGeom prst="rect">
              <a:avLst/>
            </a:prstGeom>
          </xdr:spPr>
        </xdr:pic>
      </mc:Fallback>
    </mc:AlternateContent>
    <xdr:clientData/>
  </xdr:oneCellAnchor>
  <xdr:oneCellAnchor>
    <xdr:from>
      <xdr:col>63</xdr:col>
      <xdr:colOff>719460</xdr:colOff>
      <xdr:row>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6">
          <xdr14:nvContentPartPr>
            <xdr14:cNvPr id="208" name="Ink 207">
              <a:extLst>
                <a:ext uri="{FF2B5EF4-FFF2-40B4-BE49-F238E27FC236}">
                  <a16:creationId xmlns:a16="http://schemas.microsoft.com/office/drawing/2014/main" id="{0C5BB8DB-2E9D-C842-A917-AF63CEC6E94A}"/>
                </a:ext>
              </a:extLst>
            </xdr14:cNvPr>
            <xdr14:cNvContentPartPr/>
          </xdr14:nvContentPartPr>
          <xdr14:nvPr macro=""/>
          <xdr14:xfrm>
            <a:off x="41613460" y="619880"/>
            <a:ext cx="360" cy="360"/>
          </xdr14:xfrm>
        </xdr:contentPart>
      </mc:Choice>
      <mc:Fallback xmlns="">
        <xdr:pic>
          <xdr:nvPicPr>
            <xdr:cNvPr id="208" name="Ink 207">
              <a:extLst>
                <a:ext uri="{FF2B5EF4-FFF2-40B4-BE49-F238E27FC236}">
                  <a16:creationId xmlns:a16="http://schemas.microsoft.com/office/drawing/2014/main" id="{0C5BB8DB-2E9D-C842-A917-AF63CEC6E94A}"/>
                </a:ext>
              </a:extLst>
            </xdr:cNvPr>
            <xdr:cNvPicPr/>
          </xdr:nvPicPr>
          <xdr:blipFill>
            <a:blip xmlns:r="http://schemas.openxmlformats.org/officeDocument/2006/relationships" r:embed="rId2"/>
            <a:stretch>
              <a:fillRect/>
            </a:stretch>
          </xdr:blipFill>
          <xdr:spPr>
            <a:xfrm>
              <a:off x="41604460" y="610880"/>
              <a:ext cx="18000" cy="18000"/>
            </a:xfrm>
            <a:prstGeom prst="rect">
              <a:avLst/>
            </a:prstGeom>
          </xdr:spPr>
        </xdr:pic>
      </mc:Fallback>
    </mc:AlternateContent>
    <xdr:clientData/>
  </xdr:oneCellAnchor>
  <xdr:oneCellAnchor>
    <xdr:from>
      <xdr:col>63</xdr:col>
      <xdr:colOff>719460</xdr:colOff>
      <xdr:row>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7">
          <xdr14:nvContentPartPr>
            <xdr14:cNvPr id="209" name="Ink 208">
              <a:extLst>
                <a:ext uri="{FF2B5EF4-FFF2-40B4-BE49-F238E27FC236}">
                  <a16:creationId xmlns:a16="http://schemas.microsoft.com/office/drawing/2014/main" id="{194C4806-8889-0B4D-A3D8-2F7FDBF524EE}"/>
                </a:ext>
              </a:extLst>
            </xdr14:cNvPr>
            <xdr14:cNvContentPartPr/>
          </xdr14:nvContentPartPr>
          <xdr14:nvPr macro=""/>
          <xdr14:xfrm>
            <a:off x="41613460" y="823080"/>
            <a:ext cx="360" cy="360"/>
          </xdr14:xfrm>
        </xdr:contentPart>
      </mc:Choice>
      <mc:Fallback xmlns="">
        <xdr:pic>
          <xdr:nvPicPr>
            <xdr:cNvPr id="209" name="Ink 208">
              <a:extLst>
                <a:ext uri="{FF2B5EF4-FFF2-40B4-BE49-F238E27FC236}">
                  <a16:creationId xmlns:a16="http://schemas.microsoft.com/office/drawing/2014/main" id="{194C4806-8889-0B4D-A3D8-2F7FDBF524EE}"/>
                </a:ext>
              </a:extLst>
            </xdr:cNvPr>
            <xdr:cNvPicPr/>
          </xdr:nvPicPr>
          <xdr:blipFill>
            <a:blip xmlns:r="http://schemas.openxmlformats.org/officeDocument/2006/relationships" r:embed="rId2"/>
            <a:stretch>
              <a:fillRect/>
            </a:stretch>
          </xdr:blipFill>
          <xdr:spPr>
            <a:xfrm>
              <a:off x="41604460" y="814080"/>
              <a:ext cx="18000" cy="18000"/>
            </a:xfrm>
            <a:prstGeom prst="rect">
              <a:avLst/>
            </a:prstGeom>
          </xdr:spPr>
        </xdr:pic>
      </mc:Fallback>
    </mc:AlternateContent>
    <xdr:clientData/>
  </xdr:oneCellAnchor>
  <xdr:oneCellAnchor>
    <xdr:from>
      <xdr:col>63</xdr:col>
      <xdr:colOff>719460</xdr:colOff>
      <xdr:row>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8">
          <xdr14:nvContentPartPr>
            <xdr14:cNvPr id="210" name="Ink 209">
              <a:extLst>
                <a:ext uri="{FF2B5EF4-FFF2-40B4-BE49-F238E27FC236}">
                  <a16:creationId xmlns:a16="http://schemas.microsoft.com/office/drawing/2014/main" id="{E4207DCE-E53B-094E-B49D-031F35F73961}"/>
                </a:ext>
              </a:extLst>
            </xdr14:cNvPr>
            <xdr14:cNvContentPartPr/>
          </xdr14:nvContentPartPr>
          <xdr14:nvPr macro=""/>
          <xdr14:xfrm>
            <a:off x="41613460" y="1026280"/>
            <a:ext cx="360" cy="360"/>
          </xdr14:xfrm>
        </xdr:contentPart>
      </mc:Choice>
      <mc:Fallback xmlns="">
        <xdr:pic>
          <xdr:nvPicPr>
            <xdr:cNvPr id="210" name="Ink 209">
              <a:extLst>
                <a:ext uri="{FF2B5EF4-FFF2-40B4-BE49-F238E27FC236}">
                  <a16:creationId xmlns:a16="http://schemas.microsoft.com/office/drawing/2014/main" id="{E4207DCE-E53B-094E-B49D-031F35F73961}"/>
                </a:ext>
              </a:extLst>
            </xdr:cNvPr>
            <xdr:cNvPicPr/>
          </xdr:nvPicPr>
          <xdr:blipFill>
            <a:blip xmlns:r="http://schemas.openxmlformats.org/officeDocument/2006/relationships" r:embed="rId2"/>
            <a:stretch>
              <a:fillRect/>
            </a:stretch>
          </xdr:blipFill>
          <xdr:spPr>
            <a:xfrm>
              <a:off x="41604460" y="1017280"/>
              <a:ext cx="18000" cy="18000"/>
            </a:xfrm>
            <a:prstGeom prst="rect">
              <a:avLst/>
            </a:prstGeom>
          </xdr:spPr>
        </xdr:pic>
      </mc:Fallback>
    </mc:AlternateContent>
    <xdr:clientData/>
  </xdr:oneCellAnchor>
  <xdr:oneCellAnchor>
    <xdr:from>
      <xdr:col>63</xdr:col>
      <xdr:colOff>719460</xdr:colOff>
      <xdr:row>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09">
          <xdr14:nvContentPartPr>
            <xdr14:cNvPr id="211" name="Ink 210">
              <a:extLst>
                <a:ext uri="{FF2B5EF4-FFF2-40B4-BE49-F238E27FC236}">
                  <a16:creationId xmlns:a16="http://schemas.microsoft.com/office/drawing/2014/main" id="{675AB1BC-1445-414E-8285-A8DB36D24288}"/>
                </a:ext>
              </a:extLst>
            </xdr14:cNvPr>
            <xdr14:cNvContentPartPr/>
          </xdr14:nvContentPartPr>
          <xdr14:nvPr macro=""/>
          <xdr14:xfrm>
            <a:off x="41613460" y="1229480"/>
            <a:ext cx="360" cy="360"/>
          </xdr14:xfrm>
        </xdr:contentPart>
      </mc:Choice>
      <mc:Fallback xmlns="">
        <xdr:pic>
          <xdr:nvPicPr>
            <xdr:cNvPr id="211" name="Ink 210">
              <a:extLst>
                <a:ext uri="{FF2B5EF4-FFF2-40B4-BE49-F238E27FC236}">
                  <a16:creationId xmlns:a16="http://schemas.microsoft.com/office/drawing/2014/main" id="{675AB1BC-1445-414E-8285-A8DB36D24288}"/>
                </a:ext>
              </a:extLst>
            </xdr:cNvPr>
            <xdr:cNvPicPr/>
          </xdr:nvPicPr>
          <xdr:blipFill>
            <a:blip xmlns:r="http://schemas.openxmlformats.org/officeDocument/2006/relationships" r:embed="rId2"/>
            <a:stretch>
              <a:fillRect/>
            </a:stretch>
          </xdr:blipFill>
          <xdr:spPr>
            <a:xfrm>
              <a:off x="41604460" y="1220480"/>
              <a:ext cx="18000" cy="18000"/>
            </a:xfrm>
            <a:prstGeom prst="rect">
              <a:avLst/>
            </a:prstGeom>
          </xdr:spPr>
        </xdr:pic>
      </mc:Fallback>
    </mc:AlternateContent>
    <xdr:clientData/>
  </xdr:oneCellAnchor>
  <xdr:oneCellAnchor>
    <xdr:from>
      <xdr:col>63</xdr:col>
      <xdr:colOff>719460</xdr:colOff>
      <xdr:row>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0">
          <xdr14:nvContentPartPr>
            <xdr14:cNvPr id="212" name="Ink 211">
              <a:extLst>
                <a:ext uri="{FF2B5EF4-FFF2-40B4-BE49-F238E27FC236}">
                  <a16:creationId xmlns:a16="http://schemas.microsoft.com/office/drawing/2014/main" id="{42B81B1D-8B42-044F-8B05-B2A271CAF3BF}"/>
                </a:ext>
              </a:extLst>
            </xdr14:cNvPr>
            <xdr14:cNvContentPartPr/>
          </xdr14:nvContentPartPr>
          <xdr14:nvPr macro=""/>
          <xdr14:xfrm>
            <a:off x="41613460" y="1432680"/>
            <a:ext cx="360" cy="360"/>
          </xdr14:xfrm>
        </xdr:contentPart>
      </mc:Choice>
      <mc:Fallback xmlns="">
        <xdr:pic>
          <xdr:nvPicPr>
            <xdr:cNvPr id="212" name="Ink 211">
              <a:extLst>
                <a:ext uri="{FF2B5EF4-FFF2-40B4-BE49-F238E27FC236}">
                  <a16:creationId xmlns:a16="http://schemas.microsoft.com/office/drawing/2014/main" id="{42B81B1D-8B42-044F-8B05-B2A271CAF3BF}"/>
                </a:ext>
              </a:extLst>
            </xdr:cNvPr>
            <xdr:cNvPicPr/>
          </xdr:nvPicPr>
          <xdr:blipFill>
            <a:blip xmlns:r="http://schemas.openxmlformats.org/officeDocument/2006/relationships" r:embed="rId2"/>
            <a:stretch>
              <a:fillRect/>
            </a:stretch>
          </xdr:blipFill>
          <xdr:spPr>
            <a:xfrm>
              <a:off x="41604460" y="1423680"/>
              <a:ext cx="18000" cy="18000"/>
            </a:xfrm>
            <a:prstGeom prst="rect">
              <a:avLst/>
            </a:prstGeom>
          </xdr:spPr>
        </xdr:pic>
      </mc:Fallback>
    </mc:AlternateContent>
    <xdr:clientData/>
  </xdr:oneCellAnchor>
  <xdr:oneCellAnchor>
    <xdr:from>
      <xdr:col>63</xdr:col>
      <xdr:colOff>719460</xdr:colOff>
      <xdr:row>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1">
          <xdr14:nvContentPartPr>
            <xdr14:cNvPr id="213" name="Ink 212">
              <a:extLst>
                <a:ext uri="{FF2B5EF4-FFF2-40B4-BE49-F238E27FC236}">
                  <a16:creationId xmlns:a16="http://schemas.microsoft.com/office/drawing/2014/main" id="{61AA4190-634E-B241-A14E-41279885AC06}"/>
                </a:ext>
              </a:extLst>
            </xdr14:cNvPr>
            <xdr14:cNvContentPartPr/>
          </xdr14:nvContentPartPr>
          <xdr14:nvPr macro=""/>
          <xdr14:xfrm>
            <a:off x="41613460" y="1635880"/>
            <a:ext cx="360" cy="360"/>
          </xdr14:xfrm>
        </xdr:contentPart>
      </mc:Choice>
      <mc:Fallback xmlns="">
        <xdr:pic>
          <xdr:nvPicPr>
            <xdr:cNvPr id="213" name="Ink 212">
              <a:extLst>
                <a:ext uri="{FF2B5EF4-FFF2-40B4-BE49-F238E27FC236}">
                  <a16:creationId xmlns:a16="http://schemas.microsoft.com/office/drawing/2014/main" id="{61AA4190-634E-B241-A14E-41279885AC06}"/>
                </a:ext>
              </a:extLst>
            </xdr:cNvPr>
            <xdr:cNvPicPr/>
          </xdr:nvPicPr>
          <xdr:blipFill>
            <a:blip xmlns:r="http://schemas.openxmlformats.org/officeDocument/2006/relationships" r:embed="rId2"/>
            <a:stretch>
              <a:fillRect/>
            </a:stretch>
          </xdr:blipFill>
          <xdr:spPr>
            <a:xfrm>
              <a:off x="41604460" y="1626880"/>
              <a:ext cx="18000" cy="18000"/>
            </a:xfrm>
            <a:prstGeom prst="rect">
              <a:avLst/>
            </a:prstGeom>
          </xdr:spPr>
        </xdr:pic>
      </mc:Fallback>
    </mc:AlternateContent>
    <xdr:clientData/>
  </xdr:oneCellAnchor>
  <xdr:oneCellAnchor>
    <xdr:from>
      <xdr:col>63</xdr:col>
      <xdr:colOff>719460</xdr:colOff>
      <xdr:row>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2">
          <xdr14:nvContentPartPr>
            <xdr14:cNvPr id="214" name="Ink 213">
              <a:extLst>
                <a:ext uri="{FF2B5EF4-FFF2-40B4-BE49-F238E27FC236}">
                  <a16:creationId xmlns:a16="http://schemas.microsoft.com/office/drawing/2014/main" id="{C3FDDAC5-3DE3-D24B-BFC7-6666D6B65756}"/>
                </a:ext>
              </a:extLst>
            </xdr14:cNvPr>
            <xdr14:cNvContentPartPr/>
          </xdr14:nvContentPartPr>
          <xdr14:nvPr macro=""/>
          <xdr14:xfrm>
            <a:off x="41613460" y="1839080"/>
            <a:ext cx="360" cy="360"/>
          </xdr14:xfrm>
        </xdr:contentPart>
      </mc:Choice>
      <mc:Fallback xmlns="">
        <xdr:pic>
          <xdr:nvPicPr>
            <xdr:cNvPr id="214" name="Ink 213">
              <a:extLst>
                <a:ext uri="{FF2B5EF4-FFF2-40B4-BE49-F238E27FC236}">
                  <a16:creationId xmlns:a16="http://schemas.microsoft.com/office/drawing/2014/main" id="{C3FDDAC5-3DE3-D24B-BFC7-6666D6B65756}"/>
                </a:ext>
              </a:extLst>
            </xdr:cNvPr>
            <xdr:cNvPicPr/>
          </xdr:nvPicPr>
          <xdr:blipFill>
            <a:blip xmlns:r="http://schemas.openxmlformats.org/officeDocument/2006/relationships" r:embed="rId2"/>
            <a:stretch>
              <a:fillRect/>
            </a:stretch>
          </xdr:blipFill>
          <xdr:spPr>
            <a:xfrm>
              <a:off x="41604460" y="1830080"/>
              <a:ext cx="18000" cy="18000"/>
            </a:xfrm>
            <a:prstGeom prst="rect">
              <a:avLst/>
            </a:prstGeom>
          </xdr:spPr>
        </xdr:pic>
      </mc:Fallback>
    </mc:AlternateContent>
    <xdr:clientData/>
  </xdr:oneCellAnchor>
  <xdr:oneCellAnchor>
    <xdr:from>
      <xdr:col>63</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3">
          <xdr14:nvContentPartPr>
            <xdr14:cNvPr id="215" name="Ink 214">
              <a:extLst>
                <a:ext uri="{FF2B5EF4-FFF2-40B4-BE49-F238E27FC236}">
                  <a16:creationId xmlns:a16="http://schemas.microsoft.com/office/drawing/2014/main" id="{D3AF8BDA-165A-854B-A4A8-5BF276C6A9B7}"/>
                </a:ext>
              </a:extLst>
            </xdr14:cNvPr>
            <xdr14:cNvContentPartPr/>
          </xdr14:nvContentPartPr>
          <xdr14:nvPr macro=""/>
          <xdr14:xfrm>
            <a:off x="41613460" y="2245480"/>
            <a:ext cx="360" cy="360"/>
          </xdr14:xfrm>
        </xdr:contentPart>
      </mc:Choice>
      <mc:Fallback xmlns="">
        <xdr:pic>
          <xdr:nvPicPr>
            <xdr:cNvPr id="215" name="Ink 214">
              <a:extLst>
                <a:ext uri="{FF2B5EF4-FFF2-40B4-BE49-F238E27FC236}">
                  <a16:creationId xmlns:a16="http://schemas.microsoft.com/office/drawing/2014/main" id="{D3AF8BDA-165A-854B-A4A8-5BF276C6A9B7}"/>
                </a:ext>
              </a:extLst>
            </xdr:cNvPr>
            <xdr:cNvPicPr/>
          </xdr:nvPicPr>
          <xdr:blipFill>
            <a:blip xmlns:r="http://schemas.openxmlformats.org/officeDocument/2006/relationships" r:embed="rId2"/>
            <a:stretch>
              <a:fillRect/>
            </a:stretch>
          </xdr:blipFill>
          <xdr:spPr>
            <a:xfrm>
              <a:off x="41604460" y="2236480"/>
              <a:ext cx="18000" cy="18000"/>
            </a:xfrm>
            <a:prstGeom prst="rect">
              <a:avLst/>
            </a:prstGeom>
          </xdr:spPr>
        </xdr:pic>
      </mc:Fallback>
    </mc:AlternateContent>
    <xdr:clientData/>
  </xdr:oneCellAnchor>
  <xdr:oneCellAnchor>
    <xdr:from>
      <xdr:col>63</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4">
          <xdr14:nvContentPartPr>
            <xdr14:cNvPr id="216" name="Ink 215">
              <a:extLst>
                <a:ext uri="{FF2B5EF4-FFF2-40B4-BE49-F238E27FC236}">
                  <a16:creationId xmlns:a16="http://schemas.microsoft.com/office/drawing/2014/main" id="{913B1997-9226-544E-A181-2BC36376125B}"/>
                </a:ext>
              </a:extLst>
            </xdr14:cNvPr>
            <xdr14:cNvContentPartPr/>
          </xdr14:nvContentPartPr>
          <xdr14:nvPr macro=""/>
          <xdr14:xfrm>
            <a:off x="41613460" y="2245480"/>
            <a:ext cx="360" cy="360"/>
          </xdr14:xfrm>
        </xdr:contentPart>
      </mc:Choice>
      <mc:Fallback xmlns="">
        <xdr:pic>
          <xdr:nvPicPr>
            <xdr:cNvPr id="216" name="Ink 215">
              <a:extLst>
                <a:ext uri="{FF2B5EF4-FFF2-40B4-BE49-F238E27FC236}">
                  <a16:creationId xmlns:a16="http://schemas.microsoft.com/office/drawing/2014/main" id="{913B1997-9226-544E-A181-2BC36376125B}"/>
                </a:ext>
              </a:extLst>
            </xdr:cNvPr>
            <xdr:cNvPicPr/>
          </xdr:nvPicPr>
          <xdr:blipFill>
            <a:blip xmlns:r="http://schemas.openxmlformats.org/officeDocument/2006/relationships" r:embed="rId2"/>
            <a:stretch>
              <a:fillRect/>
            </a:stretch>
          </xdr:blipFill>
          <xdr:spPr>
            <a:xfrm>
              <a:off x="41604460" y="2236480"/>
              <a:ext cx="18000" cy="18000"/>
            </a:xfrm>
            <a:prstGeom prst="rect">
              <a:avLst/>
            </a:prstGeom>
          </xdr:spPr>
        </xdr:pic>
      </mc:Fallback>
    </mc:AlternateContent>
    <xdr:clientData/>
  </xdr:oneCellAnchor>
  <xdr:oneCellAnchor>
    <xdr:from>
      <xdr:col>63</xdr:col>
      <xdr:colOff>719460</xdr:colOff>
      <xdr:row>11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5">
          <xdr14:nvContentPartPr>
            <xdr14:cNvPr id="217" name="Ink 216">
              <a:extLst>
                <a:ext uri="{FF2B5EF4-FFF2-40B4-BE49-F238E27FC236}">
                  <a16:creationId xmlns:a16="http://schemas.microsoft.com/office/drawing/2014/main" id="{370033C2-0A1A-4142-A1C0-EFACA9D01C2B}"/>
                </a:ext>
              </a:extLst>
            </xdr14:cNvPr>
            <xdr14:cNvContentPartPr/>
          </xdr14:nvContentPartPr>
          <xdr14:nvPr macro=""/>
          <xdr14:xfrm>
            <a:off x="41613460" y="2245480"/>
            <a:ext cx="360" cy="360"/>
          </xdr14:xfrm>
        </xdr:contentPart>
      </mc:Choice>
      <mc:Fallback xmlns="">
        <xdr:pic>
          <xdr:nvPicPr>
            <xdr:cNvPr id="217" name="Ink 216">
              <a:extLst>
                <a:ext uri="{FF2B5EF4-FFF2-40B4-BE49-F238E27FC236}">
                  <a16:creationId xmlns:a16="http://schemas.microsoft.com/office/drawing/2014/main" id="{370033C2-0A1A-4142-A1C0-EFACA9D01C2B}"/>
                </a:ext>
              </a:extLst>
            </xdr:cNvPr>
            <xdr:cNvPicPr/>
          </xdr:nvPicPr>
          <xdr:blipFill>
            <a:blip xmlns:r="http://schemas.openxmlformats.org/officeDocument/2006/relationships" r:embed="rId2"/>
            <a:stretch>
              <a:fillRect/>
            </a:stretch>
          </xdr:blipFill>
          <xdr:spPr>
            <a:xfrm>
              <a:off x="41604460" y="2236480"/>
              <a:ext cx="18000" cy="18000"/>
            </a:xfrm>
            <a:prstGeom prst="rect">
              <a:avLst/>
            </a:prstGeom>
          </xdr:spPr>
        </xdr:pic>
      </mc:Fallback>
    </mc:AlternateContent>
    <xdr:clientData/>
  </xdr:oneCellAnchor>
  <xdr:oneCellAnchor>
    <xdr:from>
      <xdr:col>63</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6">
          <xdr14:nvContentPartPr>
            <xdr14:cNvPr id="218" name="Ink 217">
              <a:extLst>
                <a:ext uri="{FF2B5EF4-FFF2-40B4-BE49-F238E27FC236}">
                  <a16:creationId xmlns:a16="http://schemas.microsoft.com/office/drawing/2014/main" id="{6AC7F0DE-4922-D441-B60F-5A1D8DF6B716}"/>
                </a:ext>
              </a:extLst>
            </xdr14:cNvPr>
            <xdr14:cNvContentPartPr/>
          </xdr14:nvContentPartPr>
          <xdr14:nvPr macro=""/>
          <xdr14:xfrm>
            <a:off x="41613460" y="2448680"/>
            <a:ext cx="360" cy="360"/>
          </xdr14:xfrm>
        </xdr:contentPart>
      </mc:Choice>
      <mc:Fallback xmlns="">
        <xdr:pic>
          <xdr:nvPicPr>
            <xdr:cNvPr id="218" name="Ink 217">
              <a:extLst>
                <a:ext uri="{FF2B5EF4-FFF2-40B4-BE49-F238E27FC236}">
                  <a16:creationId xmlns:a16="http://schemas.microsoft.com/office/drawing/2014/main" id="{6AC7F0DE-4922-D441-B60F-5A1D8DF6B716}"/>
                </a:ext>
              </a:extLst>
            </xdr:cNvPr>
            <xdr:cNvPicPr/>
          </xdr:nvPicPr>
          <xdr:blipFill>
            <a:blip xmlns:r="http://schemas.openxmlformats.org/officeDocument/2006/relationships" r:embed="rId2"/>
            <a:stretch>
              <a:fillRect/>
            </a:stretch>
          </xdr:blipFill>
          <xdr:spPr>
            <a:xfrm>
              <a:off x="41604460" y="2439680"/>
              <a:ext cx="18000" cy="18000"/>
            </a:xfrm>
            <a:prstGeom prst="rect">
              <a:avLst/>
            </a:prstGeom>
          </xdr:spPr>
        </xdr:pic>
      </mc:Fallback>
    </mc:AlternateContent>
    <xdr:clientData/>
  </xdr:oneCellAnchor>
  <xdr:oneCellAnchor>
    <xdr:from>
      <xdr:col>63</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7">
          <xdr14:nvContentPartPr>
            <xdr14:cNvPr id="219" name="Ink 218">
              <a:extLst>
                <a:ext uri="{FF2B5EF4-FFF2-40B4-BE49-F238E27FC236}">
                  <a16:creationId xmlns:a16="http://schemas.microsoft.com/office/drawing/2014/main" id="{00CE9B11-BA95-AB48-9EB5-F2D85C70DDBD}"/>
                </a:ext>
              </a:extLst>
            </xdr14:cNvPr>
            <xdr14:cNvContentPartPr/>
          </xdr14:nvContentPartPr>
          <xdr14:nvPr macro=""/>
          <xdr14:xfrm>
            <a:off x="41613460" y="2448680"/>
            <a:ext cx="360" cy="360"/>
          </xdr14:xfrm>
        </xdr:contentPart>
      </mc:Choice>
      <mc:Fallback xmlns="">
        <xdr:pic>
          <xdr:nvPicPr>
            <xdr:cNvPr id="219" name="Ink 218">
              <a:extLst>
                <a:ext uri="{FF2B5EF4-FFF2-40B4-BE49-F238E27FC236}">
                  <a16:creationId xmlns:a16="http://schemas.microsoft.com/office/drawing/2014/main" id="{00CE9B11-BA95-AB48-9EB5-F2D85C70DDBD}"/>
                </a:ext>
              </a:extLst>
            </xdr:cNvPr>
            <xdr:cNvPicPr/>
          </xdr:nvPicPr>
          <xdr:blipFill>
            <a:blip xmlns:r="http://schemas.openxmlformats.org/officeDocument/2006/relationships" r:embed="rId2"/>
            <a:stretch>
              <a:fillRect/>
            </a:stretch>
          </xdr:blipFill>
          <xdr:spPr>
            <a:xfrm>
              <a:off x="41604460" y="2439680"/>
              <a:ext cx="18000" cy="18000"/>
            </a:xfrm>
            <a:prstGeom prst="rect">
              <a:avLst/>
            </a:prstGeom>
          </xdr:spPr>
        </xdr:pic>
      </mc:Fallback>
    </mc:AlternateContent>
    <xdr:clientData/>
  </xdr:oneCellAnchor>
  <xdr:oneCellAnchor>
    <xdr:from>
      <xdr:col>63</xdr:col>
      <xdr:colOff>719460</xdr:colOff>
      <xdr:row>12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8">
          <xdr14:nvContentPartPr>
            <xdr14:cNvPr id="220" name="Ink 219">
              <a:extLst>
                <a:ext uri="{FF2B5EF4-FFF2-40B4-BE49-F238E27FC236}">
                  <a16:creationId xmlns:a16="http://schemas.microsoft.com/office/drawing/2014/main" id="{E6FA3589-D818-3F41-A6D7-07189ADBE2F1}"/>
                </a:ext>
              </a:extLst>
            </xdr14:cNvPr>
            <xdr14:cNvContentPartPr/>
          </xdr14:nvContentPartPr>
          <xdr14:nvPr macro=""/>
          <xdr14:xfrm>
            <a:off x="41613460" y="2448680"/>
            <a:ext cx="360" cy="360"/>
          </xdr14:xfrm>
        </xdr:contentPart>
      </mc:Choice>
      <mc:Fallback xmlns="">
        <xdr:pic>
          <xdr:nvPicPr>
            <xdr:cNvPr id="220" name="Ink 219">
              <a:extLst>
                <a:ext uri="{FF2B5EF4-FFF2-40B4-BE49-F238E27FC236}">
                  <a16:creationId xmlns:a16="http://schemas.microsoft.com/office/drawing/2014/main" id="{E6FA3589-D818-3F41-A6D7-07189ADBE2F1}"/>
                </a:ext>
              </a:extLst>
            </xdr:cNvPr>
            <xdr:cNvPicPr/>
          </xdr:nvPicPr>
          <xdr:blipFill>
            <a:blip xmlns:r="http://schemas.openxmlformats.org/officeDocument/2006/relationships" r:embed="rId2"/>
            <a:stretch>
              <a:fillRect/>
            </a:stretch>
          </xdr:blipFill>
          <xdr:spPr>
            <a:xfrm>
              <a:off x="41604460" y="2439680"/>
              <a:ext cx="18000" cy="18000"/>
            </a:xfrm>
            <a:prstGeom prst="rect">
              <a:avLst/>
            </a:prstGeom>
          </xdr:spPr>
        </xdr:pic>
      </mc:Fallback>
    </mc:AlternateContent>
    <xdr:clientData/>
  </xdr:oneCellAnchor>
  <xdr:oneCellAnchor>
    <xdr:from>
      <xdr:col>63</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9">
          <xdr14:nvContentPartPr>
            <xdr14:cNvPr id="221" name="Ink 220">
              <a:extLst>
                <a:ext uri="{FF2B5EF4-FFF2-40B4-BE49-F238E27FC236}">
                  <a16:creationId xmlns:a16="http://schemas.microsoft.com/office/drawing/2014/main" id="{C28FB5EB-ACE3-524C-B95D-355729EA4F4D}"/>
                </a:ext>
              </a:extLst>
            </xdr14:cNvPr>
            <xdr14:cNvContentPartPr/>
          </xdr14:nvContentPartPr>
          <xdr14:nvPr macro=""/>
          <xdr14:xfrm>
            <a:off x="41613460" y="2651880"/>
            <a:ext cx="360" cy="360"/>
          </xdr14:xfrm>
        </xdr:contentPart>
      </mc:Choice>
      <mc:Fallback xmlns="">
        <xdr:pic>
          <xdr:nvPicPr>
            <xdr:cNvPr id="221" name="Ink 220">
              <a:extLst>
                <a:ext uri="{FF2B5EF4-FFF2-40B4-BE49-F238E27FC236}">
                  <a16:creationId xmlns:a16="http://schemas.microsoft.com/office/drawing/2014/main" id="{C28FB5EB-ACE3-524C-B95D-355729EA4F4D}"/>
                </a:ext>
              </a:extLst>
            </xdr:cNvPr>
            <xdr:cNvPicPr/>
          </xdr:nvPicPr>
          <xdr:blipFill>
            <a:blip xmlns:r="http://schemas.openxmlformats.org/officeDocument/2006/relationships" r:embed="rId2"/>
            <a:stretch>
              <a:fillRect/>
            </a:stretch>
          </xdr:blipFill>
          <xdr:spPr>
            <a:xfrm>
              <a:off x="41604460" y="2642880"/>
              <a:ext cx="18000" cy="18000"/>
            </a:xfrm>
            <a:prstGeom prst="rect">
              <a:avLst/>
            </a:prstGeom>
          </xdr:spPr>
        </xdr:pic>
      </mc:Fallback>
    </mc:AlternateContent>
    <xdr:clientData/>
  </xdr:oneCellAnchor>
  <xdr:oneCellAnchor>
    <xdr:from>
      <xdr:col>63</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0">
          <xdr14:nvContentPartPr>
            <xdr14:cNvPr id="222" name="Ink 221">
              <a:extLst>
                <a:ext uri="{FF2B5EF4-FFF2-40B4-BE49-F238E27FC236}">
                  <a16:creationId xmlns:a16="http://schemas.microsoft.com/office/drawing/2014/main" id="{CC5E87A9-9D09-E94B-862D-77EB7660FF4E}"/>
                </a:ext>
              </a:extLst>
            </xdr14:cNvPr>
            <xdr14:cNvContentPartPr/>
          </xdr14:nvContentPartPr>
          <xdr14:nvPr macro=""/>
          <xdr14:xfrm>
            <a:off x="41613460" y="2651880"/>
            <a:ext cx="360" cy="360"/>
          </xdr14:xfrm>
        </xdr:contentPart>
      </mc:Choice>
      <mc:Fallback xmlns="">
        <xdr:pic>
          <xdr:nvPicPr>
            <xdr:cNvPr id="222" name="Ink 221">
              <a:extLst>
                <a:ext uri="{FF2B5EF4-FFF2-40B4-BE49-F238E27FC236}">
                  <a16:creationId xmlns:a16="http://schemas.microsoft.com/office/drawing/2014/main" id="{CC5E87A9-9D09-E94B-862D-77EB7660FF4E}"/>
                </a:ext>
              </a:extLst>
            </xdr:cNvPr>
            <xdr:cNvPicPr/>
          </xdr:nvPicPr>
          <xdr:blipFill>
            <a:blip xmlns:r="http://schemas.openxmlformats.org/officeDocument/2006/relationships" r:embed="rId2"/>
            <a:stretch>
              <a:fillRect/>
            </a:stretch>
          </xdr:blipFill>
          <xdr:spPr>
            <a:xfrm>
              <a:off x="41604460" y="2642880"/>
              <a:ext cx="18000" cy="18000"/>
            </a:xfrm>
            <a:prstGeom prst="rect">
              <a:avLst/>
            </a:prstGeom>
          </xdr:spPr>
        </xdr:pic>
      </mc:Fallback>
    </mc:AlternateContent>
    <xdr:clientData/>
  </xdr:oneCellAnchor>
  <xdr:oneCellAnchor>
    <xdr:from>
      <xdr:col>63</xdr:col>
      <xdr:colOff>719460</xdr:colOff>
      <xdr:row>13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1">
          <xdr14:nvContentPartPr>
            <xdr14:cNvPr id="223" name="Ink 222">
              <a:extLst>
                <a:ext uri="{FF2B5EF4-FFF2-40B4-BE49-F238E27FC236}">
                  <a16:creationId xmlns:a16="http://schemas.microsoft.com/office/drawing/2014/main" id="{9983C243-FA60-AC4E-AD5B-0B5A85126E1B}"/>
                </a:ext>
              </a:extLst>
            </xdr14:cNvPr>
            <xdr14:cNvContentPartPr/>
          </xdr14:nvContentPartPr>
          <xdr14:nvPr macro=""/>
          <xdr14:xfrm>
            <a:off x="41613460" y="2651880"/>
            <a:ext cx="360" cy="360"/>
          </xdr14:xfrm>
        </xdr:contentPart>
      </mc:Choice>
      <mc:Fallback xmlns="">
        <xdr:pic>
          <xdr:nvPicPr>
            <xdr:cNvPr id="223" name="Ink 222">
              <a:extLst>
                <a:ext uri="{FF2B5EF4-FFF2-40B4-BE49-F238E27FC236}">
                  <a16:creationId xmlns:a16="http://schemas.microsoft.com/office/drawing/2014/main" id="{9983C243-FA60-AC4E-AD5B-0B5A85126E1B}"/>
                </a:ext>
              </a:extLst>
            </xdr:cNvPr>
            <xdr:cNvPicPr/>
          </xdr:nvPicPr>
          <xdr:blipFill>
            <a:blip xmlns:r="http://schemas.openxmlformats.org/officeDocument/2006/relationships" r:embed="rId2"/>
            <a:stretch>
              <a:fillRect/>
            </a:stretch>
          </xdr:blipFill>
          <xdr:spPr>
            <a:xfrm>
              <a:off x="41604460" y="2642880"/>
              <a:ext cx="18000" cy="18000"/>
            </a:xfrm>
            <a:prstGeom prst="rect">
              <a:avLst/>
            </a:prstGeom>
          </xdr:spPr>
        </xdr:pic>
      </mc:Fallback>
    </mc:AlternateContent>
    <xdr:clientData/>
  </xdr:oneCellAnchor>
  <xdr:oneCellAnchor>
    <xdr:from>
      <xdr:col>63</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2">
          <xdr14:nvContentPartPr>
            <xdr14:cNvPr id="224" name="Ink 223">
              <a:extLst>
                <a:ext uri="{FF2B5EF4-FFF2-40B4-BE49-F238E27FC236}">
                  <a16:creationId xmlns:a16="http://schemas.microsoft.com/office/drawing/2014/main" id="{4549A565-E67F-5947-8C9F-0C1C3F052B0B}"/>
                </a:ext>
              </a:extLst>
            </xdr14:cNvPr>
            <xdr14:cNvContentPartPr/>
          </xdr14:nvContentPartPr>
          <xdr14:nvPr macro=""/>
          <xdr14:xfrm>
            <a:off x="41613460" y="2855080"/>
            <a:ext cx="360" cy="360"/>
          </xdr14:xfrm>
        </xdr:contentPart>
      </mc:Choice>
      <mc:Fallback xmlns="">
        <xdr:pic>
          <xdr:nvPicPr>
            <xdr:cNvPr id="224" name="Ink 223">
              <a:extLst>
                <a:ext uri="{FF2B5EF4-FFF2-40B4-BE49-F238E27FC236}">
                  <a16:creationId xmlns:a16="http://schemas.microsoft.com/office/drawing/2014/main" id="{4549A565-E67F-5947-8C9F-0C1C3F052B0B}"/>
                </a:ext>
              </a:extLst>
            </xdr:cNvPr>
            <xdr:cNvPicPr/>
          </xdr:nvPicPr>
          <xdr:blipFill>
            <a:blip xmlns:r="http://schemas.openxmlformats.org/officeDocument/2006/relationships" r:embed="rId2"/>
            <a:stretch>
              <a:fillRect/>
            </a:stretch>
          </xdr:blipFill>
          <xdr:spPr>
            <a:xfrm>
              <a:off x="41604460" y="2846080"/>
              <a:ext cx="18000" cy="18000"/>
            </a:xfrm>
            <a:prstGeom prst="rect">
              <a:avLst/>
            </a:prstGeom>
          </xdr:spPr>
        </xdr:pic>
      </mc:Fallback>
    </mc:AlternateContent>
    <xdr:clientData/>
  </xdr:oneCellAnchor>
  <xdr:oneCellAnchor>
    <xdr:from>
      <xdr:col>63</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3">
          <xdr14:nvContentPartPr>
            <xdr14:cNvPr id="225" name="Ink 224">
              <a:extLst>
                <a:ext uri="{FF2B5EF4-FFF2-40B4-BE49-F238E27FC236}">
                  <a16:creationId xmlns:a16="http://schemas.microsoft.com/office/drawing/2014/main" id="{C8536F87-AFEB-BC4A-ACFE-6249675E8492}"/>
                </a:ext>
              </a:extLst>
            </xdr14:cNvPr>
            <xdr14:cNvContentPartPr/>
          </xdr14:nvContentPartPr>
          <xdr14:nvPr macro=""/>
          <xdr14:xfrm>
            <a:off x="41613460" y="2855080"/>
            <a:ext cx="360" cy="360"/>
          </xdr14:xfrm>
        </xdr:contentPart>
      </mc:Choice>
      <mc:Fallback xmlns="">
        <xdr:pic>
          <xdr:nvPicPr>
            <xdr:cNvPr id="225" name="Ink 224">
              <a:extLst>
                <a:ext uri="{FF2B5EF4-FFF2-40B4-BE49-F238E27FC236}">
                  <a16:creationId xmlns:a16="http://schemas.microsoft.com/office/drawing/2014/main" id="{C8536F87-AFEB-BC4A-ACFE-6249675E8492}"/>
                </a:ext>
              </a:extLst>
            </xdr:cNvPr>
            <xdr:cNvPicPr/>
          </xdr:nvPicPr>
          <xdr:blipFill>
            <a:blip xmlns:r="http://schemas.openxmlformats.org/officeDocument/2006/relationships" r:embed="rId2"/>
            <a:stretch>
              <a:fillRect/>
            </a:stretch>
          </xdr:blipFill>
          <xdr:spPr>
            <a:xfrm>
              <a:off x="41604460" y="2846080"/>
              <a:ext cx="18000" cy="18000"/>
            </a:xfrm>
            <a:prstGeom prst="rect">
              <a:avLst/>
            </a:prstGeom>
          </xdr:spPr>
        </xdr:pic>
      </mc:Fallback>
    </mc:AlternateContent>
    <xdr:clientData/>
  </xdr:oneCellAnchor>
  <xdr:oneCellAnchor>
    <xdr:from>
      <xdr:col>63</xdr:col>
      <xdr:colOff>719460</xdr:colOff>
      <xdr:row>14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4">
          <xdr14:nvContentPartPr>
            <xdr14:cNvPr id="226" name="Ink 225">
              <a:extLst>
                <a:ext uri="{FF2B5EF4-FFF2-40B4-BE49-F238E27FC236}">
                  <a16:creationId xmlns:a16="http://schemas.microsoft.com/office/drawing/2014/main" id="{05CC728F-92B8-7741-91C4-5B63A6851595}"/>
                </a:ext>
              </a:extLst>
            </xdr14:cNvPr>
            <xdr14:cNvContentPartPr/>
          </xdr14:nvContentPartPr>
          <xdr14:nvPr macro=""/>
          <xdr14:xfrm>
            <a:off x="41613460" y="2855080"/>
            <a:ext cx="360" cy="360"/>
          </xdr14:xfrm>
        </xdr:contentPart>
      </mc:Choice>
      <mc:Fallback xmlns="">
        <xdr:pic>
          <xdr:nvPicPr>
            <xdr:cNvPr id="226" name="Ink 225">
              <a:extLst>
                <a:ext uri="{FF2B5EF4-FFF2-40B4-BE49-F238E27FC236}">
                  <a16:creationId xmlns:a16="http://schemas.microsoft.com/office/drawing/2014/main" id="{05CC728F-92B8-7741-91C4-5B63A6851595}"/>
                </a:ext>
              </a:extLst>
            </xdr:cNvPr>
            <xdr:cNvPicPr/>
          </xdr:nvPicPr>
          <xdr:blipFill>
            <a:blip xmlns:r="http://schemas.openxmlformats.org/officeDocument/2006/relationships" r:embed="rId2"/>
            <a:stretch>
              <a:fillRect/>
            </a:stretch>
          </xdr:blipFill>
          <xdr:spPr>
            <a:xfrm>
              <a:off x="41604460" y="2846080"/>
              <a:ext cx="18000" cy="18000"/>
            </a:xfrm>
            <a:prstGeom prst="rect">
              <a:avLst/>
            </a:prstGeom>
          </xdr:spPr>
        </xdr:pic>
      </mc:Fallback>
    </mc:AlternateContent>
    <xdr:clientData/>
  </xdr:oneCellAnchor>
  <xdr:oneCellAnchor>
    <xdr:from>
      <xdr:col>63</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5">
          <xdr14:nvContentPartPr>
            <xdr14:cNvPr id="227" name="Ink 226">
              <a:extLst>
                <a:ext uri="{FF2B5EF4-FFF2-40B4-BE49-F238E27FC236}">
                  <a16:creationId xmlns:a16="http://schemas.microsoft.com/office/drawing/2014/main" id="{6E0142B4-8291-4845-8268-EA8B7E0B51C4}"/>
                </a:ext>
              </a:extLst>
            </xdr14:cNvPr>
            <xdr14:cNvContentPartPr/>
          </xdr14:nvContentPartPr>
          <xdr14:nvPr macro=""/>
          <xdr14:xfrm>
            <a:off x="41613460" y="3058280"/>
            <a:ext cx="360" cy="360"/>
          </xdr14:xfrm>
        </xdr:contentPart>
      </mc:Choice>
      <mc:Fallback xmlns="">
        <xdr:pic>
          <xdr:nvPicPr>
            <xdr:cNvPr id="227" name="Ink 226">
              <a:extLst>
                <a:ext uri="{FF2B5EF4-FFF2-40B4-BE49-F238E27FC236}">
                  <a16:creationId xmlns:a16="http://schemas.microsoft.com/office/drawing/2014/main" id="{6E0142B4-8291-4845-8268-EA8B7E0B51C4}"/>
                </a:ext>
              </a:extLst>
            </xdr:cNvPr>
            <xdr:cNvPicPr/>
          </xdr:nvPicPr>
          <xdr:blipFill>
            <a:blip xmlns:r="http://schemas.openxmlformats.org/officeDocument/2006/relationships" r:embed="rId2"/>
            <a:stretch>
              <a:fillRect/>
            </a:stretch>
          </xdr:blipFill>
          <xdr:spPr>
            <a:xfrm>
              <a:off x="41604460" y="3049280"/>
              <a:ext cx="18000" cy="18000"/>
            </a:xfrm>
            <a:prstGeom prst="rect">
              <a:avLst/>
            </a:prstGeom>
          </xdr:spPr>
        </xdr:pic>
      </mc:Fallback>
    </mc:AlternateContent>
    <xdr:clientData/>
  </xdr:oneCellAnchor>
  <xdr:oneCellAnchor>
    <xdr:from>
      <xdr:col>63</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6">
          <xdr14:nvContentPartPr>
            <xdr14:cNvPr id="228" name="Ink 227">
              <a:extLst>
                <a:ext uri="{FF2B5EF4-FFF2-40B4-BE49-F238E27FC236}">
                  <a16:creationId xmlns:a16="http://schemas.microsoft.com/office/drawing/2014/main" id="{0D85C2E1-39E0-BE4A-BC38-D012980535E8}"/>
                </a:ext>
              </a:extLst>
            </xdr14:cNvPr>
            <xdr14:cNvContentPartPr/>
          </xdr14:nvContentPartPr>
          <xdr14:nvPr macro=""/>
          <xdr14:xfrm>
            <a:off x="41613460" y="3058280"/>
            <a:ext cx="360" cy="360"/>
          </xdr14:xfrm>
        </xdr:contentPart>
      </mc:Choice>
      <mc:Fallback xmlns="">
        <xdr:pic>
          <xdr:nvPicPr>
            <xdr:cNvPr id="228" name="Ink 227">
              <a:extLst>
                <a:ext uri="{FF2B5EF4-FFF2-40B4-BE49-F238E27FC236}">
                  <a16:creationId xmlns:a16="http://schemas.microsoft.com/office/drawing/2014/main" id="{0D85C2E1-39E0-BE4A-BC38-D012980535E8}"/>
                </a:ext>
              </a:extLst>
            </xdr:cNvPr>
            <xdr:cNvPicPr/>
          </xdr:nvPicPr>
          <xdr:blipFill>
            <a:blip xmlns:r="http://schemas.openxmlformats.org/officeDocument/2006/relationships" r:embed="rId2"/>
            <a:stretch>
              <a:fillRect/>
            </a:stretch>
          </xdr:blipFill>
          <xdr:spPr>
            <a:xfrm>
              <a:off x="41604460" y="3049280"/>
              <a:ext cx="18000" cy="18000"/>
            </a:xfrm>
            <a:prstGeom prst="rect">
              <a:avLst/>
            </a:prstGeom>
          </xdr:spPr>
        </xdr:pic>
      </mc:Fallback>
    </mc:AlternateContent>
    <xdr:clientData/>
  </xdr:oneCellAnchor>
  <xdr:oneCellAnchor>
    <xdr:from>
      <xdr:col>63</xdr:col>
      <xdr:colOff>719460</xdr:colOff>
      <xdr:row>15</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7">
          <xdr14:nvContentPartPr>
            <xdr14:cNvPr id="229" name="Ink 228">
              <a:extLst>
                <a:ext uri="{FF2B5EF4-FFF2-40B4-BE49-F238E27FC236}">
                  <a16:creationId xmlns:a16="http://schemas.microsoft.com/office/drawing/2014/main" id="{CB6D471F-51A3-B34E-9FFC-BD0FF8F2E753}"/>
                </a:ext>
              </a:extLst>
            </xdr14:cNvPr>
            <xdr14:cNvContentPartPr/>
          </xdr14:nvContentPartPr>
          <xdr14:nvPr macro=""/>
          <xdr14:xfrm>
            <a:off x="41613460" y="3058280"/>
            <a:ext cx="360" cy="360"/>
          </xdr14:xfrm>
        </xdr:contentPart>
      </mc:Choice>
      <mc:Fallback xmlns="">
        <xdr:pic>
          <xdr:nvPicPr>
            <xdr:cNvPr id="229" name="Ink 228">
              <a:extLst>
                <a:ext uri="{FF2B5EF4-FFF2-40B4-BE49-F238E27FC236}">
                  <a16:creationId xmlns:a16="http://schemas.microsoft.com/office/drawing/2014/main" id="{CB6D471F-51A3-B34E-9FFC-BD0FF8F2E753}"/>
                </a:ext>
              </a:extLst>
            </xdr:cNvPr>
            <xdr:cNvPicPr/>
          </xdr:nvPicPr>
          <xdr:blipFill>
            <a:blip xmlns:r="http://schemas.openxmlformats.org/officeDocument/2006/relationships" r:embed="rId2"/>
            <a:stretch>
              <a:fillRect/>
            </a:stretch>
          </xdr:blipFill>
          <xdr:spPr>
            <a:xfrm>
              <a:off x="41604460" y="3049280"/>
              <a:ext cx="18000" cy="18000"/>
            </a:xfrm>
            <a:prstGeom prst="rect">
              <a:avLst/>
            </a:prstGeom>
          </xdr:spPr>
        </xdr:pic>
      </mc:Fallback>
    </mc:AlternateContent>
    <xdr:clientData/>
  </xdr:oneCellAnchor>
  <xdr:oneCellAnchor>
    <xdr:from>
      <xdr:col>63</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8">
          <xdr14:nvContentPartPr>
            <xdr14:cNvPr id="230" name="Ink 229">
              <a:extLst>
                <a:ext uri="{FF2B5EF4-FFF2-40B4-BE49-F238E27FC236}">
                  <a16:creationId xmlns:a16="http://schemas.microsoft.com/office/drawing/2014/main" id="{F7B4B597-569B-2546-802B-69D0E55C58BC}"/>
                </a:ext>
              </a:extLst>
            </xdr14:cNvPr>
            <xdr14:cNvContentPartPr/>
          </xdr14:nvContentPartPr>
          <xdr14:nvPr macro=""/>
          <xdr14:xfrm>
            <a:off x="41613460" y="3261480"/>
            <a:ext cx="360" cy="360"/>
          </xdr14:xfrm>
        </xdr:contentPart>
      </mc:Choice>
      <mc:Fallback xmlns="">
        <xdr:pic>
          <xdr:nvPicPr>
            <xdr:cNvPr id="230" name="Ink 229">
              <a:extLst>
                <a:ext uri="{FF2B5EF4-FFF2-40B4-BE49-F238E27FC236}">
                  <a16:creationId xmlns:a16="http://schemas.microsoft.com/office/drawing/2014/main" id="{F7B4B597-569B-2546-802B-69D0E55C58BC}"/>
                </a:ext>
              </a:extLst>
            </xdr:cNvPr>
            <xdr:cNvPicPr/>
          </xdr:nvPicPr>
          <xdr:blipFill>
            <a:blip xmlns:r="http://schemas.openxmlformats.org/officeDocument/2006/relationships" r:embed="rId2"/>
            <a:stretch>
              <a:fillRect/>
            </a:stretch>
          </xdr:blipFill>
          <xdr:spPr>
            <a:xfrm>
              <a:off x="41604460" y="3252480"/>
              <a:ext cx="18000" cy="18000"/>
            </a:xfrm>
            <a:prstGeom prst="rect">
              <a:avLst/>
            </a:prstGeom>
          </xdr:spPr>
        </xdr:pic>
      </mc:Fallback>
    </mc:AlternateContent>
    <xdr:clientData/>
  </xdr:oneCellAnchor>
  <xdr:oneCellAnchor>
    <xdr:from>
      <xdr:col>63</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29">
          <xdr14:nvContentPartPr>
            <xdr14:cNvPr id="231" name="Ink 230">
              <a:extLst>
                <a:ext uri="{FF2B5EF4-FFF2-40B4-BE49-F238E27FC236}">
                  <a16:creationId xmlns:a16="http://schemas.microsoft.com/office/drawing/2014/main" id="{97998B34-1794-2347-8DA6-DAD2F209C8E5}"/>
                </a:ext>
              </a:extLst>
            </xdr14:cNvPr>
            <xdr14:cNvContentPartPr/>
          </xdr14:nvContentPartPr>
          <xdr14:nvPr macro=""/>
          <xdr14:xfrm>
            <a:off x="41613460" y="3261480"/>
            <a:ext cx="360" cy="360"/>
          </xdr14:xfrm>
        </xdr:contentPart>
      </mc:Choice>
      <mc:Fallback xmlns="">
        <xdr:pic>
          <xdr:nvPicPr>
            <xdr:cNvPr id="231" name="Ink 230">
              <a:extLst>
                <a:ext uri="{FF2B5EF4-FFF2-40B4-BE49-F238E27FC236}">
                  <a16:creationId xmlns:a16="http://schemas.microsoft.com/office/drawing/2014/main" id="{97998B34-1794-2347-8DA6-DAD2F209C8E5}"/>
                </a:ext>
              </a:extLst>
            </xdr:cNvPr>
            <xdr:cNvPicPr/>
          </xdr:nvPicPr>
          <xdr:blipFill>
            <a:blip xmlns:r="http://schemas.openxmlformats.org/officeDocument/2006/relationships" r:embed="rId2"/>
            <a:stretch>
              <a:fillRect/>
            </a:stretch>
          </xdr:blipFill>
          <xdr:spPr>
            <a:xfrm>
              <a:off x="41604460" y="3252480"/>
              <a:ext cx="18000" cy="18000"/>
            </a:xfrm>
            <a:prstGeom prst="rect">
              <a:avLst/>
            </a:prstGeom>
          </xdr:spPr>
        </xdr:pic>
      </mc:Fallback>
    </mc:AlternateContent>
    <xdr:clientData/>
  </xdr:oneCellAnchor>
  <xdr:oneCellAnchor>
    <xdr:from>
      <xdr:col>63</xdr:col>
      <xdr:colOff>719460</xdr:colOff>
      <xdr:row>16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0">
          <xdr14:nvContentPartPr>
            <xdr14:cNvPr id="232" name="Ink 231">
              <a:extLst>
                <a:ext uri="{FF2B5EF4-FFF2-40B4-BE49-F238E27FC236}">
                  <a16:creationId xmlns:a16="http://schemas.microsoft.com/office/drawing/2014/main" id="{E46C52DC-BC02-0145-93CD-2B60A91783F4}"/>
                </a:ext>
              </a:extLst>
            </xdr14:cNvPr>
            <xdr14:cNvContentPartPr/>
          </xdr14:nvContentPartPr>
          <xdr14:nvPr macro=""/>
          <xdr14:xfrm>
            <a:off x="41613460" y="3261480"/>
            <a:ext cx="360" cy="360"/>
          </xdr14:xfrm>
        </xdr:contentPart>
      </mc:Choice>
      <mc:Fallback xmlns="">
        <xdr:pic>
          <xdr:nvPicPr>
            <xdr:cNvPr id="232" name="Ink 231">
              <a:extLst>
                <a:ext uri="{FF2B5EF4-FFF2-40B4-BE49-F238E27FC236}">
                  <a16:creationId xmlns:a16="http://schemas.microsoft.com/office/drawing/2014/main" id="{E46C52DC-BC02-0145-93CD-2B60A91783F4}"/>
                </a:ext>
              </a:extLst>
            </xdr:cNvPr>
            <xdr:cNvPicPr/>
          </xdr:nvPicPr>
          <xdr:blipFill>
            <a:blip xmlns:r="http://schemas.openxmlformats.org/officeDocument/2006/relationships" r:embed="rId2"/>
            <a:stretch>
              <a:fillRect/>
            </a:stretch>
          </xdr:blipFill>
          <xdr:spPr>
            <a:xfrm>
              <a:off x="41604460" y="3252480"/>
              <a:ext cx="18000" cy="18000"/>
            </a:xfrm>
            <a:prstGeom prst="rect">
              <a:avLst/>
            </a:prstGeom>
          </xdr:spPr>
        </xdr:pic>
      </mc:Fallback>
    </mc:AlternateContent>
    <xdr:clientData/>
  </xdr:oneCellAnchor>
  <xdr:oneCellAnchor>
    <xdr:from>
      <xdr:col>63</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1">
          <xdr14:nvContentPartPr>
            <xdr14:cNvPr id="233" name="Ink 232">
              <a:extLst>
                <a:ext uri="{FF2B5EF4-FFF2-40B4-BE49-F238E27FC236}">
                  <a16:creationId xmlns:a16="http://schemas.microsoft.com/office/drawing/2014/main" id="{83A3DE60-C8CF-9B43-BB01-B3586DA0A9CF}"/>
                </a:ext>
              </a:extLst>
            </xdr14:cNvPr>
            <xdr14:cNvContentPartPr/>
          </xdr14:nvContentPartPr>
          <xdr14:nvPr macro=""/>
          <xdr14:xfrm>
            <a:off x="41613460" y="3464680"/>
            <a:ext cx="360" cy="360"/>
          </xdr14:xfrm>
        </xdr:contentPart>
      </mc:Choice>
      <mc:Fallback xmlns="">
        <xdr:pic>
          <xdr:nvPicPr>
            <xdr:cNvPr id="233" name="Ink 232">
              <a:extLst>
                <a:ext uri="{FF2B5EF4-FFF2-40B4-BE49-F238E27FC236}">
                  <a16:creationId xmlns:a16="http://schemas.microsoft.com/office/drawing/2014/main" id="{83A3DE60-C8CF-9B43-BB01-B3586DA0A9CF}"/>
                </a:ext>
              </a:extLst>
            </xdr:cNvPr>
            <xdr:cNvPicPr/>
          </xdr:nvPicPr>
          <xdr:blipFill>
            <a:blip xmlns:r="http://schemas.openxmlformats.org/officeDocument/2006/relationships" r:embed="rId2"/>
            <a:stretch>
              <a:fillRect/>
            </a:stretch>
          </xdr:blipFill>
          <xdr:spPr>
            <a:xfrm>
              <a:off x="41604460" y="3455680"/>
              <a:ext cx="18000" cy="18000"/>
            </a:xfrm>
            <a:prstGeom prst="rect">
              <a:avLst/>
            </a:prstGeom>
          </xdr:spPr>
        </xdr:pic>
      </mc:Fallback>
    </mc:AlternateContent>
    <xdr:clientData/>
  </xdr:oneCellAnchor>
  <xdr:oneCellAnchor>
    <xdr:from>
      <xdr:col>63</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2">
          <xdr14:nvContentPartPr>
            <xdr14:cNvPr id="234" name="Ink 233">
              <a:extLst>
                <a:ext uri="{FF2B5EF4-FFF2-40B4-BE49-F238E27FC236}">
                  <a16:creationId xmlns:a16="http://schemas.microsoft.com/office/drawing/2014/main" id="{E5B3A9B4-CF28-3941-A95A-C6D0F175F9CA}"/>
                </a:ext>
              </a:extLst>
            </xdr14:cNvPr>
            <xdr14:cNvContentPartPr/>
          </xdr14:nvContentPartPr>
          <xdr14:nvPr macro=""/>
          <xdr14:xfrm>
            <a:off x="41613460" y="3464680"/>
            <a:ext cx="360" cy="360"/>
          </xdr14:xfrm>
        </xdr:contentPart>
      </mc:Choice>
      <mc:Fallback xmlns="">
        <xdr:pic>
          <xdr:nvPicPr>
            <xdr:cNvPr id="234" name="Ink 233">
              <a:extLst>
                <a:ext uri="{FF2B5EF4-FFF2-40B4-BE49-F238E27FC236}">
                  <a16:creationId xmlns:a16="http://schemas.microsoft.com/office/drawing/2014/main" id="{E5B3A9B4-CF28-3941-A95A-C6D0F175F9CA}"/>
                </a:ext>
              </a:extLst>
            </xdr:cNvPr>
            <xdr:cNvPicPr/>
          </xdr:nvPicPr>
          <xdr:blipFill>
            <a:blip xmlns:r="http://schemas.openxmlformats.org/officeDocument/2006/relationships" r:embed="rId2"/>
            <a:stretch>
              <a:fillRect/>
            </a:stretch>
          </xdr:blipFill>
          <xdr:spPr>
            <a:xfrm>
              <a:off x="41604460" y="3455680"/>
              <a:ext cx="18000" cy="18000"/>
            </a:xfrm>
            <a:prstGeom prst="rect">
              <a:avLst/>
            </a:prstGeom>
          </xdr:spPr>
        </xdr:pic>
      </mc:Fallback>
    </mc:AlternateContent>
    <xdr:clientData/>
  </xdr:oneCellAnchor>
  <xdr:oneCellAnchor>
    <xdr:from>
      <xdr:col>63</xdr:col>
      <xdr:colOff>719460</xdr:colOff>
      <xdr:row>17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3">
          <xdr14:nvContentPartPr>
            <xdr14:cNvPr id="235" name="Ink 234">
              <a:extLst>
                <a:ext uri="{FF2B5EF4-FFF2-40B4-BE49-F238E27FC236}">
                  <a16:creationId xmlns:a16="http://schemas.microsoft.com/office/drawing/2014/main" id="{6EE154DB-96A3-9741-9666-17AE5C000687}"/>
                </a:ext>
              </a:extLst>
            </xdr14:cNvPr>
            <xdr14:cNvContentPartPr/>
          </xdr14:nvContentPartPr>
          <xdr14:nvPr macro=""/>
          <xdr14:xfrm>
            <a:off x="41613460" y="3464680"/>
            <a:ext cx="360" cy="360"/>
          </xdr14:xfrm>
        </xdr:contentPart>
      </mc:Choice>
      <mc:Fallback xmlns="">
        <xdr:pic>
          <xdr:nvPicPr>
            <xdr:cNvPr id="235" name="Ink 234">
              <a:extLst>
                <a:ext uri="{FF2B5EF4-FFF2-40B4-BE49-F238E27FC236}">
                  <a16:creationId xmlns:a16="http://schemas.microsoft.com/office/drawing/2014/main" id="{6EE154DB-96A3-9741-9666-17AE5C000687}"/>
                </a:ext>
              </a:extLst>
            </xdr:cNvPr>
            <xdr:cNvPicPr/>
          </xdr:nvPicPr>
          <xdr:blipFill>
            <a:blip xmlns:r="http://schemas.openxmlformats.org/officeDocument/2006/relationships" r:embed="rId2"/>
            <a:stretch>
              <a:fillRect/>
            </a:stretch>
          </xdr:blipFill>
          <xdr:spPr>
            <a:xfrm>
              <a:off x="41604460" y="3455680"/>
              <a:ext cx="18000" cy="18000"/>
            </a:xfrm>
            <a:prstGeom prst="rect">
              <a:avLst/>
            </a:prstGeom>
          </xdr:spPr>
        </xdr:pic>
      </mc:Fallback>
    </mc:AlternateContent>
    <xdr:clientData/>
  </xdr:oneCellAnchor>
  <xdr:oneCellAnchor>
    <xdr:from>
      <xdr:col>63</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4">
          <xdr14:nvContentPartPr>
            <xdr14:cNvPr id="236" name="Ink 235">
              <a:extLst>
                <a:ext uri="{FF2B5EF4-FFF2-40B4-BE49-F238E27FC236}">
                  <a16:creationId xmlns:a16="http://schemas.microsoft.com/office/drawing/2014/main" id="{41C51FA4-5C18-274A-AC2F-4E101DACE750}"/>
                </a:ext>
              </a:extLst>
            </xdr14:cNvPr>
            <xdr14:cNvContentPartPr/>
          </xdr14:nvContentPartPr>
          <xdr14:nvPr macro=""/>
          <xdr14:xfrm>
            <a:off x="41613460" y="3667880"/>
            <a:ext cx="360" cy="360"/>
          </xdr14:xfrm>
        </xdr:contentPart>
      </mc:Choice>
      <mc:Fallback xmlns="">
        <xdr:pic>
          <xdr:nvPicPr>
            <xdr:cNvPr id="236" name="Ink 235">
              <a:extLst>
                <a:ext uri="{FF2B5EF4-FFF2-40B4-BE49-F238E27FC236}">
                  <a16:creationId xmlns:a16="http://schemas.microsoft.com/office/drawing/2014/main" id="{41C51FA4-5C18-274A-AC2F-4E101DACE750}"/>
                </a:ext>
              </a:extLst>
            </xdr:cNvPr>
            <xdr:cNvPicPr/>
          </xdr:nvPicPr>
          <xdr:blipFill>
            <a:blip xmlns:r="http://schemas.openxmlformats.org/officeDocument/2006/relationships" r:embed="rId2"/>
            <a:stretch>
              <a:fillRect/>
            </a:stretch>
          </xdr:blipFill>
          <xdr:spPr>
            <a:xfrm>
              <a:off x="41604460" y="3658880"/>
              <a:ext cx="18000" cy="18000"/>
            </a:xfrm>
            <a:prstGeom prst="rect">
              <a:avLst/>
            </a:prstGeom>
          </xdr:spPr>
        </xdr:pic>
      </mc:Fallback>
    </mc:AlternateContent>
    <xdr:clientData/>
  </xdr:oneCellAnchor>
  <xdr:oneCellAnchor>
    <xdr:from>
      <xdr:col>63</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5">
          <xdr14:nvContentPartPr>
            <xdr14:cNvPr id="237" name="Ink 236">
              <a:extLst>
                <a:ext uri="{FF2B5EF4-FFF2-40B4-BE49-F238E27FC236}">
                  <a16:creationId xmlns:a16="http://schemas.microsoft.com/office/drawing/2014/main" id="{7D76EF35-69B5-094F-B17C-8660F003D267}"/>
                </a:ext>
              </a:extLst>
            </xdr14:cNvPr>
            <xdr14:cNvContentPartPr/>
          </xdr14:nvContentPartPr>
          <xdr14:nvPr macro=""/>
          <xdr14:xfrm>
            <a:off x="41613460" y="3667880"/>
            <a:ext cx="360" cy="360"/>
          </xdr14:xfrm>
        </xdr:contentPart>
      </mc:Choice>
      <mc:Fallback xmlns="">
        <xdr:pic>
          <xdr:nvPicPr>
            <xdr:cNvPr id="237" name="Ink 236">
              <a:extLst>
                <a:ext uri="{FF2B5EF4-FFF2-40B4-BE49-F238E27FC236}">
                  <a16:creationId xmlns:a16="http://schemas.microsoft.com/office/drawing/2014/main" id="{7D76EF35-69B5-094F-B17C-8660F003D267}"/>
                </a:ext>
              </a:extLst>
            </xdr:cNvPr>
            <xdr:cNvPicPr/>
          </xdr:nvPicPr>
          <xdr:blipFill>
            <a:blip xmlns:r="http://schemas.openxmlformats.org/officeDocument/2006/relationships" r:embed="rId2"/>
            <a:stretch>
              <a:fillRect/>
            </a:stretch>
          </xdr:blipFill>
          <xdr:spPr>
            <a:xfrm>
              <a:off x="41604460" y="3658880"/>
              <a:ext cx="18000" cy="18000"/>
            </a:xfrm>
            <a:prstGeom prst="rect">
              <a:avLst/>
            </a:prstGeom>
          </xdr:spPr>
        </xdr:pic>
      </mc:Fallback>
    </mc:AlternateContent>
    <xdr:clientData/>
  </xdr:oneCellAnchor>
  <xdr:oneCellAnchor>
    <xdr:from>
      <xdr:col>63</xdr:col>
      <xdr:colOff>719460</xdr:colOff>
      <xdr:row>18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6">
          <xdr14:nvContentPartPr>
            <xdr14:cNvPr id="238" name="Ink 237">
              <a:extLst>
                <a:ext uri="{FF2B5EF4-FFF2-40B4-BE49-F238E27FC236}">
                  <a16:creationId xmlns:a16="http://schemas.microsoft.com/office/drawing/2014/main" id="{625BD7B0-C245-F849-B7FB-0F9339D988A2}"/>
                </a:ext>
              </a:extLst>
            </xdr14:cNvPr>
            <xdr14:cNvContentPartPr/>
          </xdr14:nvContentPartPr>
          <xdr14:nvPr macro=""/>
          <xdr14:xfrm>
            <a:off x="41613460" y="3667880"/>
            <a:ext cx="360" cy="360"/>
          </xdr14:xfrm>
        </xdr:contentPart>
      </mc:Choice>
      <mc:Fallback xmlns="">
        <xdr:pic>
          <xdr:nvPicPr>
            <xdr:cNvPr id="238" name="Ink 237">
              <a:extLst>
                <a:ext uri="{FF2B5EF4-FFF2-40B4-BE49-F238E27FC236}">
                  <a16:creationId xmlns:a16="http://schemas.microsoft.com/office/drawing/2014/main" id="{625BD7B0-C245-F849-B7FB-0F9339D988A2}"/>
                </a:ext>
              </a:extLst>
            </xdr:cNvPr>
            <xdr:cNvPicPr/>
          </xdr:nvPicPr>
          <xdr:blipFill>
            <a:blip xmlns:r="http://schemas.openxmlformats.org/officeDocument/2006/relationships" r:embed="rId2"/>
            <a:stretch>
              <a:fillRect/>
            </a:stretch>
          </xdr:blipFill>
          <xdr:spPr>
            <a:xfrm>
              <a:off x="41604460" y="3658880"/>
              <a:ext cx="18000" cy="18000"/>
            </a:xfrm>
            <a:prstGeom prst="rect">
              <a:avLst/>
            </a:prstGeom>
          </xdr:spPr>
        </xdr:pic>
      </mc:Fallback>
    </mc:AlternateContent>
    <xdr:clientData/>
  </xdr:oneCellAnchor>
  <xdr:oneCellAnchor>
    <xdr:from>
      <xdr:col>63</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7">
          <xdr14:nvContentPartPr>
            <xdr14:cNvPr id="239" name="Ink 238">
              <a:extLst>
                <a:ext uri="{FF2B5EF4-FFF2-40B4-BE49-F238E27FC236}">
                  <a16:creationId xmlns:a16="http://schemas.microsoft.com/office/drawing/2014/main" id="{073FC403-5D93-454D-8884-17A0E412507C}"/>
                </a:ext>
              </a:extLst>
            </xdr14:cNvPr>
            <xdr14:cNvContentPartPr/>
          </xdr14:nvContentPartPr>
          <xdr14:nvPr macro=""/>
          <xdr14:xfrm>
            <a:off x="41613460" y="3871080"/>
            <a:ext cx="360" cy="360"/>
          </xdr14:xfrm>
        </xdr:contentPart>
      </mc:Choice>
      <mc:Fallback xmlns="">
        <xdr:pic>
          <xdr:nvPicPr>
            <xdr:cNvPr id="239" name="Ink 238">
              <a:extLst>
                <a:ext uri="{FF2B5EF4-FFF2-40B4-BE49-F238E27FC236}">
                  <a16:creationId xmlns:a16="http://schemas.microsoft.com/office/drawing/2014/main" id="{073FC403-5D93-454D-8884-17A0E412507C}"/>
                </a:ext>
              </a:extLst>
            </xdr:cNvPr>
            <xdr:cNvPicPr/>
          </xdr:nvPicPr>
          <xdr:blipFill>
            <a:blip xmlns:r="http://schemas.openxmlformats.org/officeDocument/2006/relationships" r:embed="rId2"/>
            <a:stretch>
              <a:fillRect/>
            </a:stretch>
          </xdr:blipFill>
          <xdr:spPr>
            <a:xfrm>
              <a:off x="41604460" y="3862080"/>
              <a:ext cx="18000" cy="18000"/>
            </a:xfrm>
            <a:prstGeom prst="rect">
              <a:avLst/>
            </a:prstGeom>
          </xdr:spPr>
        </xdr:pic>
      </mc:Fallback>
    </mc:AlternateContent>
    <xdr:clientData/>
  </xdr:oneCellAnchor>
  <xdr:oneCellAnchor>
    <xdr:from>
      <xdr:col>63</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8">
          <xdr14:nvContentPartPr>
            <xdr14:cNvPr id="240" name="Ink 239">
              <a:extLst>
                <a:ext uri="{FF2B5EF4-FFF2-40B4-BE49-F238E27FC236}">
                  <a16:creationId xmlns:a16="http://schemas.microsoft.com/office/drawing/2014/main" id="{2B3CB7F4-5FC8-CE43-B594-4B775F7B7219}"/>
                </a:ext>
              </a:extLst>
            </xdr14:cNvPr>
            <xdr14:cNvContentPartPr/>
          </xdr14:nvContentPartPr>
          <xdr14:nvPr macro=""/>
          <xdr14:xfrm>
            <a:off x="41613460" y="3871080"/>
            <a:ext cx="360" cy="360"/>
          </xdr14:xfrm>
        </xdr:contentPart>
      </mc:Choice>
      <mc:Fallback xmlns="">
        <xdr:pic>
          <xdr:nvPicPr>
            <xdr:cNvPr id="240" name="Ink 239">
              <a:extLst>
                <a:ext uri="{FF2B5EF4-FFF2-40B4-BE49-F238E27FC236}">
                  <a16:creationId xmlns:a16="http://schemas.microsoft.com/office/drawing/2014/main" id="{2B3CB7F4-5FC8-CE43-B594-4B775F7B7219}"/>
                </a:ext>
              </a:extLst>
            </xdr:cNvPr>
            <xdr:cNvPicPr/>
          </xdr:nvPicPr>
          <xdr:blipFill>
            <a:blip xmlns:r="http://schemas.openxmlformats.org/officeDocument/2006/relationships" r:embed="rId2"/>
            <a:stretch>
              <a:fillRect/>
            </a:stretch>
          </xdr:blipFill>
          <xdr:spPr>
            <a:xfrm>
              <a:off x="41604460" y="3862080"/>
              <a:ext cx="18000" cy="18000"/>
            </a:xfrm>
            <a:prstGeom prst="rect">
              <a:avLst/>
            </a:prstGeom>
          </xdr:spPr>
        </xdr:pic>
      </mc:Fallback>
    </mc:AlternateContent>
    <xdr:clientData/>
  </xdr:oneCellAnchor>
  <xdr:oneCellAnchor>
    <xdr:from>
      <xdr:col>63</xdr:col>
      <xdr:colOff>719460</xdr:colOff>
      <xdr:row>19</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9">
          <xdr14:nvContentPartPr>
            <xdr14:cNvPr id="241" name="Ink 240">
              <a:extLst>
                <a:ext uri="{FF2B5EF4-FFF2-40B4-BE49-F238E27FC236}">
                  <a16:creationId xmlns:a16="http://schemas.microsoft.com/office/drawing/2014/main" id="{06697DEC-4385-B842-9DDA-25E6371DC77A}"/>
                </a:ext>
              </a:extLst>
            </xdr14:cNvPr>
            <xdr14:cNvContentPartPr/>
          </xdr14:nvContentPartPr>
          <xdr14:nvPr macro=""/>
          <xdr14:xfrm>
            <a:off x="41613460" y="3871080"/>
            <a:ext cx="360" cy="360"/>
          </xdr14:xfrm>
        </xdr:contentPart>
      </mc:Choice>
      <mc:Fallback xmlns="">
        <xdr:pic>
          <xdr:nvPicPr>
            <xdr:cNvPr id="241" name="Ink 240">
              <a:extLst>
                <a:ext uri="{FF2B5EF4-FFF2-40B4-BE49-F238E27FC236}">
                  <a16:creationId xmlns:a16="http://schemas.microsoft.com/office/drawing/2014/main" id="{06697DEC-4385-B842-9DDA-25E6371DC77A}"/>
                </a:ext>
              </a:extLst>
            </xdr:cNvPr>
            <xdr:cNvPicPr/>
          </xdr:nvPicPr>
          <xdr:blipFill>
            <a:blip xmlns:r="http://schemas.openxmlformats.org/officeDocument/2006/relationships" r:embed="rId2"/>
            <a:stretch>
              <a:fillRect/>
            </a:stretch>
          </xdr:blipFill>
          <xdr:spPr>
            <a:xfrm>
              <a:off x="41604460" y="3862080"/>
              <a:ext cx="18000" cy="18000"/>
            </a:xfrm>
            <a:prstGeom prst="rect">
              <a:avLst/>
            </a:prstGeom>
          </xdr:spPr>
        </xdr:pic>
      </mc:Fallback>
    </mc:AlternateContent>
    <xdr:clientData/>
  </xdr:oneCellAnchor>
  <xdr:oneCellAnchor>
    <xdr:from>
      <xdr:col>63</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0">
          <xdr14:nvContentPartPr>
            <xdr14:cNvPr id="242" name="Ink 241">
              <a:extLst>
                <a:ext uri="{FF2B5EF4-FFF2-40B4-BE49-F238E27FC236}">
                  <a16:creationId xmlns:a16="http://schemas.microsoft.com/office/drawing/2014/main" id="{E33942F0-39C8-0645-88D6-E9F191EB017E}"/>
                </a:ext>
              </a:extLst>
            </xdr14:cNvPr>
            <xdr14:cNvContentPartPr/>
          </xdr14:nvContentPartPr>
          <xdr14:nvPr macro=""/>
          <xdr14:xfrm>
            <a:off x="41613460" y="4074280"/>
            <a:ext cx="360" cy="360"/>
          </xdr14:xfrm>
        </xdr:contentPart>
      </mc:Choice>
      <mc:Fallback xmlns="">
        <xdr:pic>
          <xdr:nvPicPr>
            <xdr:cNvPr id="242" name="Ink 241">
              <a:extLst>
                <a:ext uri="{FF2B5EF4-FFF2-40B4-BE49-F238E27FC236}">
                  <a16:creationId xmlns:a16="http://schemas.microsoft.com/office/drawing/2014/main" id="{E33942F0-39C8-0645-88D6-E9F191EB017E}"/>
                </a:ext>
              </a:extLst>
            </xdr:cNvPr>
            <xdr:cNvPicPr/>
          </xdr:nvPicPr>
          <xdr:blipFill>
            <a:blip xmlns:r="http://schemas.openxmlformats.org/officeDocument/2006/relationships" r:embed="rId2"/>
            <a:stretch>
              <a:fillRect/>
            </a:stretch>
          </xdr:blipFill>
          <xdr:spPr>
            <a:xfrm>
              <a:off x="41604460" y="4065280"/>
              <a:ext cx="18000" cy="18000"/>
            </a:xfrm>
            <a:prstGeom prst="rect">
              <a:avLst/>
            </a:prstGeom>
          </xdr:spPr>
        </xdr:pic>
      </mc:Fallback>
    </mc:AlternateContent>
    <xdr:clientData/>
  </xdr:oneCellAnchor>
  <xdr:oneCellAnchor>
    <xdr:from>
      <xdr:col>63</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1">
          <xdr14:nvContentPartPr>
            <xdr14:cNvPr id="243" name="Ink 242">
              <a:extLst>
                <a:ext uri="{FF2B5EF4-FFF2-40B4-BE49-F238E27FC236}">
                  <a16:creationId xmlns:a16="http://schemas.microsoft.com/office/drawing/2014/main" id="{843B4308-1A92-3149-BEC5-D60C900ADB3B}"/>
                </a:ext>
              </a:extLst>
            </xdr14:cNvPr>
            <xdr14:cNvContentPartPr/>
          </xdr14:nvContentPartPr>
          <xdr14:nvPr macro=""/>
          <xdr14:xfrm>
            <a:off x="41613460" y="4074280"/>
            <a:ext cx="360" cy="360"/>
          </xdr14:xfrm>
        </xdr:contentPart>
      </mc:Choice>
      <mc:Fallback xmlns="">
        <xdr:pic>
          <xdr:nvPicPr>
            <xdr:cNvPr id="243" name="Ink 242">
              <a:extLst>
                <a:ext uri="{FF2B5EF4-FFF2-40B4-BE49-F238E27FC236}">
                  <a16:creationId xmlns:a16="http://schemas.microsoft.com/office/drawing/2014/main" id="{843B4308-1A92-3149-BEC5-D60C900ADB3B}"/>
                </a:ext>
              </a:extLst>
            </xdr:cNvPr>
            <xdr:cNvPicPr/>
          </xdr:nvPicPr>
          <xdr:blipFill>
            <a:blip xmlns:r="http://schemas.openxmlformats.org/officeDocument/2006/relationships" r:embed="rId2"/>
            <a:stretch>
              <a:fillRect/>
            </a:stretch>
          </xdr:blipFill>
          <xdr:spPr>
            <a:xfrm>
              <a:off x="41604460" y="4065280"/>
              <a:ext cx="18000" cy="18000"/>
            </a:xfrm>
            <a:prstGeom prst="rect">
              <a:avLst/>
            </a:prstGeom>
          </xdr:spPr>
        </xdr:pic>
      </mc:Fallback>
    </mc:AlternateContent>
    <xdr:clientData/>
  </xdr:oneCellAnchor>
  <xdr:oneCellAnchor>
    <xdr:from>
      <xdr:col>63</xdr:col>
      <xdr:colOff>719460</xdr:colOff>
      <xdr:row>20</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2">
          <xdr14:nvContentPartPr>
            <xdr14:cNvPr id="244" name="Ink 243">
              <a:extLst>
                <a:ext uri="{FF2B5EF4-FFF2-40B4-BE49-F238E27FC236}">
                  <a16:creationId xmlns:a16="http://schemas.microsoft.com/office/drawing/2014/main" id="{7EFE7E5A-B5E9-544C-8191-B86C2A49E2A1}"/>
                </a:ext>
              </a:extLst>
            </xdr14:cNvPr>
            <xdr14:cNvContentPartPr/>
          </xdr14:nvContentPartPr>
          <xdr14:nvPr macro=""/>
          <xdr14:xfrm>
            <a:off x="41613460" y="4074280"/>
            <a:ext cx="360" cy="360"/>
          </xdr14:xfrm>
        </xdr:contentPart>
      </mc:Choice>
      <mc:Fallback xmlns="">
        <xdr:pic>
          <xdr:nvPicPr>
            <xdr:cNvPr id="244" name="Ink 243">
              <a:extLst>
                <a:ext uri="{FF2B5EF4-FFF2-40B4-BE49-F238E27FC236}">
                  <a16:creationId xmlns:a16="http://schemas.microsoft.com/office/drawing/2014/main" id="{7EFE7E5A-B5E9-544C-8191-B86C2A49E2A1}"/>
                </a:ext>
              </a:extLst>
            </xdr:cNvPr>
            <xdr:cNvPicPr/>
          </xdr:nvPicPr>
          <xdr:blipFill>
            <a:blip xmlns:r="http://schemas.openxmlformats.org/officeDocument/2006/relationships" r:embed="rId2"/>
            <a:stretch>
              <a:fillRect/>
            </a:stretch>
          </xdr:blipFill>
          <xdr:spPr>
            <a:xfrm>
              <a:off x="41604460" y="4065280"/>
              <a:ext cx="18000" cy="18000"/>
            </a:xfrm>
            <a:prstGeom prst="rect">
              <a:avLst/>
            </a:prstGeom>
          </xdr:spPr>
        </xdr:pic>
      </mc:Fallback>
    </mc:AlternateContent>
    <xdr:clientData/>
  </xdr:oneCellAnchor>
  <xdr:oneCellAnchor>
    <xdr:from>
      <xdr:col>63</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3">
          <xdr14:nvContentPartPr>
            <xdr14:cNvPr id="245" name="Ink 244">
              <a:extLst>
                <a:ext uri="{FF2B5EF4-FFF2-40B4-BE49-F238E27FC236}">
                  <a16:creationId xmlns:a16="http://schemas.microsoft.com/office/drawing/2014/main" id="{40B294EE-7846-DE47-9DF4-FC34EE64E7F0}"/>
                </a:ext>
              </a:extLst>
            </xdr14:cNvPr>
            <xdr14:cNvContentPartPr/>
          </xdr14:nvContentPartPr>
          <xdr14:nvPr macro=""/>
          <xdr14:xfrm>
            <a:off x="41613460" y="4277480"/>
            <a:ext cx="360" cy="360"/>
          </xdr14:xfrm>
        </xdr:contentPart>
      </mc:Choice>
      <mc:Fallback xmlns="">
        <xdr:pic>
          <xdr:nvPicPr>
            <xdr:cNvPr id="245" name="Ink 244">
              <a:extLst>
                <a:ext uri="{FF2B5EF4-FFF2-40B4-BE49-F238E27FC236}">
                  <a16:creationId xmlns:a16="http://schemas.microsoft.com/office/drawing/2014/main" id="{40B294EE-7846-DE47-9DF4-FC34EE64E7F0}"/>
                </a:ext>
              </a:extLst>
            </xdr:cNvPr>
            <xdr:cNvPicPr/>
          </xdr:nvPicPr>
          <xdr:blipFill>
            <a:blip xmlns:r="http://schemas.openxmlformats.org/officeDocument/2006/relationships" r:embed="rId2"/>
            <a:stretch>
              <a:fillRect/>
            </a:stretch>
          </xdr:blipFill>
          <xdr:spPr>
            <a:xfrm>
              <a:off x="41604460" y="4268480"/>
              <a:ext cx="18000" cy="18000"/>
            </a:xfrm>
            <a:prstGeom prst="rect">
              <a:avLst/>
            </a:prstGeom>
          </xdr:spPr>
        </xdr:pic>
      </mc:Fallback>
    </mc:AlternateContent>
    <xdr:clientData/>
  </xdr:oneCellAnchor>
  <xdr:oneCellAnchor>
    <xdr:from>
      <xdr:col>63</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4">
          <xdr14:nvContentPartPr>
            <xdr14:cNvPr id="246" name="Ink 245">
              <a:extLst>
                <a:ext uri="{FF2B5EF4-FFF2-40B4-BE49-F238E27FC236}">
                  <a16:creationId xmlns:a16="http://schemas.microsoft.com/office/drawing/2014/main" id="{28974ED7-8C26-BD4C-ACBE-3CC7C57FFB3E}"/>
                </a:ext>
              </a:extLst>
            </xdr14:cNvPr>
            <xdr14:cNvContentPartPr/>
          </xdr14:nvContentPartPr>
          <xdr14:nvPr macro=""/>
          <xdr14:xfrm>
            <a:off x="41613460" y="4277480"/>
            <a:ext cx="360" cy="360"/>
          </xdr14:xfrm>
        </xdr:contentPart>
      </mc:Choice>
      <mc:Fallback xmlns="">
        <xdr:pic>
          <xdr:nvPicPr>
            <xdr:cNvPr id="246" name="Ink 245">
              <a:extLst>
                <a:ext uri="{FF2B5EF4-FFF2-40B4-BE49-F238E27FC236}">
                  <a16:creationId xmlns:a16="http://schemas.microsoft.com/office/drawing/2014/main" id="{28974ED7-8C26-BD4C-ACBE-3CC7C57FFB3E}"/>
                </a:ext>
              </a:extLst>
            </xdr:cNvPr>
            <xdr:cNvPicPr/>
          </xdr:nvPicPr>
          <xdr:blipFill>
            <a:blip xmlns:r="http://schemas.openxmlformats.org/officeDocument/2006/relationships" r:embed="rId2"/>
            <a:stretch>
              <a:fillRect/>
            </a:stretch>
          </xdr:blipFill>
          <xdr:spPr>
            <a:xfrm>
              <a:off x="41604460" y="4268480"/>
              <a:ext cx="18000" cy="18000"/>
            </a:xfrm>
            <a:prstGeom prst="rect">
              <a:avLst/>
            </a:prstGeom>
          </xdr:spPr>
        </xdr:pic>
      </mc:Fallback>
    </mc:AlternateContent>
    <xdr:clientData/>
  </xdr:oneCellAnchor>
  <xdr:oneCellAnchor>
    <xdr:from>
      <xdr:col>63</xdr:col>
      <xdr:colOff>719460</xdr:colOff>
      <xdr:row>21</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5">
          <xdr14:nvContentPartPr>
            <xdr14:cNvPr id="247" name="Ink 246">
              <a:extLst>
                <a:ext uri="{FF2B5EF4-FFF2-40B4-BE49-F238E27FC236}">
                  <a16:creationId xmlns:a16="http://schemas.microsoft.com/office/drawing/2014/main" id="{08FF1F84-CEDE-7342-9F8C-5BB4B9CFB558}"/>
                </a:ext>
              </a:extLst>
            </xdr14:cNvPr>
            <xdr14:cNvContentPartPr/>
          </xdr14:nvContentPartPr>
          <xdr14:nvPr macro=""/>
          <xdr14:xfrm>
            <a:off x="41613460" y="4277480"/>
            <a:ext cx="360" cy="360"/>
          </xdr14:xfrm>
        </xdr:contentPart>
      </mc:Choice>
      <mc:Fallback xmlns="">
        <xdr:pic>
          <xdr:nvPicPr>
            <xdr:cNvPr id="247" name="Ink 246">
              <a:extLst>
                <a:ext uri="{FF2B5EF4-FFF2-40B4-BE49-F238E27FC236}">
                  <a16:creationId xmlns:a16="http://schemas.microsoft.com/office/drawing/2014/main" id="{08FF1F84-CEDE-7342-9F8C-5BB4B9CFB558}"/>
                </a:ext>
              </a:extLst>
            </xdr:cNvPr>
            <xdr:cNvPicPr/>
          </xdr:nvPicPr>
          <xdr:blipFill>
            <a:blip xmlns:r="http://schemas.openxmlformats.org/officeDocument/2006/relationships" r:embed="rId2"/>
            <a:stretch>
              <a:fillRect/>
            </a:stretch>
          </xdr:blipFill>
          <xdr:spPr>
            <a:xfrm>
              <a:off x="41604460" y="4268480"/>
              <a:ext cx="18000" cy="18000"/>
            </a:xfrm>
            <a:prstGeom prst="rect">
              <a:avLst/>
            </a:prstGeom>
          </xdr:spPr>
        </xdr:pic>
      </mc:Fallback>
    </mc:AlternateContent>
    <xdr:clientData/>
  </xdr:oneCellAnchor>
  <xdr:oneCellAnchor>
    <xdr:from>
      <xdr:col>63</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6">
          <xdr14:nvContentPartPr>
            <xdr14:cNvPr id="248" name="Ink 247">
              <a:extLst>
                <a:ext uri="{FF2B5EF4-FFF2-40B4-BE49-F238E27FC236}">
                  <a16:creationId xmlns:a16="http://schemas.microsoft.com/office/drawing/2014/main" id="{BC7DBBE7-F07E-7846-896B-A961CBEFB261}"/>
                </a:ext>
              </a:extLst>
            </xdr14:cNvPr>
            <xdr14:cNvContentPartPr/>
          </xdr14:nvContentPartPr>
          <xdr14:nvPr macro=""/>
          <xdr14:xfrm>
            <a:off x="41613460" y="4480680"/>
            <a:ext cx="360" cy="360"/>
          </xdr14:xfrm>
        </xdr:contentPart>
      </mc:Choice>
      <mc:Fallback xmlns="">
        <xdr:pic>
          <xdr:nvPicPr>
            <xdr:cNvPr id="248" name="Ink 247">
              <a:extLst>
                <a:ext uri="{FF2B5EF4-FFF2-40B4-BE49-F238E27FC236}">
                  <a16:creationId xmlns:a16="http://schemas.microsoft.com/office/drawing/2014/main" id="{BC7DBBE7-F07E-7846-896B-A961CBEFB261}"/>
                </a:ext>
              </a:extLst>
            </xdr:cNvPr>
            <xdr:cNvPicPr/>
          </xdr:nvPicPr>
          <xdr:blipFill>
            <a:blip xmlns:r="http://schemas.openxmlformats.org/officeDocument/2006/relationships" r:embed="rId2"/>
            <a:stretch>
              <a:fillRect/>
            </a:stretch>
          </xdr:blipFill>
          <xdr:spPr>
            <a:xfrm>
              <a:off x="41604460" y="4471680"/>
              <a:ext cx="18000" cy="18000"/>
            </a:xfrm>
            <a:prstGeom prst="rect">
              <a:avLst/>
            </a:prstGeom>
          </xdr:spPr>
        </xdr:pic>
      </mc:Fallback>
    </mc:AlternateContent>
    <xdr:clientData/>
  </xdr:oneCellAnchor>
  <xdr:oneCellAnchor>
    <xdr:from>
      <xdr:col>63</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7">
          <xdr14:nvContentPartPr>
            <xdr14:cNvPr id="249" name="Ink 248">
              <a:extLst>
                <a:ext uri="{FF2B5EF4-FFF2-40B4-BE49-F238E27FC236}">
                  <a16:creationId xmlns:a16="http://schemas.microsoft.com/office/drawing/2014/main" id="{0736B8C9-4BAC-474E-96AF-60BB270EE56E}"/>
                </a:ext>
              </a:extLst>
            </xdr14:cNvPr>
            <xdr14:cNvContentPartPr/>
          </xdr14:nvContentPartPr>
          <xdr14:nvPr macro=""/>
          <xdr14:xfrm>
            <a:off x="41613460" y="4480680"/>
            <a:ext cx="360" cy="360"/>
          </xdr14:xfrm>
        </xdr:contentPart>
      </mc:Choice>
      <mc:Fallback xmlns="">
        <xdr:pic>
          <xdr:nvPicPr>
            <xdr:cNvPr id="249" name="Ink 248">
              <a:extLst>
                <a:ext uri="{FF2B5EF4-FFF2-40B4-BE49-F238E27FC236}">
                  <a16:creationId xmlns:a16="http://schemas.microsoft.com/office/drawing/2014/main" id="{0736B8C9-4BAC-474E-96AF-60BB270EE56E}"/>
                </a:ext>
              </a:extLst>
            </xdr:cNvPr>
            <xdr:cNvPicPr/>
          </xdr:nvPicPr>
          <xdr:blipFill>
            <a:blip xmlns:r="http://schemas.openxmlformats.org/officeDocument/2006/relationships" r:embed="rId2"/>
            <a:stretch>
              <a:fillRect/>
            </a:stretch>
          </xdr:blipFill>
          <xdr:spPr>
            <a:xfrm>
              <a:off x="41604460" y="4471680"/>
              <a:ext cx="18000" cy="18000"/>
            </a:xfrm>
            <a:prstGeom prst="rect">
              <a:avLst/>
            </a:prstGeom>
          </xdr:spPr>
        </xdr:pic>
      </mc:Fallback>
    </mc:AlternateContent>
    <xdr:clientData/>
  </xdr:oneCellAnchor>
  <xdr:oneCellAnchor>
    <xdr:from>
      <xdr:col>63</xdr:col>
      <xdr:colOff>719460</xdr:colOff>
      <xdr:row>22</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8">
          <xdr14:nvContentPartPr>
            <xdr14:cNvPr id="250" name="Ink 249">
              <a:extLst>
                <a:ext uri="{FF2B5EF4-FFF2-40B4-BE49-F238E27FC236}">
                  <a16:creationId xmlns:a16="http://schemas.microsoft.com/office/drawing/2014/main" id="{DFB2B353-6ED7-9841-B1F6-C82F7CFF273F}"/>
                </a:ext>
              </a:extLst>
            </xdr14:cNvPr>
            <xdr14:cNvContentPartPr/>
          </xdr14:nvContentPartPr>
          <xdr14:nvPr macro=""/>
          <xdr14:xfrm>
            <a:off x="41613460" y="4480680"/>
            <a:ext cx="360" cy="360"/>
          </xdr14:xfrm>
        </xdr:contentPart>
      </mc:Choice>
      <mc:Fallback xmlns="">
        <xdr:pic>
          <xdr:nvPicPr>
            <xdr:cNvPr id="250" name="Ink 249">
              <a:extLst>
                <a:ext uri="{FF2B5EF4-FFF2-40B4-BE49-F238E27FC236}">
                  <a16:creationId xmlns:a16="http://schemas.microsoft.com/office/drawing/2014/main" id="{DFB2B353-6ED7-9841-B1F6-C82F7CFF273F}"/>
                </a:ext>
              </a:extLst>
            </xdr:cNvPr>
            <xdr:cNvPicPr/>
          </xdr:nvPicPr>
          <xdr:blipFill>
            <a:blip xmlns:r="http://schemas.openxmlformats.org/officeDocument/2006/relationships" r:embed="rId2"/>
            <a:stretch>
              <a:fillRect/>
            </a:stretch>
          </xdr:blipFill>
          <xdr:spPr>
            <a:xfrm>
              <a:off x="41604460" y="4471680"/>
              <a:ext cx="18000" cy="18000"/>
            </a:xfrm>
            <a:prstGeom prst="rect">
              <a:avLst/>
            </a:prstGeom>
          </xdr:spPr>
        </xdr:pic>
      </mc:Fallback>
    </mc:AlternateContent>
    <xdr:clientData/>
  </xdr:oneCellAnchor>
  <xdr:oneCellAnchor>
    <xdr:from>
      <xdr:col>63</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49">
          <xdr14:nvContentPartPr>
            <xdr14:cNvPr id="251" name="Ink 250">
              <a:extLst>
                <a:ext uri="{FF2B5EF4-FFF2-40B4-BE49-F238E27FC236}">
                  <a16:creationId xmlns:a16="http://schemas.microsoft.com/office/drawing/2014/main" id="{4D32BCDE-507D-A04F-B2CD-EE66AF2E3E69}"/>
                </a:ext>
              </a:extLst>
            </xdr14:cNvPr>
            <xdr14:cNvContentPartPr/>
          </xdr14:nvContentPartPr>
          <xdr14:nvPr macro=""/>
          <xdr14:xfrm>
            <a:off x="41613460" y="4683880"/>
            <a:ext cx="360" cy="360"/>
          </xdr14:xfrm>
        </xdr:contentPart>
      </mc:Choice>
      <mc:Fallback xmlns="">
        <xdr:pic>
          <xdr:nvPicPr>
            <xdr:cNvPr id="251" name="Ink 250">
              <a:extLst>
                <a:ext uri="{FF2B5EF4-FFF2-40B4-BE49-F238E27FC236}">
                  <a16:creationId xmlns:a16="http://schemas.microsoft.com/office/drawing/2014/main" id="{4D32BCDE-507D-A04F-B2CD-EE66AF2E3E69}"/>
                </a:ext>
              </a:extLst>
            </xdr:cNvPr>
            <xdr:cNvPicPr/>
          </xdr:nvPicPr>
          <xdr:blipFill>
            <a:blip xmlns:r="http://schemas.openxmlformats.org/officeDocument/2006/relationships" r:embed="rId2"/>
            <a:stretch>
              <a:fillRect/>
            </a:stretch>
          </xdr:blipFill>
          <xdr:spPr>
            <a:xfrm>
              <a:off x="41604460" y="4674880"/>
              <a:ext cx="18000" cy="18000"/>
            </a:xfrm>
            <a:prstGeom prst="rect">
              <a:avLst/>
            </a:prstGeom>
          </xdr:spPr>
        </xdr:pic>
      </mc:Fallback>
    </mc:AlternateContent>
    <xdr:clientData/>
  </xdr:oneCellAnchor>
  <xdr:oneCellAnchor>
    <xdr:from>
      <xdr:col>63</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0">
          <xdr14:nvContentPartPr>
            <xdr14:cNvPr id="252" name="Ink 251">
              <a:extLst>
                <a:ext uri="{FF2B5EF4-FFF2-40B4-BE49-F238E27FC236}">
                  <a16:creationId xmlns:a16="http://schemas.microsoft.com/office/drawing/2014/main" id="{56D589CE-FFC6-3345-A778-4678F9943FB0}"/>
                </a:ext>
              </a:extLst>
            </xdr14:cNvPr>
            <xdr14:cNvContentPartPr/>
          </xdr14:nvContentPartPr>
          <xdr14:nvPr macro=""/>
          <xdr14:xfrm>
            <a:off x="41613460" y="4683880"/>
            <a:ext cx="360" cy="360"/>
          </xdr14:xfrm>
        </xdr:contentPart>
      </mc:Choice>
      <mc:Fallback xmlns="">
        <xdr:pic>
          <xdr:nvPicPr>
            <xdr:cNvPr id="252" name="Ink 251">
              <a:extLst>
                <a:ext uri="{FF2B5EF4-FFF2-40B4-BE49-F238E27FC236}">
                  <a16:creationId xmlns:a16="http://schemas.microsoft.com/office/drawing/2014/main" id="{56D589CE-FFC6-3345-A778-4678F9943FB0}"/>
                </a:ext>
              </a:extLst>
            </xdr:cNvPr>
            <xdr:cNvPicPr/>
          </xdr:nvPicPr>
          <xdr:blipFill>
            <a:blip xmlns:r="http://schemas.openxmlformats.org/officeDocument/2006/relationships" r:embed="rId2"/>
            <a:stretch>
              <a:fillRect/>
            </a:stretch>
          </xdr:blipFill>
          <xdr:spPr>
            <a:xfrm>
              <a:off x="41604460" y="4674880"/>
              <a:ext cx="18000" cy="18000"/>
            </a:xfrm>
            <a:prstGeom prst="rect">
              <a:avLst/>
            </a:prstGeom>
          </xdr:spPr>
        </xdr:pic>
      </mc:Fallback>
    </mc:AlternateContent>
    <xdr:clientData/>
  </xdr:oneCellAnchor>
  <xdr:oneCellAnchor>
    <xdr:from>
      <xdr:col>63</xdr:col>
      <xdr:colOff>719460</xdr:colOff>
      <xdr:row>23</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1">
          <xdr14:nvContentPartPr>
            <xdr14:cNvPr id="253" name="Ink 252">
              <a:extLst>
                <a:ext uri="{FF2B5EF4-FFF2-40B4-BE49-F238E27FC236}">
                  <a16:creationId xmlns:a16="http://schemas.microsoft.com/office/drawing/2014/main" id="{F30AC457-CF1C-F24E-BE42-E3AFACC5F91D}"/>
                </a:ext>
              </a:extLst>
            </xdr14:cNvPr>
            <xdr14:cNvContentPartPr/>
          </xdr14:nvContentPartPr>
          <xdr14:nvPr macro=""/>
          <xdr14:xfrm>
            <a:off x="41613460" y="4683880"/>
            <a:ext cx="360" cy="360"/>
          </xdr14:xfrm>
        </xdr:contentPart>
      </mc:Choice>
      <mc:Fallback xmlns="">
        <xdr:pic>
          <xdr:nvPicPr>
            <xdr:cNvPr id="253" name="Ink 252">
              <a:extLst>
                <a:ext uri="{FF2B5EF4-FFF2-40B4-BE49-F238E27FC236}">
                  <a16:creationId xmlns:a16="http://schemas.microsoft.com/office/drawing/2014/main" id="{F30AC457-CF1C-F24E-BE42-E3AFACC5F91D}"/>
                </a:ext>
              </a:extLst>
            </xdr:cNvPr>
            <xdr:cNvPicPr/>
          </xdr:nvPicPr>
          <xdr:blipFill>
            <a:blip xmlns:r="http://schemas.openxmlformats.org/officeDocument/2006/relationships" r:embed="rId2"/>
            <a:stretch>
              <a:fillRect/>
            </a:stretch>
          </xdr:blipFill>
          <xdr:spPr>
            <a:xfrm>
              <a:off x="41604460" y="4674880"/>
              <a:ext cx="18000" cy="18000"/>
            </a:xfrm>
            <a:prstGeom prst="rect">
              <a:avLst/>
            </a:prstGeom>
          </xdr:spPr>
        </xdr:pic>
      </mc:Fallback>
    </mc:AlternateContent>
    <xdr:clientData/>
  </xdr:oneCellAnchor>
  <xdr:oneCellAnchor>
    <xdr:from>
      <xdr:col>63</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2">
          <xdr14:nvContentPartPr>
            <xdr14:cNvPr id="254" name="Ink 253">
              <a:extLst>
                <a:ext uri="{FF2B5EF4-FFF2-40B4-BE49-F238E27FC236}">
                  <a16:creationId xmlns:a16="http://schemas.microsoft.com/office/drawing/2014/main" id="{9B498265-4BE3-F547-A360-6EC69507CC47}"/>
                </a:ext>
              </a:extLst>
            </xdr14:cNvPr>
            <xdr14:cNvContentPartPr/>
          </xdr14:nvContentPartPr>
          <xdr14:nvPr macro=""/>
          <xdr14:xfrm>
            <a:off x="41613460" y="4887080"/>
            <a:ext cx="360" cy="360"/>
          </xdr14:xfrm>
        </xdr:contentPart>
      </mc:Choice>
      <mc:Fallback xmlns="">
        <xdr:pic>
          <xdr:nvPicPr>
            <xdr:cNvPr id="254" name="Ink 253">
              <a:extLst>
                <a:ext uri="{FF2B5EF4-FFF2-40B4-BE49-F238E27FC236}">
                  <a16:creationId xmlns:a16="http://schemas.microsoft.com/office/drawing/2014/main" id="{9B498265-4BE3-F547-A360-6EC69507CC47}"/>
                </a:ext>
              </a:extLst>
            </xdr:cNvPr>
            <xdr:cNvPicPr/>
          </xdr:nvPicPr>
          <xdr:blipFill>
            <a:blip xmlns:r="http://schemas.openxmlformats.org/officeDocument/2006/relationships" r:embed="rId2"/>
            <a:stretch>
              <a:fillRect/>
            </a:stretch>
          </xdr:blipFill>
          <xdr:spPr>
            <a:xfrm>
              <a:off x="41604460" y="4878080"/>
              <a:ext cx="18000" cy="18000"/>
            </a:xfrm>
            <a:prstGeom prst="rect">
              <a:avLst/>
            </a:prstGeom>
          </xdr:spPr>
        </xdr:pic>
      </mc:Fallback>
    </mc:AlternateContent>
    <xdr:clientData/>
  </xdr:oneCellAnchor>
  <xdr:oneCellAnchor>
    <xdr:from>
      <xdr:col>63</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3">
          <xdr14:nvContentPartPr>
            <xdr14:cNvPr id="255" name="Ink 254">
              <a:extLst>
                <a:ext uri="{FF2B5EF4-FFF2-40B4-BE49-F238E27FC236}">
                  <a16:creationId xmlns:a16="http://schemas.microsoft.com/office/drawing/2014/main" id="{E585789D-41B9-8C4B-8CC4-F72EFC8AF638}"/>
                </a:ext>
              </a:extLst>
            </xdr14:cNvPr>
            <xdr14:cNvContentPartPr/>
          </xdr14:nvContentPartPr>
          <xdr14:nvPr macro=""/>
          <xdr14:xfrm>
            <a:off x="41613460" y="4887080"/>
            <a:ext cx="360" cy="360"/>
          </xdr14:xfrm>
        </xdr:contentPart>
      </mc:Choice>
      <mc:Fallback xmlns="">
        <xdr:pic>
          <xdr:nvPicPr>
            <xdr:cNvPr id="255" name="Ink 254">
              <a:extLst>
                <a:ext uri="{FF2B5EF4-FFF2-40B4-BE49-F238E27FC236}">
                  <a16:creationId xmlns:a16="http://schemas.microsoft.com/office/drawing/2014/main" id="{E585789D-41B9-8C4B-8CC4-F72EFC8AF638}"/>
                </a:ext>
              </a:extLst>
            </xdr:cNvPr>
            <xdr:cNvPicPr/>
          </xdr:nvPicPr>
          <xdr:blipFill>
            <a:blip xmlns:r="http://schemas.openxmlformats.org/officeDocument/2006/relationships" r:embed="rId2"/>
            <a:stretch>
              <a:fillRect/>
            </a:stretch>
          </xdr:blipFill>
          <xdr:spPr>
            <a:xfrm>
              <a:off x="41604460" y="4878080"/>
              <a:ext cx="18000" cy="18000"/>
            </a:xfrm>
            <a:prstGeom prst="rect">
              <a:avLst/>
            </a:prstGeom>
          </xdr:spPr>
        </xdr:pic>
      </mc:Fallback>
    </mc:AlternateContent>
    <xdr:clientData/>
  </xdr:oneCellAnchor>
  <xdr:oneCellAnchor>
    <xdr:from>
      <xdr:col>63</xdr:col>
      <xdr:colOff>719460</xdr:colOff>
      <xdr:row>24</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4">
          <xdr14:nvContentPartPr>
            <xdr14:cNvPr id="256" name="Ink 255">
              <a:extLst>
                <a:ext uri="{FF2B5EF4-FFF2-40B4-BE49-F238E27FC236}">
                  <a16:creationId xmlns:a16="http://schemas.microsoft.com/office/drawing/2014/main" id="{F1B94DBC-09D7-1A41-AFDE-C1A626965F71}"/>
                </a:ext>
              </a:extLst>
            </xdr14:cNvPr>
            <xdr14:cNvContentPartPr/>
          </xdr14:nvContentPartPr>
          <xdr14:nvPr macro=""/>
          <xdr14:xfrm>
            <a:off x="41613460" y="4887080"/>
            <a:ext cx="360" cy="360"/>
          </xdr14:xfrm>
        </xdr:contentPart>
      </mc:Choice>
      <mc:Fallback xmlns="">
        <xdr:pic>
          <xdr:nvPicPr>
            <xdr:cNvPr id="256" name="Ink 255">
              <a:extLst>
                <a:ext uri="{FF2B5EF4-FFF2-40B4-BE49-F238E27FC236}">
                  <a16:creationId xmlns:a16="http://schemas.microsoft.com/office/drawing/2014/main" id="{F1B94DBC-09D7-1A41-AFDE-C1A626965F71}"/>
                </a:ext>
              </a:extLst>
            </xdr:cNvPr>
            <xdr:cNvPicPr/>
          </xdr:nvPicPr>
          <xdr:blipFill>
            <a:blip xmlns:r="http://schemas.openxmlformats.org/officeDocument/2006/relationships" r:embed="rId2"/>
            <a:stretch>
              <a:fillRect/>
            </a:stretch>
          </xdr:blipFill>
          <xdr:spPr>
            <a:xfrm>
              <a:off x="41604460" y="4878080"/>
              <a:ext cx="18000" cy="18000"/>
            </a:xfrm>
            <a:prstGeom prst="rect">
              <a:avLst/>
            </a:prstGeom>
          </xdr:spPr>
        </xdr:pic>
      </mc:Fallback>
    </mc:AlternateContent>
    <xdr:clientData/>
  </xdr:oneCellAnchor>
  <xdr:oneCellAnchor>
    <xdr:from>
      <xdr:col>63</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5">
          <xdr14:nvContentPartPr>
            <xdr14:cNvPr id="257" name="Ink 256">
              <a:extLst>
                <a:ext uri="{FF2B5EF4-FFF2-40B4-BE49-F238E27FC236}">
                  <a16:creationId xmlns:a16="http://schemas.microsoft.com/office/drawing/2014/main" id="{FFDF8E1F-0602-6D4E-B1B3-14841365A894}"/>
                </a:ext>
              </a:extLst>
            </xdr14:cNvPr>
            <xdr14:cNvContentPartPr/>
          </xdr14:nvContentPartPr>
          <xdr14:nvPr macro=""/>
          <xdr14:xfrm>
            <a:off x="41613460" y="5293480"/>
            <a:ext cx="360" cy="360"/>
          </xdr14:xfrm>
        </xdr:contentPart>
      </mc:Choice>
      <mc:Fallback xmlns="">
        <xdr:pic>
          <xdr:nvPicPr>
            <xdr:cNvPr id="257" name="Ink 256">
              <a:extLst>
                <a:ext uri="{FF2B5EF4-FFF2-40B4-BE49-F238E27FC236}">
                  <a16:creationId xmlns:a16="http://schemas.microsoft.com/office/drawing/2014/main" id="{FFDF8E1F-0602-6D4E-B1B3-14841365A894}"/>
                </a:ext>
              </a:extLst>
            </xdr:cNvPr>
            <xdr:cNvPicPr/>
          </xdr:nvPicPr>
          <xdr:blipFill>
            <a:blip xmlns:r="http://schemas.openxmlformats.org/officeDocument/2006/relationships" r:embed="rId2"/>
            <a:stretch>
              <a:fillRect/>
            </a:stretch>
          </xdr:blipFill>
          <xdr:spPr>
            <a:xfrm>
              <a:off x="41604460" y="5284480"/>
              <a:ext cx="18000" cy="18000"/>
            </a:xfrm>
            <a:prstGeom prst="rect">
              <a:avLst/>
            </a:prstGeom>
          </xdr:spPr>
        </xdr:pic>
      </mc:Fallback>
    </mc:AlternateContent>
    <xdr:clientData/>
  </xdr:oneCellAnchor>
  <xdr:oneCellAnchor>
    <xdr:from>
      <xdr:col>63</xdr:col>
      <xdr:colOff>719460</xdr:colOff>
      <xdr:row>26</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6">
          <xdr14:nvContentPartPr>
            <xdr14:cNvPr id="258" name="Ink 257">
              <a:extLst>
                <a:ext uri="{FF2B5EF4-FFF2-40B4-BE49-F238E27FC236}">
                  <a16:creationId xmlns:a16="http://schemas.microsoft.com/office/drawing/2014/main" id="{C4FCE0D5-A920-9D45-BA12-BF3955443A43}"/>
                </a:ext>
              </a:extLst>
            </xdr14:cNvPr>
            <xdr14:cNvContentPartPr/>
          </xdr14:nvContentPartPr>
          <xdr14:nvPr macro=""/>
          <xdr14:xfrm>
            <a:off x="41613460" y="5293480"/>
            <a:ext cx="360" cy="360"/>
          </xdr14:xfrm>
        </xdr:contentPart>
      </mc:Choice>
      <mc:Fallback xmlns="">
        <xdr:pic>
          <xdr:nvPicPr>
            <xdr:cNvPr id="258" name="Ink 257">
              <a:extLst>
                <a:ext uri="{FF2B5EF4-FFF2-40B4-BE49-F238E27FC236}">
                  <a16:creationId xmlns:a16="http://schemas.microsoft.com/office/drawing/2014/main" id="{C4FCE0D5-A920-9D45-BA12-BF3955443A43}"/>
                </a:ext>
              </a:extLst>
            </xdr:cNvPr>
            <xdr:cNvPicPr/>
          </xdr:nvPicPr>
          <xdr:blipFill>
            <a:blip xmlns:r="http://schemas.openxmlformats.org/officeDocument/2006/relationships" r:embed="rId2"/>
            <a:stretch>
              <a:fillRect/>
            </a:stretch>
          </xdr:blipFill>
          <xdr:spPr>
            <a:xfrm>
              <a:off x="41604460" y="5284480"/>
              <a:ext cx="18000" cy="18000"/>
            </a:xfrm>
            <a:prstGeom prst="rect">
              <a:avLst/>
            </a:prstGeom>
          </xdr:spPr>
        </xdr:pic>
      </mc:Fallback>
    </mc:AlternateContent>
    <xdr:clientData/>
  </xdr:oneCellAnchor>
  <xdr:oneCellAnchor>
    <xdr:from>
      <xdr:col>63</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7">
          <xdr14:nvContentPartPr>
            <xdr14:cNvPr id="259" name="Ink 258">
              <a:extLst>
                <a:ext uri="{FF2B5EF4-FFF2-40B4-BE49-F238E27FC236}">
                  <a16:creationId xmlns:a16="http://schemas.microsoft.com/office/drawing/2014/main" id="{7A8BCF24-7259-A64F-9168-174079145803}"/>
                </a:ext>
              </a:extLst>
            </xdr14:cNvPr>
            <xdr14:cNvContentPartPr/>
          </xdr14:nvContentPartPr>
          <xdr14:nvPr macro=""/>
          <xdr14:xfrm>
            <a:off x="41613460" y="5496680"/>
            <a:ext cx="360" cy="360"/>
          </xdr14:xfrm>
        </xdr:contentPart>
      </mc:Choice>
      <mc:Fallback xmlns="">
        <xdr:pic>
          <xdr:nvPicPr>
            <xdr:cNvPr id="259" name="Ink 258">
              <a:extLst>
                <a:ext uri="{FF2B5EF4-FFF2-40B4-BE49-F238E27FC236}">
                  <a16:creationId xmlns:a16="http://schemas.microsoft.com/office/drawing/2014/main" id="{7A8BCF24-7259-A64F-9168-174079145803}"/>
                </a:ext>
              </a:extLst>
            </xdr:cNvPr>
            <xdr:cNvPicPr/>
          </xdr:nvPicPr>
          <xdr:blipFill>
            <a:blip xmlns:r="http://schemas.openxmlformats.org/officeDocument/2006/relationships" r:embed="rId2"/>
            <a:stretch>
              <a:fillRect/>
            </a:stretch>
          </xdr:blipFill>
          <xdr:spPr>
            <a:xfrm>
              <a:off x="41604460" y="5487680"/>
              <a:ext cx="18000" cy="18000"/>
            </a:xfrm>
            <a:prstGeom prst="rect">
              <a:avLst/>
            </a:prstGeom>
          </xdr:spPr>
        </xdr:pic>
      </mc:Fallback>
    </mc:AlternateContent>
    <xdr:clientData/>
  </xdr:oneCellAnchor>
  <xdr:oneCellAnchor>
    <xdr:from>
      <xdr:col>63</xdr:col>
      <xdr:colOff>719460</xdr:colOff>
      <xdr:row>27</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8">
          <xdr14:nvContentPartPr>
            <xdr14:cNvPr id="260" name="Ink 259">
              <a:extLst>
                <a:ext uri="{FF2B5EF4-FFF2-40B4-BE49-F238E27FC236}">
                  <a16:creationId xmlns:a16="http://schemas.microsoft.com/office/drawing/2014/main" id="{570676B9-6ECA-C746-BF60-44F6E83CD87A}"/>
                </a:ext>
              </a:extLst>
            </xdr14:cNvPr>
            <xdr14:cNvContentPartPr/>
          </xdr14:nvContentPartPr>
          <xdr14:nvPr macro=""/>
          <xdr14:xfrm>
            <a:off x="41613460" y="5496680"/>
            <a:ext cx="360" cy="360"/>
          </xdr14:xfrm>
        </xdr:contentPart>
      </mc:Choice>
      <mc:Fallback xmlns="">
        <xdr:pic>
          <xdr:nvPicPr>
            <xdr:cNvPr id="260" name="Ink 259">
              <a:extLst>
                <a:ext uri="{FF2B5EF4-FFF2-40B4-BE49-F238E27FC236}">
                  <a16:creationId xmlns:a16="http://schemas.microsoft.com/office/drawing/2014/main" id="{570676B9-6ECA-C746-BF60-44F6E83CD87A}"/>
                </a:ext>
              </a:extLst>
            </xdr:cNvPr>
            <xdr:cNvPicPr/>
          </xdr:nvPicPr>
          <xdr:blipFill>
            <a:blip xmlns:r="http://schemas.openxmlformats.org/officeDocument/2006/relationships" r:embed="rId2"/>
            <a:stretch>
              <a:fillRect/>
            </a:stretch>
          </xdr:blipFill>
          <xdr:spPr>
            <a:xfrm>
              <a:off x="41604460" y="5487680"/>
              <a:ext cx="18000" cy="18000"/>
            </a:xfrm>
            <a:prstGeom prst="rect">
              <a:avLst/>
            </a:prstGeom>
          </xdr:spPr>
        </xdr:pic>
      </mc:Fallback>
    </mc:AlternateContent>
    <xdr:clientData/>
  </xdr:oneCellAnchor>
  <xdr:oneCellAnchor>
    <xdr:from>
      <xdr:col>63</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9">
          <xdr14:nvContentPartPr>
            <xdr14:cNvPr id="261" name="Ink 260">
              <a:extLst>
                <a:ext uri="{FF2B5EF4-FFF2-40B4-BE49-F238E27FC236}">
                  <a16:creationId xmlns:a16="http://schemas.microsoft.com/office/drawing/2014/main" id="{763EB6CE-ED97-A44A-A6B8-6A049393F66F}"/>
                </a:ext>
              </a:extLst>
            </xdr14:cNvPr>
            <xdr14:cNvContentPartPr/>
          </xdr14:nvContentPartPr>
          <xdr14:nvPr macro=""/>
          <xdr14:xfrm>
            <a:off x="41613460" y="5699880"/>
            <a:ext cx="360" cy="360"/>
          </xdr14:xfrm>
        </xdr:contentPart>
      </mc:Choice>
      <mc:Fallback xmlns="">
        <xdr:pic>
          <xdr:nvPicPr>
            <xdr:cNvPr id="261" name="Ink 260">
              <a:extLst>
                <a:ext uri="{FF2B5EF4-FFF2-40B4-BE49-F238E27FC236}">
                  <a16:creationId xmlns:a16="http://schemas.microsoft.com/office/drawing/2014/main" id="{763EB6CE-ED97-A44A-A6B8-6A049393F66F}"/>
                </a:ext>
              </a:extLst>
            </xdr:cNvPr>
            <xdr:cNvPicPr/>
          </xdr:nvPicPr>
          <xdr:blipFill>
            <a:blip xmlns:r="http://schemas.openxmlformats.org/officeDocument/2006/relationships" r:embed="rId2"/>
            <a:stretch>
              <a:fillRect/>
            </a:stretch>
          </xdr:blipFill>
          <xdr:spPr>
            <a:xfrm>
              <a:off x="41604460" y="5690880"/>
              <a:ext cx="18000" cy="18000"/>
            </a:xfrm>
            <a:prstGeom prst="rect">
              <a:avLst/>
            </a:prstGeom>
          </xdr:spPr>
        </xdr:pic>
      </mc:Fallback>
    </mc:AlternateContent>
    <xdr:clientData/>
  </xdr:oneCellAnchor>
  <xdr:oneCellAnchor>
    <xdr:from>
      <xdr:col>63</xdr:col>
      <xdr:colOff>719460</xdr:colOff>
      <xdr:row>28</xdr:row>
      <xdr:rowOff>10280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60">
          <xdr14:nvContentPartPr>
            <xdr14:cNvPr id="262" name="Ink 261">
              <a:extLst>
                <a:ext uri="{FF2B5EF4-FFF2-40B4-BE49-F238E27FC236}">
                  <a16:creationId xmlns:a16="http://schemas.microsoft.com/office/drawing/2014/main" id="{5B3464DF-EE7D-3249-BF17-2585811183BE}"/>
                </a:ext>
              </a:extLst>
            </xdr14:cNvPr>
            <xdr14:cNvContentPartPr/>
          </xdr14:nvContentPartPr>
          <xdr14:nvPr macro=""/>
          <xdr14:xfrm>
            <a:off x="41613460" y="5699880"/>
            <a:ext cx="360" cy="360"/>
          </xdr14:xfrm>
        </xdr:contentPart>
      </mc:Choice>
      <mc:Fallback xmlns="">
        <xdr:pic>
          <xdr:nvPicPr>
            <xdr:cNvPr id="262" name="Ink 261">
              <a:extLst>
                <a:ext uri="{FF2B5EF4-FFF2-40B4-BE49-F238E27FC236}">
                  <a16:creationId xmlns:a16="http://schemas.microsoft.com/office/drawing/2014/main" id="{5B3464DF-EE7D-3249-BF17-2585811183BE}"/>
                </a:ext>
              </a:extLst>
            </xdr:cNvPr>
            <xdr:cNvPicPr/>
          </xdr:nvPicPr>
          <xdr:blipFill>
            <a:blip xmlns:r="http://schemas.openxmlformats.org/officeDocument/2006/relationships" r:embed="rId2"/>
            <a:stretch>
              <a:fillRect/>
            </a:stretch>
          </xdr:blipFill>
          <xdr:spPr>
            <a:xfrm>
              <a:off x="41604460" y="569088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16:51.580"/>
    </inkml:context>
    <inkml:brush xml:id="br0">
      <inkml:brushProperty name="width" value="0.05" units="cm"/>
      <inkml:brushProperty name="height" value="0.05" units="cm"/>
    </inkml:brush>
  </inkml:definitions>
  <inkml:trace contextRef="#ctx0" brushRef="#br0">0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39:03.811"/>
    </inkml:context>
    <inkml:brush xml:id="br0">
      <inkml:brushProperty name="width" value="0.05" units="cm"/>
      <inkml:brushProperty name="height" value="0.05" units="cm"/>
    </inkml:brush>
  </inkml:definitions>
  <inkml:trace contextRef="#ctx0" brushRef="#br0">0 0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39:28.671"/>
    </inkml:context>
    <inkml:brush xml:id="br0">
      <inkml:brushProperty name="width" value="0.05" units="cm"/>
      <inkml:brushProperty name="height" value="0.05" units="cm"/>
    </inkml:brush>
  </inkml:definitions>
  <inkml:trace contextRef="#ctx0" brushRef="#br0">0 0 24575,'0'0'0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0:44.394"/>
    </inkml:context>
    <inkml:brush xml:id="br0">
      <inkml:brushProperty name="width" value="0.05" units="cm"/>
      <inkml:brushProperty name="height" value="0.05" units="cm"/>
    </inkml:brush>
  </inkml:definitions>
  <inkml:trace contextRef="#ctx0" brushRef="#br0">0 0 24575,'0'0'0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0:44.398"/>
    </inkml:context>
    <inkml:brush xml:id="br0">
      <inkml:brushProperty name="width" value="0.05" units="cm"/>
      <inkml:brushProperty name="height" value="0.05" units="cm"/>
    </inkml:brush>
  </inkml:definitions>
  <inkml:trace contextRef="#ctx0" brushRef="#br0">0 0 24575,'0'0'0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0:44.402"/>
    </inkml:context>
    <inkml:brush xml:id="br0">
      <inkml:brushProperty name="width" value="0.05" units="cm"/>
      <inkml:brushProperty name="height" value="0.05" units="cm"/>
    </inkml:brush>
  </inkml:definitions>
  <inkml:trace contextRef="#ctx0" brushRef="#br0">0 0 24575,'0'0'0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0:44.405"/>
    </inkml:context>
    <inkml:brush xml:id="br0">
      <inkml:brushProperty name="width" value="0.05" units="cm"/>
      <inkml:brushProperty name="height" value="0.05" units="cm"/>
    </inkml:brush>
  </inkml:definitions>
  <inkml:trace contextRef="#ctx0" brushRef="#br0">0 0 24575,'0'0'0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0:44.409"/>
    </inkml:context>
    <inkml:brush xml:id="br0">
      <inkml:brushProperty name="width" value="0.05" units="cm"/>
      <inkml:brushProperty name="height" value="0.05" units="cm"/>
    </inkml:brush>
  </inkml:definitions>
  <inkml:trace contextRef="#ctx0" brushRef="#br0">0 0 24575,'0'0'0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6.089"/>
    </inkml:context>
    <inkml:brush xml:id="br0">
      <inkml:brushProperty name="width" value="0.05" units="cm"/>
      <inkml:brushProperty name="height" value="0.05" units="cm"/>
    </inkml:brush>
  </inkml:definitions>
  <inkml:trace contextRef="#ctx0" brushRef="#br0">0 0 24575,'0'0'0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6.093"/>
    </inkml:context>
    <inkml:brush xml:id="br0">
      <inkml:brushProperty name="width" value="0.05" units="cm"/>
      <inkml:brushProperty name="height" value="0.05" units="cm"/>
    </inkml:brush>
  </inkml:definitions>
  <inkml:trace contextRef="#ctx0" brushRef="#br0">0 0 24575,'0'0'0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6.097"/>
    </inkml:context>
    <inkml:brush xml:id="br0">
      <inkml:brushProperty name="width" value="0.05" units="cm"/>
      <inkml:brushProperty name="height" value="0.05" units="cm"/>
    </inkml:brush>
  </inkml:definitions>
  <inkml:trace contextRef="#ctx0" brushRef="#br0">0 0 24575,'0'0'0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8.485"/>
    </inkml:context>
    <inkml:brush xml:id="br0">
      <inkml:brushProperty name="width" value="0.05" units="cm"/>
      <inkml:brushProperty name="height" value="0.05" units="cm"/>
    </inkml:brush>
  </inkml:definitions>
  <inkml:trace contextRef="#ctx0" brushRef="#br0">0 0 24575,'0'0'0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8.486"/>
    </inkml:context>
    <inkml:brush xml:id="br0">
      <inkml:brushProperty name="width" value="0.05" units="cm"/>
      <inkml:brushProperty name="height" value="0.05" units="cm"/>
    </inkml:brush>
  </inkml:definitions>
  <inkml:trace contextRef="#ctx0" brushRef="#br0">0 0 24575,'0'0'0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8.487"/>
    </inkml:context>
    <inkml:brush xml:id="br0">
      <inkml:brushProperty name="width" value="0.05" units="cm"/>
      <inkml:brushProperty name="height" value="0.05" units="cm"/>
    </inkml:brush>
  </inkml:definitions>
  <inkml:trace contextRef="#ctx0" brushRef="#br0">0 0 24575,'0'0'0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08.488"/>
    </inkml:context>
    <inkml:brush xml:id="br0">
      <inkml:brushProperty name="width" value="0.05" units="cm"/>
      <inkml:brushProperty name="height" value="0.05" units="cm"/>
    </inkml:brush>
  </inkml:definitions>
  <inkml:trace contextRef="#ctx0" brushRef="#br0">0 0 24575,'0'0'0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52.362"/>
    </inkml:context>
    <inkml:brush xml:id="br0">
      <inkml:brushProperty name="width" value="0.05" units="cm"/>
      <inkml:brushProperty name="height" value="0.05" units="cm"/>
    </inkml:brush>
  </inkml:definitions>
  <inkml:trace contextRef="#ctx0" brushRef="#br0">0 0 24575,'0'0'0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1:52.366"/>
    </inkml:context>
    <inkml:brush xml:id="br0">
      <inkml:brushProperty name="width" value="0.05" units="cm"/>
      <inkml:brushProperty name="height" value="0.05" units="cm"/>
    </inkml:brush>
  </inkml:definitions>
  <inkml:trace contextRef="#ctx0" brushRef="#br0">0 0 24575,'0'0'0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2:07.313"/>
    </inkml:context>
    <inkml:brush xml:id="br0">
      <inkml:brushProperty name="width" value="0.05" units="cm"/>
      <inkml:brushProperty name="height" value="0.05" units="cm"/>
    </inkml:brush>
  </inkml:definitions>
  <inkml:trace contextRef="#ctx0" brushRef="#br0">0 0 24575,'0'0'0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42:11.744"/>
    </inkml:context>
    <inkml:brush xml:id="br0">
      <inkml:brushProperty name="width" value="0.05" units="cm"/>
      <inkml:brushProperty name="height" value="0.05" units="cm"/>
    </inkml:brush>
  </inkml:definitions>
  <inkml:trace contextRef="#ctx0" brushRef="#br0">0 0 24575,'0'0'0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52:52.926"/>
    </inkml:context>
    <inkml:brush xml:id="br0">
      <inkml:brushProperty name="width" value="0.05" units="cm"/>
      <inkml:brushProperty name="height" value="0.05" units="cm"/>
    </inkml:brush>
  </inkml:definitions>
  <inkml:trace contextRef="#ctx0" brushRef="#br0">0 0 24575,'0'0'0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53:02.475"/>
    </inkml:context>
    <inkml:brush xml:id="br0">
      <inkml:brushProperty name="width" value="0.05" units="cm"/>
      <inkml:brushProperty name="height" value="0.05" units="cm"/>
    </inkml:brush>
  </inkml:definitions>
  <inkml:trace contextRef="#ctx0" brushRef="#br0">0 0 24575,'0'0'0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5:53:06.250"/>
    </inkml:context>
    <inkml:brush xml:id="br0">
      <inkml:brushProperty name="width" value="0.05" units="cm"/>
      <inkml:brushProperty name="height" value="0.05" units="cm"/>
    </inkml:brush>
  </inkml:definitions>
  <inkml:trace contextRef="#ctx0" brushRef="#br0">0 0 24575,'0'0'0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67"/>
    </inkml:context>
    <inkml:brush xml:id="br0">
      <inkml:brushProperty name="width" value="0.05" units="cm"/>
      <inkml:brushProperty name="height" value="0.05" units="cm"/>
    </inkml:brush>
  </inkml:definitions>
  <inkml:trace contextRef="#ctx0" brushRef="#br0">0 0 24575,'0'0'0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68"/>
    </inkml:context>
    <inkml:brush xml:id="br0">
      <inkml:brushProperty name="width" value="0.05" units="cm"/>
      <inkml:brushProperty name="height" value="0.05" units="cm"/>
    </inkml:brush>
  </inkml:definitions>
  <inkml:trace contextRef="#ctx0" brushRef="#br0">0 0 24575,'0'0'0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69"/>
    </inkml:context>
    <inkml:brush xml:id="br0">
      <inkml:brushProperty name="width" value="0.05" units="cm"/>
      <inkml:brushProperty name="height" value="0.05" units="cm"/>
    </inkml:brush>
  </inkml:definitions>
  <inkml:trace contextRef="#ctx0" brushRef="#br0">0 0 24575,'0'0'0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0"/>
    </inkml:context>
    <inkml:brush xml:id="br0">
      <inkml:brushProperty name="width" value="0.05" units="cm"/>
      <inkml:brushProperty name="height" value="0.05" units="cm"/>
    </inkml:brush>
  </inkml:definitions>
  <inkml:trace contextRef="#ctx0" brushRef="#br0">0 0 24575,'0'0'0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1"/>
    </inkml:context>
    <inkml:brush xml:id="br0">
      <inkml:brushProperty name="width" value="0.05" units="cm"/>
      <inkml:brushProperty name="height" value="0.05" units="cm"/>
    </inkml:brush>
  </inkml:definitions>
  <inkml:trace contextRef="#ctx0" brushRef="#br0">0 0 24575,'0'0'0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2"/>
    </inkml:context>
    <inkml:brush xml:id="br0">
      <inkml:brushProperty name="width" value="0.05" units="cm"/>
      <inkml:brushProperty name="height" value="0.05" units="cm"/>
    </inkml:brush>
  </inkml:definitions>
  <inkml:trace contextRef="#ctx0" brushRef="#br0">0 0 24575,'0'0'0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3"/>
    </inkml:context>
    <inkml:brush xml:id="br0">
      <inkml:brushProperty name="width" value="0.05" units="cm"/>
      <inkml:brushProperty name="height" value="0.05" units="cm"/>
    </inkml:brush>
  </inkml:definitions>
  <inkml:trace contextRef="#ctx0" brushRef="#br0">0 0 24575,'0'0'0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4"/>
    </inkml:context>
    <inkml:brush xml:id="br0">
      <inkml:brushProperty name="width" value="0.05" units="cm"/>
      <inkml:brushProperty name="height" value="0.05" units="cm"/>
    </inkml:brush>
  </inkml:definitions>
  <inkml:trace contextRef="#ctx0" brushRef="#br0">0 0 24575,'0'0'0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5"/>
    </inkml:context>
    <inkml:brush xml:id="br0">
      <inkml:brushProperty name="width" value="0.05" units="cm"/>
      <inkml:brushProperty name="height" value="0.05" units="cm"/>
    </inkml:brush>
  </inkml:definitions>
  <inkml:trace contextRef="#ctx0" brushRef="#br0">0 0 24575,'0'0'0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6"/>
    </inkml:context>
    <inkml:brush xml:id="br0">
      <inkml:brushProperty name="width" value="0.05" units="cm"/>
      <inkml:brushProperty name="height" value="0.05" units="cm"/>
    </inkml:brush>
  </inkml:definitions>
  <inkml:trace contextRef="#ctx0" brushRef="#br0">0 0 24575,'0'0'0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7"/>
    </inkml:context>
    <inkml:brush xml:id="br0">
      <inkml:brushProperty name="width" value="0.05" units="cm"/>
      <inkml:brushProperty name="height" value="0.05" units="cm"/>
    </inkml:brush>
  </inkml:definitions>
  <inkml:trace contextRef="#ctx0" brushRef="#br0">0 0 24575,'0'0'0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8"/>
    </inkml:context>
    <inkml:brush xml:id="br0">
      <inkml:brushProperty name="width" value="0.05" units="cm"/>
      <inkml:brushProperty name="height" value="0.05" units="cm"/>
    </inkml:brush>
  </inkml:definitions>
  <inkml:trace contextRef="#ctx0" brushRef="#br0">0 0 24575,'0'0'0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79"/>
    </inkml:context>
    <inkml:brush xml:id="br0">
      <inkml:brushProperty name="width" value="0.05" units="cm"/>
      <inkml:brushProperty name="height" value="0.05" units="cm"/>
    </inkml:brush>
  </inkml:definitions>
  <inkml:trace contextRef="#ctx0" brushRef="#br0">0 0 24575,'0'0'0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0"/>
    </inkml:context>
    <inkml:brush xml:id="br0">
      <inkml:brushProperty name="width" value="0.05" units="cm"/>
      <inkml:brushProperty name="height" value="0.05" units="cm"/>
    </inkml:brush>
  </inkml:definitions>
  <inkml:trace contextRef="#ctx0" brushRef="#br0">0 0 24575,'0'0'0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1"/>
    </inkml:context>
    <inkml:brush xml:id="br0">
      <inkml:brushProperty name="width" value="0.05" units="cm"/>
      <inkml:brushProperty name="height" value="0.05" units="cm"/>
    </inkml:brush>
  </inkml:definitions>
  <inkml:trace contextRef="#ctx0" brushRef="#br0">0 0 24575,'0'0'0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2"/>
    </inkml:context>
    <inkml:brush xml:id="br0">
      <inkml:brushProperty name="width" value="0.05" units="cm"/>
      <inkml:brushProperty name="height" value="0.05" units="cm"/>
    </inkml:brush>
  </inkml:definitions>
  <inkml:trace contextRef="#ctx0" brushRef="#br0">0 0 24575,'0'0'0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3"/>
    </inkml:context>
    <inkml:brush xml:id="br0">
      <inkml:brushProperty name="width" value="0.05" units="cm"/>
      <inkml:brushProperty name="height" value="0.05" units="cm"/>
    </inkml:brush>
  </inkml:definitions>
  <inkml:trace contextRef="#ctx0" brushRef="#br0">0 0 24575,'0'0'0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4"/>
    </inkml:context>
    <inkml:brush xml:id="br0">
      <inkml:brushProperty name="width" value="0.05" units="cm"/>
      <inkml:brushProperty name="height" value="0.05" units="cm"/>
    </inkml:brush>
  </inkml:definitions>
  <inkml:trace contextRef="#ctx0" brushRef="#br0">0 0 24575,'0'0'0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5"/>
    </inkml:context>
    <inkml:brush xml:id="br0">
      <inkml:brushProperty name="width" value="0.05" units="cm"/>
      <inkml:brushProperty name="height" value="0.05" units="cm"/>
    </inkml:brush>
  </inkml:definitions>
  <inkml:trace contextRef="#ctx0" brushRef="#br0">0 0 24575,'0'0'0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6"/>
    </inkml:context>
    <inkml:brush xml:id="br0">
      <inkml:brushProperty name="width" value="0.05" units="cm"/>
      <inkml:brushProperty name="height" value="0.05" units="cm"/>
    </inkml:brush>
  </inkml:definitions>
  <inkml:trace contextRef="#ctx0" brushRef="#br0">0 0 24575,'0'0'0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7"/>
    </inkml:context>
    <inkml:brush xml:id="br0">
      <inkml:brushProperty name="width" value="0.05" units="cm"/>
      <inkml:brushProperty name="height" value="0.05" units="cm"/>
    </inkml:brush>
  </inkml:definitions>
  <inkml:trace contextRef="#ctx0" brushRef="#br0">0 0 24575,'0'0'0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13:02.988"/>
    </inkml:context>
    <inkml:brush xml:id="br0">
      <inkml:brushProperty name="width" value="0.05" units="cm"/>
      <inkml:brushProperty name="height" value="0.05" units="cm"/>
    </inkml:brush>
  </inkml:definitions>
  <inkml:trace contextRef="#ctx0" brushRef="#br0">0 0 24575,'0'0'0</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08.546"/>
    </inkml:context>
    <inkml:brush xml:id="br0">
      <inkml:brushProperty name="width" value="0.05" units="cm"/>
      <inkml:brushProperty name="height" value="0.05" units="cm"/>
    </inkml:brush>
  </inkml:definitions>
  <inkml:trace contextRef="#ctx0" brushRef="#br0">0 0 24575,'0'0'0</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3.458"/>
    </inkml:context>
    <inkml:brush xml:id="br0">
      <inkml:brushProperty name="width" value="0.05" units="cm"/>
      <inkml:brushProperty name="height" value="0.05" units="cm"/>
    </inkml:brush>
  </inkml:definitions>
  <inkml:trace contextRef="#ctx0" brushRef="#br0">0 0 24575,'0'0'0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07"/>
    </inkml:context>
    <inkml:brush xml:id="br0">
      <inkml:brushProperty name="width" value="0.05" units="cm"/>
      <inkml:brushProperty name="height" value="0.05" units="cm"/>
    </inkml:brush>
  </inkml:definitions>
  <inkml:trace contextRef="#ctx0" brushRef="#br0">0 0 24575,'0'0'0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11"/>
    </inkml:context>
    <inkml:brush xml:id="br0">
      <inkml:brushProperty name="width" value="0.05" units="cm"/>
      <inkml:brushProperty name="height" value="0.05" units="cm"/>
    </inkml:brush>
  </inkml:definitions>
  <inkml:trace contextRef="#ctx0" brushRef="#br0">0 0 24575,'0'0'0</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15"/>
    </inkml:context>
    <inkml:brush xml:id="br0">
      <inkml:brushProperty name="width" value="0.05" units="cm"/>
      <inkml:brushProperty name="height" value="0.05" units="cm"/>
    </inkml:brush>
  </inkml:definitions>
  <inkml:trace contextRef="#ctx0" brushRef="#br0">0 0 24575,'0'0'0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18"/>
    </inkml:context>
    <inkml:brush xml:id="br0">
      <inkml:brushProperty name="width" value="0.05" units="cm"/>
      <inkml:brushProperty name="height" value="0.05" units="cm"/>
    </inkml:brush>
  </inkml:definitions>
  <inkml:trace contextRef="#ctx0" brushRef="#br0">0 0 24575,'0'0'0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22"/>
    </inkml:context>
    <inkml:brush xml:id="br0">
      <inkml:brushProperty name="width" value="0.05" units="cm"/>
      <inkml:brushProperty name="height" value="0.05" units="cm"/>
    </inkml:brush>
  </inkml:definitions>
  <inkml:trace contextRef="#ctx0" brushRef="#br0">0 0 24575,'0'0'0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25"/>
    </inkml:context>
    <inkml:brush xml:id="br0">
      <inkml:brushProperty name="width" value="0.05" units="cm"/>
      <inkml:brushProperty name="height" value="0.05" units="cm"/>
    </inkml:brush>
  </inkml:definitions>
  <inkml:trace contextRef="#ctx0" brushRef="#br0">0 0 24575,'0'0'0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17.728"/>
    </inkml:context>
    <inkml:brush xml:id="br0">
      <inkml:brushProperty name="width" value="0.05" units="cm"/>
      <inkml:brushProperty name="height" value="0.05" units="cm"/>
    </inkml:brush>
  </inkml:definitions>
  <inkml:trace contextRef="#ctx0" brushRef="#br0">0 0 24575,'0'0'0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2"/>
    </inkml:context>
    <inkml:brush xml:id="br0">
      <inkml:brushProperty name="width" value="0.05" units="cm"/>
      <inkml:brushProperty name="height" value="0.05" units="cm"/>
    </inkml:brush>
  </inkml:definitions>
  <inkml:trace contextRef="#ctx0" brushRef="#br0">0 0 24575,'0'0'0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3"/>
    </inkml:context>
    <inkml:brush xml:id="br0">
      <inkml:brushProperty name="width" value="0.05" units="cm"/>
      <inkml:brushProperty name="height" value="0.05" units="cm"/>
    </inkml:brush>
  </inkml:definitions>
  <inkml:trace contextRef="#ctx0" brushRef="#br0">0 0 24575,'0'0'0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4"/>
    </inkml:context>
    <inkml:brush xml:id="br0">
      <inkml:brushProperty name="width" value="0.05" units="cm"/>
      <inkml:brushProperty name="height" value="0.05" units="cm"/>
    </inkml:brush>
  </inkml:definitions>
  <inkml:trace contextRef="#ctx0" brushRef="#br0">0 0 24575,'0'0'0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6"/>
    </inkml:context>
    <inkml:brush xml:id="br0">
      <inkml:brushProperty name="width" value="0.05" units="cm"/>
      <inkml:brushProperty name="height" value="0.05" units="cm"/>
    </inkml:brush>
  </inkml:definitions>
  <inkml:trace contextRef="#ctx0" brushRef="#br0">0 0 24575,'0'0'0</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7"/>
    </inkml:context>
    <inkml:brush xml:id="br0">
      <inkml:brushProperty name="width" value="0.05" units="cm"/>
      <inkml:brushProperty name="height" value="0.05" units="cm"/>
    </inkml:brush>
  </inkml:definitions>
  <inkml:trace contextRef="#ctx0" brushRef="#br0">0 0 24575,'0'0'0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798"/>
    </inkml:context>
    <inkml:brush xml:id="br0">
      <inkml:brushProperty name="width" value="0.05" units="cm"/>
      <inkml:brushProperty name="height" value="0.05" units="cm"/>
    </inkml:brush>
  </inkml:definitions>
  <inkml:trace contextRef="#ctx0" brushRef="#br0">0 0 24575,'0'0'0</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0"/>
    </inkml:context>
    <inkml:brush xml:id="br0">
      <inkml:brushProperty name="width" value="0.05" units="cm"/>
      <inkml:brushProperty name="height" value="0.05" units="cm"/>
    </inkml:brush>
  </inkml:definitions>
  <inkml:trace contextRef="#ctx0" brushRef="#br0">0 0 24575,'0'0'0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1"/>
    </inkml:context>
    <inkml:brush xml:id="br0">
      <inkml:brushProperty name="width" value="0.05" units="cm"/>
      <inkml:brushProperty name="height" value="0.05" units="cm"/>
    </inkml:brush>
  </inkml:definitions>
  <inkml:trace contextRef="#ctx0" brushRef="#br0">0 0 24575,'0'0'0</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2"/>
    </inkml:context>
    <inkml:brush xml:id="br0">
      <inkml:brushProperty name="width" value="0.05" units="cm"/>
      <inkml:brushProperty name="height" value="0.05" units="cm"/>
    </inkml:brush>
  </inkml:definitions>
  <inkml:trace contextRef="#ctx0" brushRef="#br0">0 0 24575,'0'0'0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4"/>
    </inkml:context>
    <inkml:brush xml:id="br0">
      <inkml:brushProperty name="width" value="0.05" units="cm"/>
      <inkml:brushProperty name="height" value="0.05" units="cm"/>
    </inkml:brush>
  </inkml:definitions>
  <inkml:trace contextRef="#ctx0" brushRef="#br0">0 0 24575,'0'0'0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5"/>
    </inkml:context>
    <inkml:brush xml:id="br0">
      <inkml:brushProperty name="width" value="0.05" units="cm"/>
      <inkml:brushProperty name="height" value="0.05" units="cm"/>
    </inkml:brush>
  </inkml:definitions>
  <inkml:trace contextRef="#ctx0" brushRef="#br0">0 0 24575,'0'0'0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6"/>
    </inkml:context>
    <inkml:brush xml:id="br0">
      <inkml:brushProperty name="width" value="0.05" units="cm"/>
      <inkml:brushProperty name="height" value="0.05" units="cm"/>
    </inkml:brush>
  </inkml:definitions>
  <inkml:trace contextRef="#ctx0" brushRef="#br0">0 0 24575,'0'0'0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7"/>
    </inkml:context>
    <inkml:brush xml:id="br0">
      <inkml:brushProperty name="width" value="0.05" units="cm"/>
      <inkml:brushProperty name="height" value="0.05" units="cm"/>
    </inkml:brush>
  </inkml:definitions>
  <inkml:trace contextRef="#ctx0" brushRef="#br0">0 0 24575,'0'0'0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8"/>
    </inkml:context>
    <inkml:brush xml:id="br0">
      <inkml:brushProperty name="width" value="0.05" units="cm"/>
      <inkml:brushProperty name="height" value="0.05" units="cm"/>
    </inkml:brush>
  </inkml:definitions>
  <inkml:trace contextRef="#ctx0" brushRef="#br0">0 0 24575,'0'0'0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09"/>
    </inkml:context>
    <inkml:brush xml:id="br0">
      <inkml:brushProperty name="width" value="0.05" units="cm"/>
      <inkml:brushProperty name="height" value="0.05" units="cm"/>
    </inkml:brush>
  </inkml:definitions>
  <inkml:trace contextRef="#ctx0" brushRef="#br0">0 0 24575,'0'0'0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1"/>
    </inkml:context>
    <inkml:brush xml:id="br0">
      <inkml:brushProperty name="width" value="0.05" units="cm"/>
      <inkml:brushProperty name="height" value="0.05" units="cm"/>
    </inkml:brush>
  </inkml:definitions>
  <inkml:trace contextRef="#ctx0" brushRef="#br0">0 0 24575,'0'0'0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2"/>
    </inkml:context>
    <inkml:brush xml:id="br0">
      <inkml:brushProperty name="width" value="0.05" units="cm"/>
      <inkml:brushProperty name="height" value="0.05" units="cm"/>
    </inkml:brush>
  </inkml:definitions>
  <inkml:trace contextRef="#ctx0" brushRef="#br0">0 0 24575,'0'0'0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3"/>
    </inkml:context>
    <inkml:brush xml:id="br0">
      <inkml:brushProperty name="width" value="0.05" units="cm"/>
      <inkml:brushProperty name="height" value="0.05" units="cm"/>
    </inkml:brush>
  </inkml:definitions>
  <inkml:trace contextRef="#ctx0" brushRef="#br0">0 0 24575,'0'0'0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5"/>
    </inkml:context>
    <inkml:brush xml:id="br0">
      <inkml:brushProperty name="width" value="0.05" units="cm"/>
      <inkml:brushProperty name="height" value="0.05" units="cm"/>
    </inkml:brush>
  </inkml:definitions>
  <inkml:trace contextRef="#ctx0" brushRef="#br0">0 0 24575,'0'0'0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6"/>
    </inkml:context>
    <inkml:brush xml:id="br0">
      <inkml:brushProperty name="width" value="0.05" units="cm"/>
      <inkml:brushProperty name="height" value="0.05" units="cm"/>
    </inkml:brush>
  </inkml:definitions>
  <inkml:trace contextRef="#ctx0" brushRef="#br0">0 0 24575,'0'0'0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7"/>
    </inkml:context>
    <inkml:brush xml:id="br0">
      <inkml:brushProperty name="width" value="0.05" units="cm"/>
      <inkml:brushProperty name="height" value="0.05" units="cm"/>
    </inkml:brush>
  </inkml:definitions>
  <inkml:trace contextRef="#ctx0" brushRef="#br0">0 0 24575,'0'0'0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19"/>
    </inkml:context>
    <inkml:brush xml:id="br0">
      <inkml:brushProperty name="width" value="0.05" units="cm"/>
      <inkml:brushProperty name="height" value="0.05" units="cm"/>
    </inkml:brush>
  </inkml:definitions>
  <inkml:trace contextRef="#ctx0" brushRef="#br0">0 0 24575,'0'0'0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0"/>
    </inkml:context>
    <inkml:brush xml:id="br0">
      <inkml:brushProperty name="width" value="0.05" units="cm"/>
      <inkml:brushProperty name="height" value="0.05" units="cm"/>
    </inkml:brush>
  </inkml:definitions>
  <inkml:trace contextRef="#ctx0" brushRef="#br0">0 0 24575,'0'0'0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1"/>
    </inkml:context>
    <inkml:brush xml:id="br0">
      <inkml:brushProperty name="width" value="0.05" units="cm"/>
      <inkml:brushProperty name="height" value="0.05" units="cm"/>
    </inkml:brush>
  </inkml:definitions>
  <inkml:trace contextRef="#ctx0" brushRef="#br0">0 0 24575,'0'0'0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3"/>
    </inkml:context>
    <inkml:brush xml:id="br0">
      <inkml:brushProperty name="width" value="0.05" units="cm"/>
      <inkml:brushProperty name="height" value="0.05" units="cm"/>
    </inkml:brush>
  </inkml:definitions>
  <inkml:trace contextRef="#ctx0" brushRef="#br0">0 0 24575,'0'0'0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4"/>
    </inkml:context>
    <inkml:brush xml:id="br0">
      <inkml:brushProperty name="width" value="0.05" units="cm"/>
      <inkml:brushProperty name="height" value="0.05" units="cm"/>
    </inkml:brush>
  </inkml:definitions>
  <inkml:trace contextRef="#ctx0" brushRef="#br0">0 0 24575,'0'0'0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5"/>
    </inkml:context>
    <inkml:brush xml:id="br0">
      <inkml:brushProperty name="width" value="0.05" units="cm"/>
      <inkml:brushProperty name="height" value="0.05" units="cm"/>
    </inkml:brush>
  </inkml:definitions>
  <inkml:trace contextRef="#ctx0" brushRef="#br0">0 0 24575,'0'0'0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6"/>
    </inkml:context>
    <inkml:brush xml:id="br0">
      <inkml:brushProperty name="width" value="0.05" units="cm"/>
      <inkml:brushProperty name="height" value="0.05" units="cm"/>
    </inkml:brush>
  </inkml:definitions>
  <inkml:trace contextRef="#ctx0" brushRef="#br0">0 0 24575,'0'0'0</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7"/>
    </inkml:context>
    <inkml:brush xml:id="br0">
      <inkml:brushProperty name="width" value="0.05" units="cm"/>
      <inkml:brushProperty name="height" value="0.05" units="cm"/>
    </inkml:brush>
  </inkml:definitions>
  <inkml:trace contextRef="#ctx0" brushRef="#br0">0 0 24575,'0'0'0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28"/>
    </inkml:context>
    <inkml:brush xml:id="br0">
      <inkml:brushProperty name="width" value="0.05" units="cm"/>
      <inkml:brushProperty name="height" value="0.05" units="cm"/>
    </inkml:brush>
  </inkml:definitions>
  <inkml:trace contextRef="#ctx0" brushRef="#br0">0 0 24575,'0'0'0</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0"/>
    </inkml:context>
    <inkml:brush xml:id="br0">
      <inkml:brushProperty name="width" value="0.05" units="cm"/>
      <inkml:brushProperty name="height" value="0.05" units="cm"/>
    </inkml:brush>
  </inkml:definitions>
  <inkml:trace contextRef="#ctx0" brushRef="#br0">0 0 24575,'0'0'0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1"/>
    </inkml:context>
    <inkml:brush xml:id="br0">
      <inkml:brushProperty name="width" value="0.05" units="cm"/>
      <inkml:brushProperty name="height" value="0.05" units="cm"/>
    </inkml:brush>
  </inkml:definitions>
  <inkml:trace contextRef="#ctx0" brushRef="#br0">0 0 24575,'0'0'0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2"/>
    </inkml:context>
    <inkml:brush xml:id="br0">
      <inkml:brushProperty name="width" value="0.05" units="cm"/>
      <inkml:brushProperty name="height" value="0.05" units="cm"/>
    </inkml:brush>
  </inkml:definitions>
  <inkml:trace contextRef="#ctx0" brushRef="#br0">0 0 24575,'0'0'0</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3"/>
    </inkml:context>
    <inkml:brush xml:id="br0">
      <inkml:brushProperty name="width" value="0.05" units="cm"/>
      <inkml:brushProperty name="height" value="0.05" units="cm"/>
    </inkml:brush>
  </inkml:definitions>
  <inkml:trace contextRef="#ctx0" brushRef="#br0">0 0 24575,'0'0'0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4"/>
    </inkml:context>
    <inkml:brush xml:id="br0">
      <inkml:brushProperty name="width" value="0.05" units="cm"/>
      <inkml:brushProperty name="height" value="0.05" units="cm"/>
    </inkml:brush>
  </inkml:definitions>
  <inkml:trace contextRef="#ctx0" brushRef="#br0">0 0 24575,'0'0'0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5"/>
    </inkml:context>
    <inkml:brush xml:id="br0">
      <inkml:brushProperty name="width" value="0.05" units="cm"/>
      <inkml:brushProperty name="height" value="0.05" units="cm"/>
    </inkml:brush>
  </inkml:definitions>
  <inkml:trace contextRef="#ctx0" brushRef="#br0">0 0 24575,'0'0'0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7"/>
    </inkml:context>
    <inkml:brush xml:id="br0">
      <inkml:brushProperty name="width" value="0.05" units="cm"/>
      <inkml:brushProperty name="height" value="0.05" units="cm"/>
    </inkml:brush>
  </inkml:definitions>
  <inkml:trace contextRef="#ctx0" brushRef="#br0">0 0 24575,'0'0'0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8"/>
    </inkml:context>
    <inkml:brush xml:id="br0">
      <inkml:brushProperty name="width" value="0.05" units="cm"/>
      <inkml:brushProperty name="height" value="0.05" units="cm"/>
    </inkml:brush>
  </inkml:definitions>
  <inkml:trace contextRef="#ctx0" brushRef="#br0">0 0 24575,'0'0'0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39"/>
    </inkml:context>
    <inkml:brush xml:id="br0">
      <inkml:brushProperty name="width" value="0.05" units="cm"/>
      <inkml:brushProperty name="height" value="0.05" units="cm"/>
    </inkml:brush>
  </inkml:definitions>
  <inkml:trace contextRef="#ctx0" brushRef="#br0">0 0 24575,'0'0'0</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40"/>
    </inkml:context>
    <inkml:brush xml:id="br0">
      <inkml:brushProperty name="width" value="0.05" units="cm"/>
      <inkml:brushProperty name="height" value="0.05" units="cm"/>
    </inkml:brush>
  </inkml:definitions>
  <inkml:trace contextRef="#ctx0" brushRef="#br0">0 0 24575,'0'0'0</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41"/>
    </inkml:context>
    <inkml:brush xml:id="br0">
      <inkml:brushProperty name="width" value="0.05" units="cm"/>
      <inkml:brushProperty name="height" value="0.05" units="cm"/>
    </inkml:brush>
  </inkml:definitions>
  <inkml:trace contextRef="#ctx0" brushRef="#br0">0 0 24575,'0'0'0</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1.842"/>
    </inkml:context>
    <inkml:brush xml:id="br0">
      <inkml:brushProperty name="width" value="0.05" units="cm"/>
      <inkml:brushProperty name="height" value="0.05" units="cm"/>
    </inkml:brush>
  </inkml:definitions>
  <inkml:trace contextRef="#ctx0" brushRef="#br0">0 0 24575,'0'0'0</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795"/>
    </inkml:context>
    <inkml:brush xml:id="br0">
      <inkml:brushProperty name="width" value="0.05" units="cm"/>
      <inkml:brushProperty name="height" value="0.05" units="cm"/>
    </inkml:brush>
  </inkml:definitions>
  <inkml:trace contextRef="#ctx0" brushRef="#br0">0 0 24575,'0'0'0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796"/>
    </inkml:context>
    <inkml:brush xml:id="br0">
      <inkml:brushProperty name="width" value="0.05" units="cm"/>
      <inkml:brushProperty name="height" value="0.05" units="cm"/>
    </inkml:brush>
  </inkml:definitions>
  <inkml:trace contextRef="#ctx0" brushRef="#br0">0 0 24575,'0'0'0</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798"/>
    </inkml:context>
    <inkml:brush xml:id="br0">
      <inkml:brushProperty name="width" value="0.05" units="cm"/>
      <inkml:brushProperty name="height" value="0.05" units="cm"/>
    </inkml:brush>
  </inkml:definitions>
  <inkml:trace contextRef="#ctx0" brushRef="#br0">0 0 24575,'0'0'0</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799"/>
    </inkml:context>
    <inkml:brush xml:id="br0">
      <inkml:brushProperty name="width" value="0.05" units="cm"/>
      <inkml:brushProperty name="height" value="0.05" units="cm"/>
    </inkml:brush>
  </inkml:definitions>
  <inkml:trace contextRef="#ctx0" brushRef="#br0">0 0 24575,'0'0'0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802"/>
    </inkml:context>
    <inkml:brush xml:id="br0">
      <inkml:brushProperty name="width" value="0.05" units="cm"/>
      <inkml:brushProperty name="height" value="0.05" units="cm"/>
    </inkml:brush>
  </inkml:definitions>
  <inkml:trace contextRef="#ctx0" brushRef="#br0">0 0 24575,'0'0'0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1:25.803"/>
    </inkml:context>
    <inkml:brush xml:id="br0">
      <inkml:brushProperty name="width" value="0.05" units="cm"/>
      <inkml:brushProperty name="height" value="0.05" units="cm"/>
    </inkml:brush>
  </inkml:definitions>
  <inkml:trace contextRef="#ctx0" brushRef="#br0">0 0 24575,'0'0'0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4"/>
    </inkml:context>
    <inkml:brush xml:id="br0">
      <inkml:brushProperty name="width" value="0.05" units="cm"/>
      <inkml:brushProperty name="height" value="0.05" units="cm"/>
    </inkml:brush>
  </inkml:definitions>
  <inkml:trace contextRef="#ctx0" brushRef="#br0">0 0 24575,'0'0'0</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5"/>
    </inkml:context>
    <inkml:brush xml:id="br0">
      <inkml:brushProperty name="width" value="0.05" units="cm"/>
      <inkml:brushProperty name="height" value="0.05" units="cm"/>
    </inkml:brush>
  </inkml:definitions>
  <inkml:trace contextRef="#ctx0" brushRef="#br0">0 0 24575,'0'0'0</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6"/>
    </inkml:context>
    <inkml:brush xml:id="br0">
      <inkml:brushProperty name="width" value="0.05" units="cm"/>
      <inkml:brushProperty name="height" value="0.05" units="cm"/>
    </inkml:brush>
  </inkml:definitions>
  <inkml:trace contextRef="#ctx0" brushRef="#br0">0 0 24575,'0'0'0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7"/>
    </inkml:context>
    <inkml:brush xml:id="br0">
      <inkml:brushProperty name="width" value="0.05" units="cm"/>
      <inkml:brushProperty name="height" value="0.05" units="cm"/>
    </inkml:brush>
  </inkml:definitions>
  <inkml:trace contextRef="#ctx0" brushRef="#br0">0 0 24575,'0'0'0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8"/>
    </inkml:context>
    <inkml:brush xml:id="br0">
      <inkml:brushProperty name="width" value="0.05" units="cm"/>
      <inkml:brushProperty name="height" value="0.05" units="cm"/>
    </inkml:brush>
  </inkml:definitions>
  <inkml:trace contextRef="#ctx0" brushRef="#br0">0 0 24575,'0'0'0</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79"/>
    </inkml:context>
    <inkml:brush xml:id="br0">
      <inkml:brushProperty name="width" value="0.05" units="cm"/>
      <inkml:brushProperty name="height" value="0.05" units="cm"/>
    </inkml:brush>
  </inkml:definitions>
  <inkml:trace contextRef="#ctx0" brushRef="#br0">0 0 24575,'0'0'0</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0"/>
    </inkml:context>
    <inkml:brush xml:id="br0">
      <inkml:brushProperty name="width" value="0.05" units="cm"/>
      <inkml:brushProperty name="height" value="0.05" units="cm"/>
    </inkml:brush>
  </inkml:definitions>
  <inkml:trace contextRef="#ctx0" brushRef="#br0">0 0 24575,'0'0'0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1"/>
    </inkml:context>
    <inkml:brush xml:id="br0">
      <inkml:brushProperty name="width" value="0.05" units="cm"/>
      <inkml:brushProperty name="height" value="0.05" units="cm"/>
    </inkml:brush>
  </inkml:definitions>
  <inkml:trace contextRef="#ctx0" brushRef="#br0">0 0 24575,'0'0'0</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2"/>
    </inkml:context>
    <inkml:brush xml:id="br0">
      <inkml:brushProperty name="width" value="0.05" units="cm"/>
      <inkml:brushProperty name="height" value="0.05" units="cm"/>
    </inkml:brush>
  </inkml:definitions>
  <inkml:trace contextRef="#ctx0" brushRef="#br0">0 0 24575,'0'0'0</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3"/>
    </inkml:context>
    <inkml:brush xml:id="br0">
      <inkml:brushProperty name="width" value="0.05" units="cm"/>
      <inkml:brushProperty name="height" value="0.05" units="cm"/>
    </inkml:brush>
  </inkml:definitions>
  <inkml:trace contextRef="#ctx0" brushRef="#br0">0 0 24575,'0'0'0</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4"/>
    </inkml:context>
    <inkml:brush xml:id="br0">
      <inkml:brushProperty name="width" value="0.05" units="cm"/>
      <inkml:brushProperty name="height" value="0.05" units="cm"/>
    </inkml:brush>
  </inkml:definitions>
  <inkml:trace contextRef="#ctx0" brushRef="#br0">0 0 24575,'0'0'0</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5"/>
    </inkml:context>
    <inkml:brush xml:id="br0">
      <inkml:brushProperty name="width" value="0.05" units="cm"/>
      <inkml:brushProperty name="height" value="0.05" units="cm"/>
    </inkml:brush>
  </inkml:definitions>
  <inkml:trace contextRef="#ctx0" brushRef="#br0">0 0 24575,'0'0'0</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6"/>
    </inkml:context>
    <inkml:brush xml:id="br0">
      <inkml:brushProperty name="width" value="0.05" units="cm"/>
      <inkml:brushProperty name="height" value="0.05" units="cm"/>
    </inkml:brush>
  </inkml:definitions>
  <inkml:trace contextRef="#ctx0" brushRef="#br0">0 0 24575,'0'0'0</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7"/>
    </inkml:context>
    <inkml:brush xml:id="br0">
      <inkml:brushProperty name="width" value="0.05" units="cm"/>
      <inkml:brushProperty name="height" value="0.05" units="cm"/>
    </inkml:brush>
  </inkml:definitions>
  <inkml:trace contextRef="#ctx0" brushRef="#br0">0 0 24575,'0'0'0</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8"/>
    </inkml:context>
    <inkml:brush xml:id="br0">
      <inkml:brushProperty name="width" value="0.05" units="cm"/>
      <inkml:brushProperty name="height" value="0.05" units="cm"/>
    </inkml:brush>
  </inkml:definitions>
  <inkml:trace contextRef="#ctx0" brushRef="#br0">0 0 24575,'0'0'0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89"/>
    </inkml:context>
    <inkml:brush xml:id="br0">
      <inkml:brushProperty name="width" value="0.05" units="cm"/>
      <inkml:brushProperty name="height" value="0.05" units="cm"/>
    </inkml:brush>
  </inkml:definitions>
  <inkml:trace contextRef="#ctx0" brushRef="#br0">0 0 24575,'0'0'0</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0"/>
    </inkml:context>
    <inkml:brush xml:id="br0">
      <inkml:brushProperty name="width" value="0.05" units="cm"/>
      <inkml:brushProperty name="height" value="0.05" units="cm"/>
    </inkml:brush>
  </inkml:definitions>
  <inkml:trace contextRef="#ctx0" brushRef="#br0">0 0 24575,'0'0'0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1"/>
    </inkml:context>
    <inkml:brush xml:id="br0">
      <inkml:brushProperty name="width" value="0.05" units="cm"/>
      <inkml:brushProperty name="height" value="0.05" units="cm"/>
    </inkml:brush>
  </inkml:definitions>
  <inkml:trace contextRef="#ctx0" brushRef="#br0">0 0 24575,'0'0'0</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2"/>
    </inkml:context>
    <inkml:brush xml:id="br0">
      <inkml:brushProperty name="width" value="0.05" units="cm"/>
      <inkml:brushProperty name="height" value="0.05" units="cm"/>
    </inkml:brush>
  </inkml:definitions>
  <inkml:trace contextRef="#ctx0" brushRef="#br0">0 0 24575,'0'0'0</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3"/>
    </inkml:context>
    <inkml:brush xml:id="br0">
      <inkml:brushProperty name="width" value="0.05" units="cm"/>
      <inkml:brushProperty name="height" value="0.05" units="cm"/>
    </inkml:brush>
  </inkml:definitions>
  <inkml:trace contextRef="#ctx0" brushRef="#br0">0 0 24575,'0'0'0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4"/>
    </inkml:context>
    <inkml:brush xml:id="br0">
      <inkml:brushProperty name="width" value="0.05" units="cm"/>
      <inkml:brushProperty name="height" value="0.05" units="cm"/>
    </inkml:brush>
  </inkml:definitions>
  <inkml:trace contextRef="#ctx0" brushRef="#br0">0 0 24575,'0'0'0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5"/>
    </inkml:context>
    <inkml:brush xml:id="br0">
      <inkml:brushProperty name="width" value="0.05" units="cm"/>
      <inkml:brushProperty name="height" value="0.05" units="cm"/>
    </inkml:brush>
  </inkml:definitions>
  <inkml:trace contextRef="#ctx0" brushRef="#br0">0 0 24575,'0'0'0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6"/>
    </inkml:context>
    <inkml:brush xml:id="br0">
      <inkml:brushProperty name="width" value="0.05" units="cm"/>
      <inkml:brushProperty name="height" value="0.05" units="cm"/>
    </inkml:brush>
  </inkml:definitions>
  <inkml:trace contextRef="#ctx0" brushRef="#br0">0 0 24575,'0'0'0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7"/>
    </inkml:context>
    <inkml:brush xml:id="br0">
      <inkml:brushProperty name="width" value="0.05" units="cm"/>
      <inkml:brushProperty name="height" value="0.05" units="cm"/>
    </inkml:brush>
  </inkml:definitions>
  <inkml:trace contextRef="#ctx0" brushRef="#br0">0 0 24575,'0'0'0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8"/>
    </inkml:context>
    <inkml:brush xml:id="br0">
      <inkml:brushProperty name="width" value="0.05" units="cm"/>
      <inkml:brushProperty name="height" value="0.05" units="cm"/>
    </inkml:brush>
  </inkml:definitions>
  <inkml:trace contextRef="#ctx0" brushRef="#br0">0 0 24575,'0'0'0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399"/>
    </inkml:context>
    <inkml:brush xml:id="br0">
      <inkml:brushProperty name="width" value="0.05" units="cm"/>
      <inkml:brushProperty name="height" value="0.05" units="cm"/>
    </inkml:brush>
  </inkml:definitions>
  <inkml:trace contextRef="#ctx0" brushRef="#br0">0 0 24575,'0'0'0</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0"/>
    </inkml:context>
    <inkml:brush xml:id="br0">
      <inkml:brushProperty name="width" value="0.05" units="cm"/>
      <inkml:brushProperty name="height" value="0.05" units="cm"/>
    </inkml:brush>
  </inkml:definitions>
  <inkml:trace contextRef="#ctx0" brushRef="#br0">0 0 24575,'0'0'0</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1"/>
    </inkml:context>
    <inkml:brush xml:id="br0">
      <inkml:brushProperty name="width" value="0.05" units="cm"/>
      <inkml:brushProperty name="height" value="0.05" units="cm"/>
    </inkml:brush>
  </inkml:definitions>
  <inkml:trace contextRef="#ctx0" brushRef="#br0">0 0 24575,'0'0'0</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2"/>
    </inkml:context>
    <inkml:brush xml:id="br0">
      <inkml:brushProperty name="width" value="0.05" units="cm"/>
      <inkml:brushProperty name="height" value="0.05" units="cm"/>
    </inkml:brush>
  </inkml:definitions>
  <inkml:trace contextRef="#ctx0" brushRef="#br0">0 0 24575,'0'0'0</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3"/>
    </inkml:context>
    <inkml:brush xml:id="br0">
      <inkml:brushProperty name="width" value="0.05" units="cm"/>
      <inkml:brushProperty name="height" value="0.05" units="cm"/>
    </inkml:brush>
  </inkml:definitions>
  <inkml:trace contextRef="#ctx0" brushRef="#br0">0 0 24575,'0'0'0</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4"/>
    </inkml:context>
    <inkml:brush xml:id="br0">
      <inkml:brushProperty name="width" value="0.05" units="cm"/>
      <inkml:brushProperty name="height" value="0.05" units="cm"/>
    </inkml:brush>
  </inkml:definitions>
  <inkml:trace contextRef="#ctx0" brushRef="#br0">0 0 24575,'0'0'0</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5"/>
    </inkml:context>
    <inkml:brush xml:id="br0">
      <inkml:brushProperty name="width" value="0.05" units="cm"/>
      <inkml:brushProperty name="height" value="0.05" units="cm"/>
    </inkml:brush>
  </inkml:definitions>
  <inkml:trace contextRef="#ctx0" brushRef="#br0">0 0 24575,'0'0'0</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6"/>
    </inkml:context>
    <inkml:brush xml:id="br0">
      <inkml:brushProperty name="width" value="0.05" units="cm"/>
      <inkml:brushProperty name="height" value="0.05" units="cm"/>
    </inkml:brush>
  </inkml:definitions>
  <inkml:trace contextRef="#ctx0" brushRef="#br0">0 0 24575,'0'0'0</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7"/>
    </inkml:context>
    <inkml:brush xml:id="br0">
      <inkml:brushProperty name="width" value="0.05" units="cm"/>
      <inkml:brushProperty name="height" value="0.05" units="cm"/>
    </inkml:brush>
  </inkml:definitions>
  <inkml:trace contextRef="#ctx0" brushRef="#br0">0 0 24575,'0'0'0</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8"/>
    </inkml:context>
    <inkml:brush xml:id="br0">
      <inkml:brushProperty name="width" value="0.05" units="cm"/>
      <inkml:brushProperty name="height" value="0.05" units="cm"/>
    </inkml:brush>
  </inkml:definitions>
  <inkml:trace contextRef="#ctx0" brushRef="#br0">0 0 24575,'0'0'0</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09"/>
    </inkml:context>
    <inkml:brush xml:id="br0">
      <inkml:brushProperty name="width" value="0.05" units="cm"/>
      <inkml:brushProperty name="height" value="0.05" units="cm"/>
    </inkml:brush>
  </inkml:definitions>
  <inkml:trace contextRef="#ctx0" brushRef="#br0">0 0 24575,'0'0'0</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0"/>
    </inkml:context>
    <inkml:brush xml:id="br0">
      <inkml:brushProperty name="width" value="0.05" units="cm"/>
      <inkml:brushProperty name="height" value="0.05" units="cm"/>
    </inkml:brush>
  </inkml:definitions>
  <inkml:trace contextRef="#ctx0" brushRef="#br0">0 0 24575,'0'0'0</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1"/>
    </inkml:context>
    <inkml:brush xml:id="br0">
      <inkml:brushProperty name="width" value="0.05" units="cm"/>
      <inkml:brushProperty name="height" value="0.05" units="cm"/>
    </inkml:brush>
  </inkml:definitions>
  <inkml:trace contextRef="#ctx0" brushRef="#br0">0 0 24575,'0'0'0</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2"/>
    </inkml:context>
    <inkml:brush xml:id="br0">
      <inkml:brushProperty name="width" value="0.05" units="cm"/>
      <inkml:brushProperty name="height" value="0.05" units="cm"/>
    </inkml:brush>
  </inkml:definitions>
  <inkml:trace contextRef="#ctx0" brushRef="#br0">0 0 24575,'0'0'0</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3"/>
    </inkml:context>
    <inkml:brush xml:id="br0">
      <inkml:brushProperty name="width" value="0.05" units="cm"/>
      <inkml:brushProperty name="height" value="0.05" units="cm"/>
    </inkml:brush>
  </inkml:definitions>
  <inkml:trace contextRef="#ctx0" brushRef="#br0">0 0 24575,'0'0'0</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4"/>
    </inkml:context>
    <inkml:brush xml:id="br0">
      <inkml:brushProperty name="width" value="0.05" units="cm"/>
      <inkml:brushProperty name="height" value="0.05" units="cm"/>
    </inkml:brush>
  </inkml:definitions>
  <inkml:trace contextRef="#ctx0" brushRef="#br0">0 0 24575,'0'0'0</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5"/>
    </inkml:context>
    <inkml:brush xml:id="br0">
      <inkml:brushProperty name="width" value="0.05" units="cm"/>
      <inkml:brushProperty name="height" value="0.05" units="cm"/>
    </inkml:brush>
  </inkml:definitions>
  <inkml:trace contextRef="#ctx0" brushRef="#br0">0 0 24575,'0'0'0</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6"/>
    </inkml:context>
    <inkml:brush xml:id="br0">
      <inkml:brushProperty name="width" value="0.05" units="cm"/>
      <inkml:brushProperty name="height" value="0.05" units="cm"/>
    </inkml:brush>
  </inkml:definitions>
  <inkml:trace contextRef="#ctx0" brushRef="#br0">0 0 24575,'0'0'0</inkml:trace>
</inkml:ink>
</file>

<file path=xl/ink/ink1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7"/>
    </inkml:context>
    <inkml:brush xml:id="br0">
      <inkml:brushProperty name="width" value="0.05" units="cm"/>
      <inkml:brushProperty name="height" value="0.05" units="cm"/>
    </inkml:brush>
  </inkml:definitions>
  <inkml:trace contextRef="#ctx0" brushRef="#br0">0 0 24575,'0'0'0</inkml:trace>
</inkml:ink>
</file>

<file path=xl/ink/ink1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8"/>
    </inkml:context>
    <inkml:brush xml:id="br0">
      <inkml:brushProperty name="width" value="0.05" units="cm"/>
      <inkml:brushProperty name="height" value="0.05" units="cm"/>
    </inkml:brush>
  </inkml:definitions>
  <inkml:trace contextRef="#ctx0" brushRef="#br0">0 0 24575,'0'0'0</inkml:trace>
</inkml:ink>
</file>

<file path=xl/ink/ink1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19"/>
    </inkml:context>
    <inkml:brush xml:id="br0">
      <inkml:brushProperty name="width" value="0.05" units="cm"/>
      <inkml:brushProperty name="height" value="0.05" units="cm"/>
    </inkml:brush>
  </inkml:definitions>
  <inkml:trace contextRef="#ctx0" brushRef="#br0">0 0 24575,'0'0'0</inkml:trace>
</inkml:ink>
</file>

<file path=xl/ink/ink1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0"/>
    </inkml:context>
    <inkml:brush xml:id="br0">
      <inkml:brushProperty name="width" value="0.05" units="cm"/>
      <inkml:brushProperty name="height" value="0.05" units="cm"/>
    </inkml:brush>
  </inkml:definitions>
  <inkml:trace contextRef="#ctx0" brushRef="#br0">0 0 24575,'0'0'0</inkml:trace>
</inkml:ink>
</file>

<file path=xl/ink/ink1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1"/>
    </inkml:context>
    <inkml:brush xml:id="br0">
      <inkml:brushProperty name="width" value="0.05" units="cm"/>
      <inkml:brushProperty name="height" value="0.05" units="cm"/>
    </inkml:brush>
  </inkml:definitions>
  <inkml:trace contextRef="#ctx0" brushRef="#br0">0 0 24575,'0'0'0</inkml:trace>
</inkml:ink>
</file>

<file path=xl/ink/ink1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2"/>
    </inkml:context>
    <inkml:brush xml:id="br0">
      <inkml:brushProperty name="width" value="0.05" units="cm"/>
      <inkml:brushProperty name="height" value="0.05" units="cm"/>
    </inkml:brush>
  </inkml:definitions>
  <inkml:trace contextRef="#ctx0" brushRef="#br0">0 0 24575,'0'0'0</inkml:trace>
</inkml:ink>
</file>

<file path=xl/ink/ink1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3"/>
    </inkml:context>
    <inkml:brush xml:id="br0">
      <inkml:brushProperty name="width" value="0.05" units="cm"/>
      <inkml:brushProperty name="height" value="0.05" units="cm"/>
    </inkml:brush>
  </inkml:definitions>
  <inkml:trace contextRef="#ctx0" brushRef="#br0">0 0 24575,'0'0'0</inkml:trace>
</inkml:ink>
</file>

<file path=xl/ink/ink1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4"/>
    </inkml:context>
    <inkml:brush xml:id="br0">
      <inkml:brushProperty name="width" value="0.05" units="cm"/>
      <inkml:brushProperty name="height" value="0.05" units="cm"/>
    </inkml:brush>
  </inkml:definitions>
  <inkml:trace contextRef="#ctx0" brushRef="#br0">0 0 24575,'0'0'0</inkml:trace>
</inkml:ink>
</file>

<file path=xl/ink/ink1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5"/>
    </inkml:context>
    <inkml:brush xml:id="br0">
      <inkml:brushProperty name="width" value="0.05" units="cm"/>
      <inkml:brushProperty name="height" value="0.05" units="cm"/>
    </inkml:brush>
  </inkml:definitions>
  <inkml:trace contextRef="#ctx0" brushRef="#br0">0 0 24575,'0'0'0</inkml:trace>
</inkml:ink>
</file>

<file path=xl/ink/ink1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6"/>
    </inkml:context>
    <inkml:brush xml:id="br0">
      <inkml:brushProperty name="width" value="0.05" units="cm"/>
      <inkml:brushProperty name="height" value="0.05" units="cm"/>
    </inkml:brush>
  </inkml:definitions>
  <inkml:trace contextRef="#ctx0" brushRef="#br0">0 0 24575,'0'0'0</inkml:trace>
</inkml:ink>
</file>

<file path=xl/ink/ink1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7"/>
    </inkml:context>
    <inkml:brush xml:id="br0">
      <inkml:brushProperty name="width" value="0.05" units="cm"/>
      <inkml:brushProperty name="height" value="0.05" units="cm"/>
    </inkml:brush>
  </inkml:definitions>
  <inkml:trace contextRef="#ctx0" brushRef="#br0">0 0 24575,'0'0'0</inkml:trace>
</inkml:ink>
</file>

<file path=xl/ink/ink1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8"/>
    </inkml:context>
    <inkml:brush xml:id="br0">
      <inkml:brushProperty name="width" value="0.05" units="cm"/>
      <inkml:brushProperty name="height" value="0.05" units="cm"/>
    </inkml:brush>
  </inkml:definitions>
  <inkml:trace contextRef="#ctx0" brushRef="#br0">0 0 24575,'0'0'0</inkml:trace>
</inkml:ink>
</file>

<file path=xl/ink/ink1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29"/>
    </inkml:context>
    <inkml:brush xml:id="br0">
      <inkml:brushProperty name="width" value="0.05" units="cm"/>
      <inkml:brushProperty name="height" value="0.05" units="cm"/>
    </inkml:brush>
  </inkml:definitions>
  <inkml:trace contextRef="#ctx0" brushRef="#br0">0 0 24575,'0'0'0</inkml:trace>
</inkml:ink>
</file>

<file path=xl/ink/ink1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0"/>
    </inkml:context>
    <inkml:brush xml:id="br0">
      <inkml:brushProperty name="width" value="0.05" units="cm"/>
      <inkml:brushProperty name="height" value="0.05" units="cm"/>
    </inkml:brush>
  </inkml:definitions>
  <inkml:trace contextRef="#ctx0" brushRef="#br0">0 0 24575,'0'0'0</inkml:trace>
</inkml:ink>
</file>

<file path=xl/ink/ink1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1"/>
    </inkml:context>
    <inkml:brush xml:id="br0">
      <inkml:brushProperty name="width" value="0.05" units="cm"/>
      <inkml:brushProperty name="height" value="0.05" units="cm"/>
    </inkml:brush>
  </inkml:definitions>
  <inkml:trace contextRef="#ctx0" brushRef="#br0">0 0 24575,'0'0'0</inkml:trace>
</inkml:ink>
</file>

<file path=xl/ink/ink1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2"/>
    </inkml:context>
    <inkml:brush xml:id="br0">
      <inkml:brushProperty name="width" value="0.05" units="cm"/>
      <inkml:brushProperty name="height" value="0.05" units="cm"/>
    </inkml:brush>
  </inkml:definitions>
  <inkml:trace contextRef="#ctx0" brushRef="#br0">0 0 24575,'0'0'0</inkml:trace>
</inkml:ink>
</file>

<file path=xl/ink/ink1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3"/>
    </inkml:context>
    <inkml:brush xml:id="br0">
      <inkml:brushProperty name="width" value="0.05" units="cm"/>
      <inkml:brushProperty name="height" value="0.05" units="cm"/>
    </inkml:brush>
  </inkml:definitions>
  <inkml:trace contextRef="#ctx0" brushRef="#br0">0 0 24575,'0'0'0</inkml:trace>
</inkml:ink>
</file>

<file path=xl/ink/ink1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4"/>
    </inkml:context>
    <inkml:brush xml:id="br0">
      <inkml:brushProperty name="width" value="0.05" units="cm"/>
      <inkml:brushProperty name="height" value="0.05" units="cm"/>
    </inkml:brush>
  </inkml:definitions>
  <inkml:trace contextRef="#ctx0" brushRef="#br0">0 0 24575,'0'0'0</inkml:trace>
</inkml:ink>
</file>

<file path=xl/ink/ink1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5"/>
    </inkml:context>
    <inkml:brush xml:id="br0">
      <inkml:brushProperty name="width" value="0.05" units="cm"/>
      <inkml:brushProperty name="height" value="0.05" units="cm"/>
    </inkml:brush>
  </inkml:definitions>
  <inkml:trace contextRef="#ctx0" brushRef="#br0">0 0 24575,'0'0'0</inkml:trace>
</inkml:ink>
</file>

<file path=xl/ink/ink1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6"/>
    </inkml:context>
    <inkml:brush xml:id="br0">
      <inkml:brushProperty name="width" value="0.05" units="cm"/>
      <inkml:brushProperty name="height" value="0.05" units="cm"/>
    </inkml:brush>
  </inkml:definitions>
  <inkml:trace contextRef="#ctx0" brushRef="#br0">0 0 24575,'0'0'0</inkml:trace>
</inkml:ink>
</file>

<file path=xl/ink/ink1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7"/>
    </inkml:context>
    <inkml:brush xml:id="br0">
      <inkml:brushProperty name="width" value="0.05" units="cm"/>
      <inkml:brushProperty name="height" value="0.05" units="cm"/>
    </inkml:brush>
  </inkml:definitions>
  <inkml:trace contextRef="#ctx0" brushRef="#br0">0 0 24575,'0'0'0</inkml:trace>
</inkml:ink>
</file>

<file path=xl/ink/ink1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8"/>
    </inkml:context>
    <inkml:brush xml:id="br0">
      <inkml:brushProperty name="width" value="0.05" units="cm"/>
      <inkml:brushProperty name="height" value="0.05" units="cm"/>
    </inkml:brush>
  </inkml:definitions>
  <inkml:trace contextRef="#ctx0" brushRef="#br0">0 0 24575,'0'0'0</inkml:trace>
</inkml:ink>
</file>

<file path=xl/ink/ink1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39"/>
    </inkml:context>
    <inkml:brush xml:id="br0">
      <inkml:brushProperty name="width" value="0.05" units="cm"/>
      <inkml:brushProperty name="height" value="0.05" units="cm"/>
    </inkml:brush>
  </inkml:definitions>
  <inkml:trace contextRef="#ctx0" brushRef="#br0">0 0 24575,'0'0'0</inkml:trace>
</inkml:ink>
</file>

<file path=xl/ink/ink1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0"/>
    </inkml:context>
    <inkml:brush xml:id="br0">
      <inkml:brushProperty name="width" value="0.05" units="cm"/>
      <inkml:brushProperty name="height" value="0.05" units="cm"/>
    </inkml:brush>
  </inkml:definitions>
  <inkml:trace contextRef="#ctx0" brushRef="#br0">0 0 24575,'0'0'0</inkml:trace>
</inkml:ink>
</file>

<file path=xl/ink/ink1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1"/>
    </inkml:context>
    <inkml:brush xml:id="br0">
      <inkml:brushProperty name="width" value="0.05" units="cm"/>
      <inkml:brushProperty name="height" value="0.05" units="cm"/>
    </inkml:brush>
  </inkml:definitions>
  <inkml:trace contextRef="#ctx0" brushRef="#br0">0 0 24575,'0'0'0</inkml:trace>
</inkml:ink>
</file>

<file path=xl/ink/ink1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2"/>
    </inkml:context>
    <inkml:brush xml:id="br0">
      <inkml:brushProperty name="width" value="0.05" units="cm"/>
      <inkml:brushProperty name="height" value="0.05" units="cm"/>
    </inkml:brush>
  </inkml:definitions>
  <inkml:trace contextRef="#ctx0" brushRef="#br0">0 0 24575,'0'0'0</inkml:trace>
</inkml:ink>
</file>

<file path=xl/ink/ink1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3"/>
    </inkml:context>
    <inkml:brush xml:id="br0">
      <inkml:brushProperty name="width" value="0.05" units="cm"/>
      <inkml:brushProperty name="height" value="0.05" units="cm"/>
    </inkml:brush>
  </inkml:definitions>
  <inkml:trace contextRef="#ctx0" brushRef="#br0">0 0 24575,'0'0'0</inkml:trace>
</inkml:ink>
</file>

<file path=xl/ink/ink1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4"/>
    </inkml:context>
    <inkml:brush xml:id="br0">
      <inkml:brushProperty name="width" value="0.05" units="cm"/>
      <inkml:brushProperty name="height" value="0.05" units="cm"/>
    </inkml:brush>
  </inkml:definitions>
  <inkml:trace contextRef="#ctx0" brushRef="#br0">0 0 24575,'0'0'0</inkml:trace>
</inkml:ink>
</file>

<file path=xl/ink/ink1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5"/>
    </inkml:context>
    <inkml:brush xml:id="br0">
      <inkml:brushProperty name="width" value="0.05" units="cm"/>
      <inkml:brushProperty name="height" value="0.05" units="cm"/>
    </inkml:brush>
  </inkml:definitions>
  <inkml:trace contextRef="#ctx0" brushRef="#br0">0 0 24575,'0'0'0</inkml:trace>
</inkml:ink>
</file>

<file path=xl/ink/ink1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6"/>
    </inkml:context>
    <inkml:brush xml:id="br0">
      <inkml:brushProperty name="width" value="0.05" units="cm"/>
      <inkml:brushProperty name="height" value="0.05" units="cm"/>
    </inkml:brush>
  </inkml:definitions>
  <inkml:trace contextRef="#ctx0" brushRef="#br0">0 0 24575,'0'0'0</inkml:trace>
</inkml:ink>
</file>

<file path=xl/ink/ink1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7"/>
    </inkml:context>
    <inkml:brush xml:id="br0">
      <inkml:brushProperty name="width" value="0.05" units="cm"/>
      <inkml:brushProperty name="height" value="0.05" units="cm"/>
    </inkml:brush>
  </inkml:definitions>
  <inkml:trace contextRef="#ctx0" brushRef="#br0">0 0 24575,'0'0'0</inkml:trace>
</inkml:ink>
</file>

<file path=xl/ink/ink1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8"/>
    </inkml:context>
    <inkml:brush xml:id="br0">
      <inkml:brushProperty name="width" value="0.05" units="cm"/>
      <inkml:brushProperty name="height" value="0.05" units="cm"/>
    </inkml:brush>
  </inkml:definitions>
  <inkml:trace contextRef="#ctx0" brushRef="#br0">0 0 24575,'0'0'0</inkml:trace>
</inkml:ink>
</file>

<file path=xl/ink/ink1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49"/>
    </inkml:context>
    <inkml:brush xml:id="br0">
      <inkml:brushProperty name="width" value="0.05" units="cm"/>
      <inkml:brushProperty name="height" value="0.05" units="cm"/>
    </inkml:brush>
  </inkml:definitions>
  <inkml:trace contextRef="#ctx0" brushRef="#br0">0 0 24575,'0'0'0</inkml:trace>
</inkml:ink>
</file>

<file path=xl/ink/ink1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50"/>
    </inkml:context>
    <inkml:brush xml:id="br0">
      <inkml:brushProperty name="width" value="0.05" units="cm"/>
      <inkml:brushProperty name="height" value="0.05" units="cm"/>
    </inkml:brush>
  </inkml:definitions>
  <inkml:trace contextRef="#ctx0" brushRef="#br0">0 0 24575,'0'0'0</inkml:trace>
</inkml:ink>
</file>

<file path=xl/ink/ink1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51"/>
    </inkml:context>
    <inkml:brush xml:id="br0">
      <inkml:brushProperty name="width" value="0.05" units="cm"/>
      <inkml:brushProperty name="height" value="0.05" units="cm"/>
    </inkml:brush>
  </inkml:definitions>
  <inkml:trace contextRef="#ctx0" brushRef="#br0">0 0 24575,'0'0'0</inkml:trace>
</inkml:ink>
</file>

<file path=xl/ink/ink1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2:53.452"/>
    </inkml:context>
    <inkml:brush xml:id="br0">
      <inkml:brushProperty name="width" value="0.05" units="cm"/>
      <inkml:brushProperty name="height" value="0.05" units="cm"/>
    </inkml:brush>
  </inkml:definitions>
  <inkml:trace contextRef="#ctx0" brushRef="#br0">0 0 24575,'0'0'0</inkml:trace>
</inkml:ink>
</file>

<file path=xl/ink/ink1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05"/>
    </inkml:context>
    <inkml:brush xml:id="br0">
      <inkml:brushProperty name="width" value="0.05" units="cm"/>
      <inkml:brushProperty name="height" value="0.05" units="cm"/>
    </inkml:brush>
  </inkml:definitions>
  <inkml:trace contextRef="#ctx0" brushRef="#br0">0 0 24575,'0'0'0</inkml:trace>
</inkml:ink>
</file>

<file path=xl/ink/ink1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06"/>
    </inkml:context>
    <inkml:brush xml:id="br0">
      <inkml:brushProperty name="width" value="0.05" units="cm"/>
      <inkml:brushProperty name="height" value="0.05" units="cm"/>
    </inkml:brush>
  </inkml:definitions>
  <inkml:trace contextRef="#ctx0" brushRef="#br0">0 0 24575,'0'0'0</inkml:trace>
</inkml:ink>
</file>

<file path=xl/ink/ink1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07"/>
    </inkml:context>
    <inkml:brush xml:id="br0">
      <inkml:brushProperty name="width" value="0.05" units="cm"/>
      <inkml:brushProperty name="height" value="0.05" units="cm"/>
    </inkml:brush>
  </inkml:definitions>
  <inkml:trace contextRef="#ctx0" brushRef="#br0">0 0 24575,'0'0'0</inkml:trace>
</inkml:ink>
</file>

<file path=xl/ink/ink1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08"/>
    </inkml:context>
    <inkml:brush xml:id="br0">
      <inkml:brushProperty name="width" value="0.05" units="cm"/>
      <inkml:brushProperty name="height" value="0.05" units="cm"/>
    </inkml:brush>
  </inkml:definitions>
  <inkml:trace contextRef="#ctx0" brushRef="#br0">0 0 24575,'0'0'0</inkml:trace>
</inkml:ink>
</file>

<file path=xl/ink/ink1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09"/>
    </inkml:context>
    <inkml:brush xml:id="br0">
      <inkml:brushProperty name="width" value="0.05" units="cm"/>
      <inkml:brushProperty name="height" value="0.05" units="cm"/>
    </inkml:brush>
  </inkml:definitions>
  <inkml:trace contextRef="#ctx0" brushRef="#br0">0 0 24575,'0'0'0</inkml:trace>
</inkml:ink>
</file>

<file path=xl/ink/ink1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0"/>
    </inkml:context>
    <inkml:brush xml:id="br0">
      <inkml:brushProperty name="width" value="0.05" units="cm"/>
      <inkml:brushProperty name="height" value="0.05" units="cm"/>
    </inkml:brush>
  </inkml:definitions>
  <inkml:trace contextRef="#ctx0" brushRef="#br0">0 0 24575,'0'0'0</inkml:trace>
</inkml:ink>
</file>

<file path=xl/ink/ink1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1"/>
    </inkml:context>
    <inkml:brush xml:id="br0">
      <inkml:brushProperty name="width" value="0.05" units="cm"/>
      <inkml:brushProperty name="height" value="0.05" units="cm"/>
    </inkml:brush>
  </inkml:definitions>
  <inkml:trace contextRef="#ctx0" brushRef="#br0">0 0 24575,'0'0'0</inkml:trace>
</inkml:ink>
</file>

<file path=xl/ink/ink1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2"/>
    </inkml:context>
    <inkml:brush xml:id="br0">
      <inkml:brushProperty name="width" value="0.05" units="cm"/>
      <inkml:brushProperty name="height" value="0.05" units="cm"/>
    </inkml:brush>
  </inkml:definitions>
  <inkml:trace contextRef="#ctx0" brushRef="#br0">0 0 24575,'0'0'0</inkml:trace>
</inkml:ink>
</file>

<file path=xl/ink/ink1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3"/>
    </inkml:context>
    <inkml:brush xml:id="br0">
      <inkml:brushProperty name="width" value="0.05" units="cm"/>
      <inkml:brushProperty name="height" value="0.05" units="cm"/>
    </inkml:brush>
  </inkml:definitions>
  <inkml:trace contextRef="#ctx0" brushRef="#br0">0 0 24575,'0'0'0</inkml:trace>
</inkml:ink>
</file>

<file path=xl/ink/ink1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4"/>
    </inkml:context>
    <inkml:brush xml:id="br0">
      <inkml:brushProperty name="width" value="0.05" units="cm"/>
      <inkml:brushProperty name="height" value="0.05" units="cm"/>
    </inkml:brush>
  </inkml:definitions>
  <inkml:trace contextRef="#ctx0" brushRef="#br0">0 0 24575,'0'0'0</inkml:trace>
</inkml:ink>
</file>

<file path=xl/ink/ink1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5"/>
    </inkml:context>
    <inkml:brush xml:id="br0">
      <inkml:brushProperty name="width" value="0.05" units="cm"/>
      <inkml:brushProperty name="height" value="0.05" units="cm"/>
    </inkml:brush>
  </inkml:definitions>
  <inkml:trace contextRef="#ctx0" brushRef="#br0">0 0 24575,'0'0'0</inkml:trace>
</inkml:ink>
</file>

<file path=xl/ink/ink1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6"/>
    </inkml:context>
    <inkml:brush xml:id="br0">
      <inkml:brushProperty name="width" value="0.05" units="cm"/>
      <inkml:brushProperty name="height" value="0.05" units="cm"/>
    </inkml:brush>
  </inkml:definitions>
  <inkml:trace contextRef="#ctx0" brushRef="#br0">0 0 24575,'0'0'0</inkml:trace>
</inkml:ink>
</file>

<file path=xl/ink/ink1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7"/>
    </inkml:context>
    <inkml:brush xml:id="br0">
      <inkml:brushProperty name="width" value="0.05" units="cm"/>
      <inkml:brushProperty name="height" value="0.05" units="cm"/>
    </inkml:brush>
  </inkml:definitions>
  <inkml:trace contextRef="#ctx0" brushRef="#br0">0 0 24575,'0'0'0</inkml:trace>
</inkml:ink>
</file>

<file path=xl/ink/ink1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8"/>
    </inkml:context>
    <inkml:brush xml:id="br0">
      <inkml:brushProperty name="width" value="0.05" units="cm"/>
      <inkml:brushProperty name="height" value="0.05" units="cm"/>
    </inkml:brush>
  </inkml:definitions>
  <inkml:trace contextRef="#ctx0" brushRef="#br0">0 0 24575,'0'0'0</inkml:trace>
</inkml:ink>
</file>

<file path=xl/ink/ink1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19"/>
    </inkml:context>
    <inkml:brush xml:id="br0">
      <inkml:brushProperty name="width" value="0.05" units="cm"/>
      <inkml:brushProperty name="height" value="0.05" units="cm"/>
    </inkml:brush>
  </inkml:definitions>
  <inkml:trace contextRef="#ctx0" brushRef="#br0">0 0 24575,'0'0'0</inkml:trace>
</inkml:ink>
</file>

<file path=xl/ink/ink1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0"/>
    </inkml:context>
    <inkml:brush xml:id="br0">
      <inkml:brushProperty name="width" value="0.05" units="cm"/>
      <inkml:brushProperty name="height" value="0.05" units="cm"/>
    </inkml:brush>
  </inkml:definitions>
  <inkml:trace contextRef="#ctx0" brushRef="#br0">0 0 24575,'0'0'0</inkml:trace>
</inkml:ink>
</file>

<file path=xl/ink/ink1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1"/>
    </inkml:context>
    <inkml:brush xml:id="br0">
      <inkml:brushProperty name="width" value="0.05" units="cm"/>
      <inkml:brushProperty name="height" value="0.05" units="cm"/>
    </inkml:brush>
  </inkml:definitions>
  <inkml:trace contextRef="#ctx0" brushRef="#br0">0 0 24575,'0'0'0</inkml:trace>
</inkml:ink>
</file>

<file path=xl/ink/ink1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2"/>
    </inkml:context>
    <inkml:brush xml:id="br0">
      <inkml:brushProperty name="width" value="0.05" units="cm"/>
      <inkml:brushProperty name="height" value="0.05" units="cm"/>
    </inkml:brush>
  </inkml:definitions>
  <inkml:trace contextRef="#ctx0" brushRef="#br0">0 0 24575,'0'0'0</inkml:trace>
</inkml:ink>
</file>

<file path=xl/ink/ink1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3"/>
    </inkml:context>
    <inkml:brush xml:id="br0">
      <inkml:brushProperty name="width" value="0.05" units="cm"/>
      <inkml:brushProperty name="height" value="0.05" units="cm"/>
    </inkml:brush>
  </inkml:definitions>
  <inkml:trace contextRef="#ctx0" brushRef="#br0">0 0 24575,'0'0'0</inkml:trace>
</inkml:ink>
</file>

<file path=xl/ink/ink2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4"/>
    </inkml:context>
    <inkml:brush xml:id="br0">
      <inkml:brushProperty name="width" value="0.05" units="cm"/>
      <inkml:brushProperty name="height" value="0.05" units="cm"/>
    </inkml:brush>
  </inkml:definitions>
  <inkml:trace contextRef="#ctx0" brushRef="#br0">0 0 24575,'0'0'0</inkml:trace>
</inkml:ink>
</file>

<file path=xl/ink/ink2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5"/>
    </inkml:context>
    <inkml:brush xml:id="br0">
      <inkml:brushProperty name="width" value="0.05" units="cm"/>
      <inkml:brushProperty name="height" value="0.05" units="cm"/>
    </inkml:brush>
  </inkml:definitions>
  <inkml:trace contextRef="#ctx0" brushRef="#br0">0 0 24575,'0'0'0</inkml:trace>
</inkml:ink>
</file>

<file path=xl/ink/ink2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6"/>
    </inkml:context>
    <inkml:brush xml:id="br0">
      <inkml:brushProperty name="width" value="0.05" units="cm"/>
      <inkml:brushProperty name="height" value="0.05" units="cm"/>
    </inkml:brush>
  </inkml:definitions>
  <inkml:trace contextRef="#ctx0" brushRef="#br0">0 0 24575,'0'0'0</inkml:trace>
</inkml:ink>
</file>

<file path=xl/ink/ink2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7"/>
    </inkml:context>
    <inkml:brush xml:id="br0">
      <inkml:brushProperty name="width" value="0.05" units="cm"/>
      <inkml:brushProperty name="height" value="0.05" units="cm"/>
    </inkml:brush>
  </inkml:definitions>
  <inkml:trace contextRef="#ctx0" brushRef="#br0">0 0 24575,'0'0'0</inkml:trace>
</inkml:ink>
</file>

<file path=xl/ink/ink2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8"/>
    </inkml:context>
    <inkml:brush xml:id="br0">
      <inkml:brushProperty name="width" value="0.05" units="cm"/>
      <inkml:brushProperty name="height" value="0.05" units="cm"/>
    </inkml:brush>
  </inkml:definitions>
  <inkml:trace contextRef="#ctx0" brushRef="#br0">0 0 24575,'0'0'0</inkml:trace>
</inkml:ink>
</file>

<file path=xl/ink/ink2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29"/>
    </inkml:context>
    <inkml:brush xml:id="br0">
      <inkml:brushProperty name="width" value="0.05" units="cm"/>
      <inkml:brushProperty name="height" value="0.05" units="cm"/>
    </inkml:brush>
  </inkml:definitions>
  <inkml:trace contextRef="#ctx0" brushRef="#br0">0 0 24575,'0'0'0</inkml:trace>
</inkml:ink>
</file>

<file path=xl/ink/ink2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0"/>
    </inkml:context>
    <inkml:brush xml:id="br0">
      <inkml:brushProperty name="width" value="0.05" units="cm"/>
      <inkml:brushProperty name="height" value="0.05" units="cm"/>
    </inkml:brush>
  </inkml:definitions>
  <inkml:trace contextRef="#ctx0" brushRef="#br0">0 0 24575,'0'0'0</inkml:trace>
</inkml:ink>
</file>

<file path=xl/ink/ink2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1"/>
    </inkml:context>
    <inkml:brush xml:id="br0">
      <inkml:brushProperty name="width" value="0.05" units="cm"/>
      <inkml:brushProperty name="height" value="0.05" units="cm"/>
    </inkml:brush>
  </inkml:definitions>
  <inkml:trace contextRef="#ctx0" brushRef="#br0">0 0 24575,'0'0'0</inkml:trace>
</inkml:ink>
</file>

<file path=xl/ink/ink2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2"/>
    </inkml:context>
    <inkml:brush xml:id="br0">
      <inkml:brushProperty name="width" value="0.05" units="cm"/>
      <inkml:brushProperty name="height" value="0.05" units="cm"/>
    </inkml:brush>
  </inkml:definitions>
  <inkml:trace contextRef="#ctx0" brushRef="#br0">0 0 24575,'0'0'0</inkml:trace>
</inkml:ink>
</file>

<file path=xl/ink/ink2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3"/>
    </inkml:context>
    <inkml:brush xml:id="br0">
      <inkml:brushProperty name="width" value="0.05" units="cm"/>
      <inkml:brushProperty name="height" value="0.05" units="cm"/>
    </inkml:brush>
  </inkml:definitions>
  <inkml:trace contextRef="#ctx0" brushRef="#br0">0 0 24575,'0'0'0</inkml:trace>
</inkml:ink>
</file>

<file path=xl/ink/ink2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4"/>
    </inkml:context>
    <inkml:brush xml:id="br0">
      <inkml:brushProperty name="width" value="0.05" units="cm"/>
      <inkml:brushProperty name="height" value="0.05" units="cm"/>
    </inkml:brush>
  </inkml:definitions>
  <inkml:trace contextRef="#ctx0" brushRef="#br0">0 0 24575,'0'0'0</inkml:trace>
</inkml:ink>
</file>

<file path=xl/ink/ink2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5"/>
    </inkml:context>
    <inkml:brush xml:id="br0">
      <inkml:brushProperty name="width" value="0.05" units="cm"/>
      <inkml:brushProperty name="height" value="0.05" units="cm"/>
    </inkml:brush>
  </inkml:definitions>
  <inkml:trace contextRef="#ctx0" brushRef="#br0">0 0 24575,'0'0'0</inkml:trace>
</inkml:ink>
</file>

<file path=xl/ink/ink2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6"/>
    </inkml:context>
    <inkml:brush xml:id="br0">
      <inkml:brushProperty name="width" value="0.05" units="cm"/>
      <inkml:brushProperty name="height" value="0.05" units="cm"/>
    </inkml:brush>
  </inkml:definitions>
  <inkml:trace contextRef="#ctx0" brushRef="#br0">0 0 24575,'0'0'0</inkml:trace>
</inkml:ink>
</file>

<file path=xl/ink/ink2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7"/>
    </inkml:context>
    <inkml:brush xml:id="br0">
      <inkml:brushProperty name="width" value="0.05" units="cm"/>
      <inkml:brushProperty name="height" value="0.05" units="cm"/>
    </inkml:brush>
  </inkml:definitions>
  <inkml:trace contextRef="#ctx0" brushRef="#br0">0 0 24575,'0'0'0</inkml:trace>
</inkml:ink>
</file>

<file path=xl/ink/ink2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8"/>
    </inkml:context>
    <inkml:brush xml:id="br0">
      <inkml:brushProperty name="width" value="0.05" units="cm"/>
      <inkml:brushProperty name="height" value="0.05" units="cm"/>
    </inkml:brush>
  </inkml:definitions>
  <inkml:trace contextRef="#ctx0" brushRef="#br0">0 0 24575,'0'0'0</inkml:trace>
</inkml:ink>
</file>

<file path=xl/ink/ink2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39"/>
    </inkml:context>
    <inkml:brush xml:id="br0">
      <inkml:brushProperty name="width" value="0.05" units="cm"/>
      <inkml:brushProperty name="height" value="0.05" units="cm"/>
    </inkml:brush>
  </inkml:definitions>
  <inkml:trace contextRef="#ctx0" brushRef="#br0">0 0 24575,'0'0'0</inkml:trace>
</inkml:ink>
</file>

<file path=xl/ink/ink2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0"/>
    </inkml:context>
    <inkml:brush xml:id="br0">
      <inkml:brushProperty name="width" value="0.05" units="cm"/>
      <inkml:brushProperty name="height" value="0.05" units="cm"/>
    </inkml:brush>
  </inkml:definitions>
  <inkml:trace contextRef="#ctx0" brushRef="#br0">0 0 24575,'0'0'0</inkml:trace>
</inkml:ink>
</file>

<file path=xl/ink/ink2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1"/>
    </inkml:context>
    <inkml:brush xml:id="br0">
      <inkml:brushProperty name="width" value="0.05" units="cm"/>
      <inkml:brushProperty name="height" value="0.05" units="cm"/>
    </inkml:brush>
  </inkml:definitions>
  <inkml:trace contextRef="#ctx0" brushRef="#br0">0 0 24575,'0'0'0</inkml:trace>
</inkml:ink>
</file>

<file path=xl/ink/ink2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2"/>
    </inkml:context>
    <inkml:brush xml:id="br0">
      <inkml:brushProperty name="width" value="0.05" units="cm"/>
      <inkml:brushProperty name="height" value="0.05" units="cm"/>
    </inkml:brush>
  </inkml:definitions>
  <inkml:trace contextRef="#ctx0" brushRef="#br0">0 0 24575,'0'0'0</inkml:trace>
</inkml:ink>
</file>

<file path=xl/ink/ink2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3"/>
    </inkml:context>
    <inkml:brush xml:id="br0">
      <inkml:brushProperty name="width" value="0.05" units="cm"/>
      <inkml:brushProperty name="height" value="0.05" units="cm"/>
    </inkml:brush>
  </inkml:definitions>
  <inkml:trace contextRef="#ctx0" brushRef="#br0">0 0 24575,'0'0'0</inkml:trace>
</inkml:ink>
</file>

<file path=xl/ink/ink2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4"/>
    </inkml:context>
    <inkml:brush xml:id="br0">
      <inkml:brushProperty name="width" value="0.05" units="cm"/>
      <inkml:brushProperty name="height" value="0.05" units="cm"/>
    </inkml:brush>
  </inkml:definitions>
  <inkml:trace contextRef="#ctx0" brushRef="#br0">0 0 24575,'0'0'0</inkml:trace>
</inkml:ink>
</file>

<file path=xl/ink/ink2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5"/>
    </inkml:context>
    <inkml:brush xml:id="br0">
      <inkml:brushProperty name="width" value="0.05" units="cm"/>
      <inkml:brushProperty name="height" value="0.05" units="cm"/>
    </inkml:brush>
  </inkml:definitions>
  <inkml:trace contextRef="#ctx0" brushRef="#br0">0 0 24575,'0'0'0</inkml:trace>
</inkml:ink>
</file>

<file path=xl/ink/ink2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6"/>
    </inkml:context>
    <inkml:brush xml:id="br0">
      <inkml:brushProperty name="width" value="0.05" units="cm"/>
      <inkml:brushProperty name="height" value="0.05" units="cm"/>
    </inkml:brush>
  </inkml:definitions>
  <inkml:trace contextRef="#ctx0" brushRef="#br0">0 0 24575,'0'0'0</inkml:trace>
</inkml:ink>
</file>

<file path=xl/ink/ink2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7"/>
    </inkml:context>
    <inkml:brush xml:id="br0">
      <inkml:brushProperty name="width" value="0.05" units="cm"/>
      <inkml:brushProperty name="height" value="0.05" units="cm"/>
    </inkml:brush>
  </inkml:definitions>
  <inkml:trace contextRef="#ctx0" brushRef="#br0">0 0 24575,'0'0'0</inkml:trace>
</inkml:ink>
</file>

<file path=xl/ink/ink2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8"/>
    </inkml:context>
    <inkml:brush xml:id="br0">
      <inkml:brushProperty name="width" value="0.05" units="cm"/>
      <inkml:brushProperty name="height" value="0.05" units="cm"/>
    </inkml:brush>
  </inkml:definitions>
  <inkml:trace contextRef="#ctx0" brushRef="#br0">0 0 24575,'0'0'0</inkml:trace>
</inkml:ink>
</file>

<file path=xl/ink/ink2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49"/>
    </inkml:context>
    <inkml:brush xml:id="br0">
      <inkml:brushProperty name="width" value="0.05" units="cm"/>
      <inkml:brushProperty name="height" value="0.05" units="cm"/>
    </inkml:brush>
  </inkml:definitions>
  <inkml:trace contextRef="#ctx0" brushRef="#br0">0 0 24575,'0'0'0</inkml:trace>
</inkml:ink>
</file>

<file path=xl/ink/ink2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0"/>
    </inkml:context>
    <inkml:brush xml:id="br0">
      <inkml:brushProperty name="width" value="0.05" units="cm"/>
      <inkml:brushProperty name="height" value="0.05" units="cm"/>
    </inkml:brush>
  </inkml:definitions>
  <inkml:trace contextRef="#ctx0" brushRef="#br0">0 0 24575,'0'0'0</inkml:trace>
</inkml:ink>
</file>

<file path=xl/ink/ink2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1"/>
    </inkml:context>
    <inkml:brush xml:id="br0">
      <inkml:brushProperty name="width" value="0.05" units="cm"/>
      <inkml:brushProperty name="height" value="0.05" units="cm"/>
    </inkml:brush>
  </inkml:definitions>
  <inkml:trace contextRef="#ctx0" brushRef="#br0">0 0 24575,'0'0'0</inkml:trace>
</inkml:ink>
</file>

<file path=xl/ink/ink2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2"/>
    </inkml:context>
    <inkml:brush xml:id="br0">
      <inkml:brushProperty name="width" value="0.05" units="cm"/>
      <inkml:brushProperty name="height" value="0.05" units="cm"/>
    </inkml:brush>
  </inkml:definitions>
  <inkml:trace contextRef="#ctx0" brushRef="#br0">0 0 24575,'0'0'0</inkml:trace>
</inkml:ink>
</file>

<file path=xl/ink/ink2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3"/>
    </inkml:context>
    <inkml:brush xml:id="br0">
      <inkml:brushProperty name="width" value="0.05" units="cm"/>
      <inkml:brushProperty name="height" value="0.05" units="cm"/>
    </inkml:brush>
  </inkml:definitions>
  <inkml:trace contextRef="#ctx0" brushRef="#br0">0 0 24575,'0'0'0</inkml:trace>
</inkml:ink>
</file>

<file path=xl/ink/ink2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4"/>
    </inkml:context>
    <inkml:brush xml:id="br0">
      <inkml:brushProperty name="width" value="0.05" units="cm"/>
      <inkml:brushProperty name="height" value="0.05" units="cm"/>
    </inkml:brush>
  </inkml:definitions>
  <inkml:trace contextRef="#ctx0" brushRef="#br0">0 0 24575,'0'0'0</inkml:trace>
</inkml:ink>
</file>

<file path=xl/ink/ink2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5"/>
    </inkml:context>
    <inkml:brush xml:id="br0">
      <inkml:brushProperty name="width" value="0.05" units="cm"/>
      <inkml:brushProperty name="height" value="0.05" units="cm"/>
    </inkml:brush>
  </inkml:definitions>
  <inkml:trace contextRef="#ctx0" brushRef="#br0">0 0 24575,'0'0'0</inkml:trace>
</inkml:ink>
</file>

<file path=xl/ink/ink2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6"/>
    </inkml:context>
    <inkml:brush xml:id="br0">
      <inkml:brushProperty name="width" value="0.05" units="cm"/>
      <inkml:brushProperty name="height" value="0.05" units="cm"/>
    </inkml:brush>
  </inkml:definitions>
  <inkml:trace contextRef="#ctx0" brushRef="#br0">0 0 24575,'0'0'0</inkml:trace>
</inkml:ink>
</file>

<file path=xl/ink/ink2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7"/>
    </inkml:context>
    <inkml:brush xml:id="br0">
      <inkml:brushProperty name="width" value="0.05" units="cm"/>
      <inkml:brushProperty name="height" value="0.05" units="cm"/>
    </inkml:brush>
  </inkml:definitions>
  <inkml:trace contextRef="#ctx0" brushRef="#br0">0 0 24575,'0'0'0</inkml:trace>
</inkml:ink>
</file>

<file path=xl/ink/ink2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8"/>
    </inkml:context>
    <inkml:brush xml:id="br0">
      <inkml:brushProperty name="width" value="0.05" units="cm"/>
      <inkml:brushProperty name="height" value="0.05" units="cm"/>
    </inkml:brush>
  </inkml:definitions>
  <inkml:trace contextRef="#ctx0" brushRef="#br0">0 0 24575,'0'0'0</inkml:trace>
</inkml:ink>
</file>

<file path=xl/ink/ink2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59"/>
    </inkml:context>
    <inkml:brush xml:id="br0">
      <inkml:brushProperty name="width" value="0.05" units="cm"/>
      <inkml:brushProperty name="height" value="0.05" units="cm"/>
    </inkml:brush>
  </inkml:definitions>
  <inkml:trace contextRef="#ctx0" brushRef="#br0">0 0 24575,'0'0'0</inkml:trace>
</inkml:ink>
</file>

<file path=xl/ink/ink2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0"/>
    </inkml:context>
    <inkml:brush xml:id="br0">
      <inkml:brushProperty name="width" value="0.05" units="cm"/>
      <inkml:brushProperty name="height" value="0.05" units="cm"/>
    </inkml:brush>
  </inkml:definitions>
  <inkml:trace contextRef="#ctx0" brushRef="#br0">0 0 24575,'0'0'0</inkml:trace>
</inkml:ink>
</file>

<file path=xl/ink/ink2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1"/>
    </inkml:context>
    <inkml:brush xml:id="br0">
      <inkml:brushProperty name="width" value="0.05" units="cm"/>
      <inkml:brushProperty name="height" value="0.05" units="cm"/>
    </inkml:brush>
  </inkml:definitions>
  <inkml:trace contextRef="#ctx0" brushRef="#br0">0 0 24575,'0'0'0</inkml:trace>
</inkml:ink>
</file>

<file path=xl/ink/ink2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2"/>
    </inkml:context>
    <inkml:brush xml:id="br0">
      <inkml:brushProperty name="width" value="0.05" units="cm"/>
      <inkml:brushProperty name="height" value="0.05" units="cm"/>
    </inkml:brush>
  </inkml:definitions>
  <inkml:trace contextRef="#ctx0" brushRef="#br0">0 0 24575,'0'0'0</inkml:trace>
</inkml:ink>
</file>

<file path=xl/ink/ink2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3"/>
    </inkml:context>
    <inkml:brush xml:id="br0">
      <inkml:brushProperty name="width" value="0.05" units="cm"/>
      <inkml:brushProperty name="height" value="0.05" units="cm"/>
    </inkml:brush>
  </inkml:definitions>
  <inkml:trace contextRef="#ctx0" brushRef="#br0">0 0 24575,'0'0'0</inkml:trace>
</inkml:ink>
</file>

<file path=xl/ink/ink2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4"/>
    </inkml:context>
    <inkml:brush xml:id="br0">
      <inkml:brushProperty name="width" value="0.05" units="cm"/>
      <inkml:brushProperty name="height" value="0.05" units="cm"/>
    </inkml:brush>
  </inkml:definitions>
  <inkml:trace contextRef="#ctx0" brushRef="#br0">0 0 24575,'0'0'0</inkml:trace>
</inkml:ink>
</file>

<file path=xl/ink/ink2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5"/>
    </inkml:context>
    <inkml:brush xml:id="br0">
      <inkml:brushProperty name="width" value="0.05" units="cm"/>
      <inkml:brushProperty name="height" value="0.05" units="cm"/>
    </inkml:brush>
  </inkml:definitions>
  <inkml:trace contextRef="#ctx0" brushRef="#br0">0 0 24575,'0'0'0</inkml:trace>
</inkml:ink>
</file>

<file path=xl/ink/ink2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6"/>
    </inkml:context>
    <inkml:brush xml:id="br0">
      <inkml:brushProperty name="width" value="0.05" units="cm"/>
      <inkml:brushProperty name="height" value="0.05" units="cm"/>
    </inkml:brush>
  </inkml:definitions>
  <inkml:trace contextRef="#ctx0" brushRef="#br0">0 0 24575,'0'0'0</inkml:trace>
</inkml:ink>
</file>

<file path=xl/ink/ink2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7"/>
    </inkml:context>
    <inkml:brush xml:id="br0">
      <inkml:brushProperty name="width" value="0.05" units="cm"/>
      <inkml:brushProperty name="height" value="0.05" units="cm"/>
    </inkml:brush>
  </inkml:definitions>
  <inkml:trace contextRef="#ctx0" brushRef="#br0">0 0 24575,'0'0'0</inkml:trace>
</inkml:ink>
</file>

<file path=xl/ink/ink2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8"/>
    </inkml:context>
    <inkml:brush xml:id="br0">
      <inkml:brushProperty name="width" value="0.05" units="cm"/>
      <inkml:brushProperty name="height" value="0.05" units="cm"/>
    </inkml:brush>
  </inkml:definitions>
  <inkml:trace contextRef="#ctx0" brushRef="#br0">0 0 24575,'0'0'0</inkml:trace>
</inkml:ink>
</file>

<file path=xl/ink/ink2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69"/>
    </inkml:context>
    <inkml:brush xml:id="br0">
      <inkml:brushProperty name="width" value="0.05" units="cm"/>
      <inkml:brushProperty name="height" value="0.05" units="cm"/>
    </inkml:brush>
  </inkml:definitions>
  <inkml:trace contextRef="#ctx0" brushRef="#br0">0 0 24575,'0'0'0</inkml:trace>
</inkml:ink>
</file>

<file path=xl/ink/ink2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0"/>
    </inkml:context>
    <inkml:brush xml:id="br0">
      <inkml:brushProperty name="width" value="0.05" units="cm"/>
      <inkml:brushProperty name="height" value="0.05" units="cm"/>
    </inkml:brush>
  </inkml:definitions>
  <inkml:trace contextRef="#ctx0" brushRef="#br0">0 0 24575,'0'0'0</inkml:trace>
</inkml:ink>
</file>

<file path=xl/ink/ink2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1"/>
    </inkml:context>
    <inkml:brush xml:id="br0">
      <inkml:brushProperty name="width" value="0.05" units="cm"/>
      <inkml:brushProperty name="height" value="0.05" units="cm"/>
    </inkml:brush>
  </inkml:definitions>
  <inkml:trace contextRef="#ctx0" brushRef="#br0">0 0 24575,'0'0'0</inkml:trace>
</inkml:ink>
</file>

<file path=xl/ink/ink2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2"/>
    </inkml:context>
    <inkml:brush xml:id="br0">
      <inkml:brushProperty name="width" value="0.05" units="cm"/>
      <inkml:brushProperty name="height" value="0.05" units="cm"/>
    </inkml:brush>
  </inkml:definitions>
  <inkml:trace contextRef="#ctx0" brushRef="#br0">0 0 24575,'0'0'0</inkml:trace>
</inkml:ink>
</file>

<file path=xl/ink/ink2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3"/>
    </inkml:context>
    <inkml:brush xml:id="br0">
      <inkml:brushProperty name="width" value="0.05" units="cm"/>
      <inkml:brushProperty name="height" value="0.05" units="cm"/>
    </inkml:brush>
  </inkml:definitions>
  <inkml:trace contextRef="#ctx0" brushRef="#br0">0 0 24575,'0'0'0</inkml:trace>
</inkml:ink>
</file>

<file path=xl/ink/ink2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4"/>
    </inkml:context>
    <inkml:brush xml:id="br0">
      <inkml:brushProperty name="width" value="0.05" units="cm"/>
      <inkml:brushProperty name="height" value="0.05" units="cm"/>
    </inkml:brush>
  </inkml:definitions>
  <inkml:trace contextRef="#ctx0" brushRef="#br0">0 0 24575,'0'0'0</inkml:trace>
</inkml:ink>
</file>

<file path=xl/ink/ink2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5"/>
    </inkml:context>
    <inkml:brush xml:id="br0">
      <inkml:brushProperty name="width" value="0.05" units="cm"/>
      <inkml:brushProperty name="height" value="0.05" units="cm"/>
    </inkml:brush>
  </inkml:definitions>
  <inkml:trace contextRef="#ctx0" brushRef="#br0">0 0 24575,'0'0'0</inkml:trace>
</inkml:ink>
</file>

<file path=xl/ink/ink2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6"/>
    </inkml:context>
    <inkml:brush xml:id="br0">
      <inkml:brushProperty name="width" value="0.05" units="cm"/>
      <inkml:brushProperty name="height" value="0.05" units="cm"/>
    </inkml:brush>
  </inkml:definitions>
  <inkml:trace contextRef="#ctx0" brushRef="#br0">0 0 24575,'0'0'0</inkml:trace>
</inkml:ink>
</file>

<file path=xl/ink/ink2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7"/>
    </inkml:context>
    <inkml:brush xml:id="br0">
      <inkml:brushProperty name="width" value="0.05" units="cm"/>
      <inkml:brushProperty name="height" value="0.05" units="cm"/>
    </inkml:brush>
  </inkml:definitions>
  <inkml:trace contextRef="#ctx0" brushRef="#br0">0 0 24575,'0'0'0</inkml:trace>
</inkml:ink>
</file>

<file path=xl/ink/ink2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8"/>
    </inkml:context>
    <inkml:brush xml:id="br0">
      <inkml:brushProperty name="width" value="0.05" units="cm"/>
      <inkml:brushProperty name="height" value="0.05" units="cm"/>
    </inkml:brush>
  </inkml:definitions>
  <inkml:trace contextRef="#ctx0" brushRef="#br0">0 0 24575,'0'0'0</inkml:trace>
</inkml:ink>
</file>

<file path=xl/ink/ink2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79"/>
    </inkml:context>
    <inkml:brush xml:id="br0">
      <inkml:brushProperty name="width" value="0.05" units="cm"/>
      <inkml:brushProperty name="height" value="0.05" units="cm"/>
    </inkml:brush>
  </inkml:definitions>
  <inkml:trace contextRef="#ctx0" brushRef="#br0">0 0 24575,'0'0'0</inkml:trace>
</inkml:ink>
</file>

<file path=xl/ink/ink2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80"/>
    </inkml:context>
    <inkml:brush xml:id="br0">
      <inkml:brushProperty name="width" value="0.05" units="cm"/>
      <inkml:brushProperty name="height" value="0.05" units="cm"/>
    </inkml:brush>
  </inkml:definitions>
  <inkml:trace contextRef="#ctx0" brushRef="#br0">0 0 24575,'0'0'0</inkml:trace>
</inkml:ink>
</file>

<file path=xl/ink/ink2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81"/>
    </inkml:context>
    <inkml:brush xml:id="br0">
      <inkml:brushProperty name="width" value="0.05" units="cm"/>
      <inkml:brushProperty name="height" value="0.05" units="cm"/>
    </inkml:brush>
  </inkml:definitions>
  <inkml:trace contextRef="#ctx0" brushRef="#br0">0 0 24575,'0'0'0</inkml:trace>
</inkml:ink>
</file>

<file path=xl/ink/ink2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82"/>
    </inkml:context>
    <inkml:brush xml:id="br0">
      <inkml:brushProperty name="width" value="0.05" units="cm"/>
      <inkml:brushProperty name="height" value="0.05" units="cm"/>
    </inkml:brush>
  </inkml:definitions>
  <inkml:trace contextRef="#ctx0" brushRef="#br0">0 0 24575,'0'0'0</inkml:trace>
</inkml:ink>
</file>

<file path=xl/ink/ink2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6-01T06:23:03.183"/>
    </inkml:context>
    <inkml:brush xml:id="br0">
      <inkml:brushProperty name="width" value="0.05" units="cm"/>
      <inkml:brushProperty name="height" value="0.05" units="cm"/>
    </inkml:brush>
  </inkml:definitions>
  <inkml:trace contextRef="#ctx0" brushRef="#br0">0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C609-FD5C-B54C-873C-274C669F759A}">
  <dimension ref="A1:I16"/>
  <sheetViews>
    <sheetView workbookViewId="0">
      <selection activeCell="B14" sqref="B14"/>
    </sheetView>
  </sheetViews>
  <sheetFormatPr baseColWidth="10" defaultRowHeight="16"/>
  <cols>
    <col min="1" max="1" width="14.33203125" bestFit="1" customWidth="1"/>
    <col min="2" max="2" width="22.1640625" bestFit="1" customWidth="1"/>
    <col min="3" max="3" width="104.33203125" customWidth="1"/>
  </cols>
  <sheetData>
    <row r="1" spans="1:9" s="102" customFormat="1">
      <c r="A1" s="51" t="s">
        <v>75</v>
      </c>
      <c r="B1" s="51" t="s">
        <v>76</v>
      </c>
      <c r="C1" s="51" t="s">
        <v>89</v>
      </c>
      <c r="D1" s="51"/>
      <c r="E1" s="51"/>
      <c r="F1" s="51"/>
      <c r="G1" s="51"/>
      <c r="H1" s="51"/>
      <c r="I1" s="51"/>
    </row>
    <row r="2" spans="1:9" ht="34">
      <c r="A2" s="103" t="s">
        <v>116</v>
      </c>
      <c r="B2" s="103" t="s">
        <v>117</v>
      </c>
      <c r="C2" s="64" t="s">
        <v>118</v>
      </c>
      <c r="D2" s="4"/>
      <c r="E2" s="4"/>
      <c r="F2" s="4"/>
      <c r="G2" s="4"/>
      <c r="H2" s="4"/>
      <c r="I2" s="4"/>
    </row>
    <row r="3" spans="1:9" ht="48" customHeight="1">
      <c r="A3" s="103">
        <v>1</v>
      </c>
      <c r="B3" s="104" t="s">
        <v>82</v>
      </c>
      <c r="C3" s="64" t="s">
        <v>92</v>
      </c>
      <c r="D3" s="4"/>
      <c r="E3" s="4"/>
      <c r="F3" s="4"/>
      <c r="G3" s="4"/>
      <c r="H3" s="4"/>
      <c r="I3" s="4"/>
    </row>
    <row r="4" spans="1:9" ht="51">
      <c r="A4" s="103">
        <v>2</v>
      </c>
      <c r="B4" s="104" t="s">
        <v>81</v>
      </c>
      <c r="C4" s="64" t="s">
        <v>90</v>
      </c>
      <c r="D4" s="4"/>
      <c r="E4" s="4"/>
      <c r="F4" s="4"/>
      <c r="G4" s="4"/>
      <c r="H4" s="4"/>
      <c r="I4" s="4"/>
    </row>
    <row r="5" spans="1:9" ht="85">
      <c r="A5" s="103">
        <v>3</v>
      </c>
      <c r="B5" s="104" t="s">
        <v>83</v>
      </c>
      <c r="C5" s="64" t="s">
        <v>91</v>
      </c>
      <c r="D5" s="4"/>
      <c r="E5" s="4"/>
      <c r="F5" s="4"/>
      <c r="G5" s="4"/>
      <c r="H5" s="4"/>
      <c r="I5" s="4"/>
    </row>
    <row r="6" spans="1:9" ht="34">
      <c r="A6" s="103">
        <v>4</v>
      </c>
      <c r="B6" s="104" t="s">
        <v>95</v>
      </c>
      <c r="C6" s="64" t="s">
        <v>94</v>
      </c>
      <c r="D6" s="4"/>
      <c r="E6" s="4"/>
      <c r="F6" s="4"/>
      <c r="G6" s="4"/>
      <c r="H6" s="4"/>
      <c r="I6" s="4"/>
    </row>
    <row r="7" spans="1:9" ht="34">
      <c r="A7" s="103">
        <v>5</v>
      </c>
      <c r="B7" s="104" t="s">
        <v>84</v>
      </c>
      <c r="C7" s="64" t="s">
        <v>93</v>
      </c>
      <c r="D7" s="4"/>
      <c r="E7" s="4"/>
      <c r="F7" s="4"/>
      <c r="G7" s="4"/>
      <c r="H7" s="4"/>
      <c r="I7" s="4"/>
    </row>
    <row r="8" spans="1:9" ht="99" customHeight="1">
      <c r="A8" s="103">
        <v>6</v>
      </c>
      <c r="B8" s="104" t="s">
        <v>96</v>
      </c>
      <c r="C8" s="64" t="s">
        <v>97</v>
      </c>
      <c r="D8" s="4"/>
      <c r="E8" s="4"/>
      <c r="F8" s="4"/>
      <c r="G8" s="4"/>
      <c r="H8" s="4"/>
      <c r="I8" s="4"/>
    </row>
    <row r="9" spans="1:9" ht="34">
      <c r="A9" s="103" t="s">
        <v>77</v>
      </c>
      <c r="B9" s="104" t="s">
        <v>85</v>
      </c>
      <c r="C9" s="64" t="s">
        <v>99</v>
      </c>
      <c r="D9" s="4"/>
      <c r="E9" s="4"/>
      <c r="F9" s="4"/>
      <c r="G9" s="4"/>
      <c r="H9" s="4"/>
      <c r="I9" s="4"/>
    </row>
    <row r="10" spans="1:9" ht="34">
      <c r="A10" s="103" t="s">
        <v>78</v>
      </c>
      <c r="B10" s="104" t="s">
        <v>88</v>
      </c>
      <c r="C10" s="64" t="s">
        <v>98</v>
      </c>
      <c r="D10" s="4"/>
      <c r="E10" s="4"/>
      <c r="F10" s="4"/>
      <c r="G10" s="4"/>
      <c r="H10" s="4"/>
      <c r="I10" s="4"/>
    </row>
    <row r="11" spans="1:9" ht="17">
      <c r="A11" s="103" t="s">
        <v>79</v>
      </c>
      <c r="B11" s="104" t="s">
        <v>86</v>
      </c>
      <c r="C11" s="64" t="s">
        <v>100</v>
      </c>
      <c r="D11" s="4"/>
      <c r="E11" s="4"/>
      <c r="F11" s="4"/>
      <c r="G11" s="4"/>
      <c r="H11" s="4"/>
      <c r="I11" s="4"/>
    </row>
    <row r="12" spans="1:9" ht="17">
      <c r="A12" s="103" t="s">
        <v>80</v>
      </c>
      <c r="B12" s="104" t="s">
        <v>87</v>
      </c>
      <c r="C12" s="64" t="s">
        <v>101</v>
      </c>
      <c r="D12" s="4"/>
      <c r="E12" s="4"/>
      <c r="F12" s="4"/>
      <c r="G12" s="4"/>
      <c r="H12" s="4"/>
      <c r="I12" s="4"/>
    </row>
    <row r="13" spans="1:9" ht="51">
      <c r="A13" s="103">
        <v>7</v>
      </c>
      <c r="B13" s="104" t="s">
        <v>147</v>
      </c>
      <c r="C13" s="64" t="s">
        <v>150</v>
      </c>
    </row>
    <row r="14" spans="1:9" ht="51">
      <c r="A14" s="103">
        <v>8</v>
      </c>
      <c r="B14" s="104" t="s">
        <v>148</v>
      </c>
      <c r="C14" s="64" t="s">
        <v>149</v>
      </c>
    </row>
    <row r="16" spans="1:9">
      <c r="A16" s="105"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4EB0-322C-6543-A3D0-E80D2C24B589}">
  <dimension ref="A1:F1048576"/>
  <sheetViews>
    <sheetView workbookViewId="0">
      <selection activeCell="F2" sqref="F2"/>
    </sheetView>
  </sheetViews>
  <sheetFormatPr baseColWidth="10" defaultRowHeight="16"/>
  <cols>
    <col min="1" max="1" width="7.33203125" bestFit="1" customWidth="1"/>
    <col min="2" max="2" width="17.5" bestFit="1" customWidth="1"/>
    <col min="3" max="3" width="17.83203125" bestFit="1" customWidth="1"/>
    <col min="4" max="4" width="17.1640625" bestFit="1" customWidth="1"/>
  </cols>
  <sheetData>
    <row r="1" spans="1:6" ht="17" thickBot="1">
      <c r="A1" s="108" t="s">
        <v>103</v>
      </c>
      <c r="B1" s="109" t="s">
        <v>110</v>
      </c>
      <c r="C1" s="109" t="s">
        <v>111</v>
      </c>
      <c r="D1" s="110" t="s">
        <v>112</v>
      </c>
      <c r="F1" s="118" t="s">
        <v>21</v>
      </c>
    </row>
    <row r="2" spans="1:6">
      <c r="A2" s="111" t="s">
        <v>27</v>
      </c>
      <c r="B2" s="107" t="s">
        <v>104</v>
      </c>
      <c r="C2" s="107" t="s">
        <v>106</v>
      </c>
      <c r="D2" s="112" t="s">
        <v>108</v>
      </c>
      <c r="F2" s="119" t="s">
        <v>113</v>
      </c>
    </row>
    <row r="3" spans="1:6">
      <c r="A3" s="113" t="s">
        <v>26</v>
      </c>
      <c r="B3" s="106" t="s">
        <v>104</v>
      </c>
      <c r="C3" s="106" t="s">
        <v>106</v>
      </c>
      <c r="D3" s="114" t="s">
        <v>108</v>
      </c>
      <c r="F3" s="119" t="s">
        <v>114</v>
      </c>
    </row>
    <row r="4" spans="1:6">
      <c r="A4" s="113" t="s">
        <v>25</v>
      </c>
      <c r="B4" s="106" t="s">
        <v>104</v>
      </c>
      <c r="C4" s="106" t="s">
        <v>106</v>
      </c>
      <c r="D4" s="114" t="s">
        <v>108</v>
      </c>
      <c r="F4" s="120" t="s">
        <v>115</v>
      </c>
    </row>
    <row r="5" spans="1:6">
      <c r="A5" s="113" t="s">
        <v>9</v>
      </c>
      <c r="B5" s="106" t="s">
        <v>104</v>
      </c>
      <c r="C5" s="106" t="s">
        <v>107</v>
      </c>
      <c r="D5" s="114" t="s">
        <v>108</v>
      </c>
    </row>
    <row r="6" spans="1:6">
      <c r="A6" s="113" t="s">
        <v>8</v>
      </c>
      <c r="B6" s="106" t="s">
        <v>104</v>
      </c>
      <c r="C6" s="106" t="s">
        <v>107</v>
      </c>
      <c r="D6" s="114" t="s">
        <v>108</v>
      </c>
    </row>
    <row r="7" spans="1:6">
      <c r="A7" s="113" t="s">
        <v>7</v>
      </c>
      <c r="B7" s="106" t="s">
        <v>104</v>
      </c>
      <c r="C7" s="106" t="s">
        <v>107</v>
      </c>
      <c r="D7" s="114" t="s">
        <v>108</v>
      </c>
    </row>
    <row r="8" spans="1:6">
      <c r="A8" s="113" t="s">
        <v>5</v>
      </c>
      <c r="B8" s="106" t="s">
        <v>104</v>
      </c>
      <c r="C8" s="106" t="s">
        <v>107</v>
      </c>
      <c r="D8" s="114" t="s">
        <v>109</v>
      </c>
    </row>
    <row r="9" spans="1:6">
      <c r="A9" s="113" t="s">
        <v>11</v>
      </c>
      <c r="B9" s="106" t="s">
        <v>105</v>
      </c>
      <c r="C9" s="106" t="s">
        <v>107</v>
      </c>
      <c r="D9" s="114" t="s">
        <v>109</v>
      </c>
    </row>
    <row r="10" spans="1:6">
      <c r="A10" s="113" t="s">
        <v>4</v>
      </c>
      <c r="B10" s="106" t="s">
        <v>104</v>
      </c>
      <c r="C10" s="106" t="s">
        <v>107</v>
      </c>
      <c r="D10" s="114" t="s">
        <v>109</v>
      </c>
    </row>
    <row r="11" spans="1:6">
      <c r="A11" s="113" t="s">
        <v>10</v>
      </c>
      <c r="B11" s="106" t="s">
        <v>105</v>
      </c>
      <c r="C11" s="106" t="s">
        <v>107</v>
      </c>
      <c r="D11" s="114" t="s">
        <v>109</v>
      </c>
    </row>
    <row r="12" spans="1:6">
      <c r="A12" s="113" t="s">
        <v>6</v>
      </c>
      <c r="B12" s="106" t="s">
        <v>104</v>
      </c>
      <c r="C12" s="106" t="s">
        <v>107</v>
      </c>
      <c r="D12" s="114" t="s">
        <v>109</v>
      </c>
    </row>
    <row r="13" spans="1:6" ht="17" thickBot="1">
      <c r="A13" s="115" t="s">
        <v>12</v>
      </c>
      <c r="B13" s="116" t="s">
        <v>105</v>
      </c>
      <c r="C13" s="116" t="s">
        <v>107</v>
      </c>
      <c r="D13" s="117" t="s">
        <v>109</v>
      </c>
    </row>
    <row r="1048576" spans="3:3">
      <c r="C104857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F12F-F66B-C140-88E7-DBF35E8AA825}">
  <dimension ref="A1:O256"/>
  <sheetViews>
    <sheetView workbookViewId="0">
      <selection activeCell="K36" sqref="K36"/>
    </sheetView>
  </sheetViews>
  <sheetFormatPr baseColWidth="10" defaultRowHeight="16"/>
  <cols>
    <col min="1" max="1" width="7.83203125" bestFit="1" customWidth="1"/>
    <col min="2" max="2" width="4.83203125" bestFit="1" customWidth="1"/>
    <col min="3" max="3" width="6" bestFit="1" customWidth="1"/>
    <col min="4" max="4" width="9.6640625" bestFit="1" customWidth="1"/>
    <col min="5" max="5" width="8" bestFit="1" customWidth="1"/>
    <col min="6" max="6" width="6.83203125" bestFit="1" customWidth="1"/>
    <col min="7" max="7" width="7.5" bestFit="1" customWidth="1"/>
    <col min="8" max="8" width="12.1640625" bestFit="1" customWidth="1"/>
    <col min="9" max="9" width="12.5" bestFit="1" customWidth="1"/>
  </cols>
  <sheetData>
    <row r="1" spans="1:15">
      <c r="A1" s="8" t="s">
        <v>0</v>
      </c>
      <c r="B1" s="9" t="s">
        <v>1</v>
      </c>
      <c r="C1" s="9" t="s">
        <v>2</v>
      </c>
      <c r="D1" s="9" t="s">
        <v>3</v>
      </c>
      <c r="E1" s="9" t="s">
        <v>22</v>
      </c>
      <c r="F1" s="9" t="s">
        <v>17</v>
      </c>
      <c r="G1" s="52" t="s">
        <v>19</v>
      </c>
      <c r="H1" s="8" t="s">
        <v>23</v>
      </c>
      <c r="I1" s="10" t="s">
        <v>24</v>
      </c>
      <c r="J1" s="37"/>
      <c r="K1" s="33" t="s">
        <v>21</v>
      </c>
    </row>
    <row r="2" spans="1:15" ht="17" thickBot="1">
      <c r="A2" s="11" t="s">
        <v>16</v>
      </c>
      <c r="B2" s="12" t="s">
        <v>16</v>
      </c>
      <c r="C2" s="12" t="s">
        <v>16</v>
      </c>
      <c r="D2" s="12" t="s">
        <v>14</v>
      </c>
      <c r="E2" s="12" t="s">
        <v>15</v>
      </c>
      <c r="F2" s="12" t="s">
        <v>16</v>
      </c>
      <c r="G2" s="50" t="s">
        <v>16</v>
      </c>
      <c r="H2" s="11" t="s">
        <v>15</v>
      </c>
      <c r="I2" s="32" t="s">
        <v>15</v>
      </c>
      <c r="J2" s="37"/>
      <c r="K2" s="5" t="s">
        <v>18</v>
      </c>
    </row>
    <row r="3" spans="1:15">
      <c r="A3" s="28">
        <v>43026</v>
      </c>
      <c r="B3" s="19" t="s">
        <v>11</v>
      </c>
      <c r="C3" s="19">
        <v>1</v>
      </c>
      <c r="D3" s="30">
        <v>1.5240185320653499</v>
      </c>
      <c r="E3" s="29">
        <v>2.4105629999999998</v>
      </c>
      <c r="F3" s="29">
        <v>0.94784184879587863</v>
      </c>
      <c r="G3" s="46">
        <v>5.2158151204121372E-2</v>
      </c>
      <c r="H3" s="56">
        <f t="shared" ref="H3:H66" si="0">F3*E3</f>
        <v>2.2848324905589394</v>
      </c>
      <c r="I3" s="31">
        <f t="shared" ref="I3:I66" si="1">G3*E3</f>
        <v>0.12573050944106043</v>
      </c>
      <c r="J3" s="55"/>
      <c r="K3" s="5" t="s">
        <v>20</v>
      </c>
    </row>
    <row r="4" spans="1:15">
      <c r="A4" s="17">
        <v>43026</v>
      </c>
      <c r="B4" s="6" t="s">
        <v>11</v>
      </c>
      <c r="C4" s="6">
        <v>1</v>
      </c>
      <c r="D4" s="23">
        <v>1.6764203852718849</v>
      </c>
      <c r="E4" s="22">
        <v>1.7487490000000001</v>
      </c>
      <c r="F4" s="22">
        <v>0.97180823687066309</v>
      </c>
      <c r="G4" s="53">
        <v>2.8191763129336911E-2</v>
      </c>
      <c r="H4" s="57">
        <f t="shared" si="0"/>
        <v>1.6994486824193353</v>
      </c>
      <c r="I4" s="24">
        <f t="shared" si="1"/>
        <v>4.9300317580664797E-2</v>
      </c>
      <c r="J4" s="55"/>
      <c r="K4" s="4"/>
    </row>
    <row r="5" spans="1:15">
      <c r="A5" s="17">
        <v>43026</v>
      </c>
      <c r="B5" s="6" t="s">
        <v>11</v>
      </c>
      <c r="C5" s="6">
        <v>1</v>
      </c>
      <c r="D5" s="23">
        <v>1.9812240916849548</v>
      </c>
      <c r="E5" s="22">
        <v>2.7696779999999999</v>
      </c>
      <c r="F5" s="22">
        <v>1</v>
      </c>
      <c r="G5" s="53">
        <v>0</v>
      </c>
      <c r="H5" s="57">
        <f t="shared" si="0"/>
        <v>2.7696779999999999</v>
      </c>
      <c r="I5" s="24">
        <f t="shared" si="1"/>
        <v>0</v>
      </c>
      <c r="J5" s="55"/>
    </row>
    <row r="6" spans="1:15">
      <c r="A6" s="17">
        <v>43026</v>
      </c>
      <c r="B6" s="6" t="s">
        <v>11</v>
      </c>
      <c r="C6" s="6">
        <v>1</v>
      </c>
      <c r="D6" s="23">
        <v>2.1336259448914898</v>
      </c>
      <c r="E6" s="22">
        <v>2.6920329999999999</v>
      </c>
      <c r="F6" s="22">
        <v>1</v>
      </c>
      <c r="G6" s="53">
        <v>0</v>
      </c>
      <c r="H6" s="57">
        <f t="shared" si="0"/>
        <v>2.6920329999999999</v>
      </c>
      <c r="I6" s="24">
        <f t="shared" si="1"/>
        <v>0</v>
      </c>
      <c r="J6" s="55"/>
    </row>
    <row r="7" spans="1:15">
      <c r="A7" s="17">
        <v>43026</v>
      </c>
      <c r="B7" s="6" t="s">
        <v>11</v>
      </c>
      <c r="C7" s="6">
        <v>1</v>
      </c>
      <c r="D7" s="23">
        <v>2.2860277980980248</v>
      </c>
      <c r="E7" s="22">
        <v>2.9466779999999999</v>
      </c>
      <c r="F7" s="22">
        <v>0.87818969278265113</v>
      </c>
      <c r="G7" s="53">
        <v>0.12181030721734887</v>
      </c>
      <c r="H7" s="57">
        <f t="shared" si="0"/>
        <v>2.587742247549397</v>
      </c>
      <c r="I7" s="24">
        <f t="shared" si="1"/>
        <v>0.35893575245060311</v>
      </c>
      <c r="J7" s="55"/>
      <c r="K7" s="4"/>
    </row>
    <row r="8" spans="1:15">
      <c r="A8" s="17">
        <v>43026</v>
      </c>
      <c r="B8" s="6" t="s">
        <v>11</v>
      </c>
      <c r="C8" s="6">
        <v>1</v>
      </c>
      <c r="D8" s="23">
        <v>3.0480370641306997</v>
      </c>
      <c r="E8" s="22">
        <v>2.722334</v>
      </c>
      <c r="F8" s="22">
        <v>0.96667809263992122</v>
      </c>
      <c r="G8" s="53">
        <v>3.3321907360078784E-2</v>
      </c>
      <c r="H8" s="57">
        <f t="shared" si="0"/>
        <v>2.6316206386488075</v>
      </c>
      <c r="I8" s="24">
        <f t="shared" si="1"/>
        <v>9.071336135119272E-2</v>
      </c>
      <c r="J8" s="55"/>
      <c r="K8" s="4"/>
    </row>
    <row r="9" spans="1:15">
      <c r="A9" s="17">
        <v>43026</v>
      </c>
      <c r="B9" s="6" t="s">
        <v>11</v>
      </c>
      <c r="C9" s="6">
        <v>1</v>
      </c>
      <c r="D9" s="23">
        <v>3.5052426237503047</v>
      </c>
      <c r="E9" s="22">
        <v>2.460645</v>
      </c>
      <c r="F9" s="22">
        <v>0.89048743502306216</v>
      </c>
      <c r="G9" s="53">
        <v>0.10951256497693784</v>
      </c>
      <c r="H9" s="57">
        <f t="shared" si="0"/>
        <v>2.1911734545523229</v>
      </c>
      <c r="I9" s="24">
        <f t="shared" si="1"/>
        <v>0.26947154544767721</v>
      </c>
      <c r="J9" s="55"/>
      <c r="K9" s="4"/>
    </row>
    <row r="10" spans="1:15">
      <c r="A10" s="17">
        <v>43026</v>
      </c>
      <c r="B10" s="6" t="s">
        <v>11</v>
      </c>
      <c r="C10" s="6">
        <v>1</v>
      </c>
      <c r="D10" s="23">
        <v>4.1148500365764447</v>
      </c>
      <c r="E10" s="22">
        <v>2.5529579999999998</v>
      </c>
      <c r="F10" s="22">
        <v>0.77452151631153998</v>
      </c>
      <c r="G10" s="53">
        <v>0.22547848368846002</v>
      </c>
      <c r="H10" s="57">
        <f t="shared" si="0"/>
        <v>1.9773209012396764</v>
      </c>
      <c r="I10" s="24">
        <f t="shared" si="1"/>
        <v>0.57563709876032343</v>
      </c>
      <c r="J10" s="55"/>
      <c r="K10" s="4"/>
    </row>
    <row r="11" spans="1:15">
      <c r="A11" s="17">
        <v>43026</v>
      </c>
      <c r="B11" s="6" t="s">
        <v>11</v>
      </c>
      <c r="C11" s="6">
        <v>1</v>
      </c>
      <c r="D11" s="23">
        <v>4.1148500365764447</v>
      </c>
      <c r="E11" s="22">
        <v>2.640622</v>
      </c>
      <c r="F11" s="22">
        <v>0.93703283467218879</v>
      </c>
      <c r="G11" s="53">
        <v>6.2967165327811214E-2</v>
      </c>
      <c r="H11" s="57">
        <f t="shared" si="0"/>
        <v>2.4743495179577444</v>
      </c>
      <c r="I11" s="24">
        <f t="shared" si="1"/>
        <v>0.1662724820422555</v>
      </c>
      <c r="J11" s="55"/>
      <c r="K11" s="4"/>
    </row>
    <row r="12" spans="1:15">
      <c r="A12" s="17">
        <v>43026</v>
      </c>
      <c r="B12" s="6" t="s">
        <v>11</v>
      </c>
      <c r="C12" s="6">
        <v>1</v>
      </c>
      <c r="D12" s="23">
        <v>4.2672518897829796</v>
      </c>
      <c r="E12" s="22">
        <v>2.8342450000000001</v>
      </c>
      <c r="F12" s="22">
        <v>0.97085786589708911</v>
      </c>
      <c r="G12" s="53">
        <v>2.9142134102910888E-2</v>
      </c>
      <c r="H12" s="57">
        <f t="shared" si="0"/>
        <v>2.7516490521294954</v>
      </c>
      <c r="I12" s="24">
        <f t="shared" si="1"/>
        <v>8.2595947870504671E-2</v>
      </c>
      <c r="J12" s="55"/>
      <c r="K12" s="4"/>
    </row>
    <row r="13" spans="1:15">
      <c r="A13" s="17">
        <v>43026</v>
      </c>
      <c r="B13" s="6" t="s">
        <v>11</v>
      </c>
      <c r="C13" s="6">
        <v>1</v>
      </c>
      <c r="D13" s="23">
        <v>7.6200926603267494</v>
      </c>
      <c r="E13" s="22">
        <v>3.5834739999999998</v>
      </c>
      <c r="F13" s="22">
        <v>0.86875306117097362</v>
      </c>
      <c r="G13" s="53">
        <v>0.13124693882902638</v>
      </c>
      <c r="H13" s="57">
        <f t="shared" si="0"/>
        <v>3.1131540071265933</v>
      </c>
      <c r="I13" s="24">
        <f t="shared" si="1"/>
        <v>0.47031999287340648</v>
      </c>
      <c r="J13" s="55"/>
      <c r="K13" s="35"/>
      <c r="L13" s="34"/>
      <c r="M13" s="34"/>
      <c r="O13" s="2"/>
    </row>
    <row r="14" spans="1:15">
      <c r="A14" s="17">
        <v>43026</v>
      </c>
      <c r="B14" s="6" t="s">
        <v>11</v>
      </c>
      <c r="C14" s="6">
        <v>1</v>
      </c>
      <c r="D14" s="23">
        <v>7.9248963667398193</v>
      </c>
      <c r="E14" s="22">
        <v>4.359559</v>
      </c>
      <c r="F14" s="22">
        <v>0.89838470801326364</v>
      </c>
      <c r="G14" s="53">
        <v>0.10161529198673636</v>
      </c>
      <c r="H14" s="57">
        <f t="shared" si="0"/>
        <v>3.9165611392815958</v>
      </c>
      <c r="I14" s="24">
        <f t="shared" si="1"/>
        <v>0.44299786071840436</v>
      </c>
      <c r="J14" s="55"/>
      <c r="K14" s="35"/>
      <c r="L14" s="34"/>
      <c r="M14" s="34"/>
      <c r="O14" s="2"/>
    </row>
    <row r="15" spans="1:15">
      <c r="A15" s="17">
        <v>43026</v>
      </c>
      <c r="B15" s="6" t="s">
        <v>11</v>
      </c>
      <c r="C15" s="6">
        <v>1</v>
      </c>
      <c r="D15" s="23">
        <v>7.9248963667398193</v>
      </c>
      <c r="E15" s="22">
        <v>2.414739</v>
      </c>
      <c r="F15" s="22">
        <v>0.86819543238126873</v>
      </c>
      <c r="G15" s="53">
        <v>0.13180456761873127</v>
      </c>
      <c r="H15" s="57">
        <f t="shared" si="0"/>
        <v>2.0964653701929126</v>
      </c>
      <c r="I15" s="24">
        <f t="shared" si="1"/>
        <v>0.31827362980708751</v>
      </c>
      <c r="J15" s="55"/>
      <c r="K15" s="35"/>
      <c r="L15" s="34"/>
      <c r="M15" s="34"/>
      <c r="O15" s="2"/>
    </row>
    <row r="16" spans="1:15">
      <c r="A16" s="17">
        <v>43026</v>
      </c>
      <c r="B16" s="6" t="s">
        <v>11</v>
      </c>
      <c r="C16" s="6">
        <v>2</v>
      </c>
      <c r="D16" s="23">
        <v>22.860277980980246</v>
      </c>
      <c r="E16" s="22">
        <v>2.1316950000000001</v>
      </c>
      <c r="F16" s="22">
        <v>0.69937590137927796</v>
      </c>
      <c r="G16" s="53">
        <v>0.30062409862072204</v>
      </c>
      <c r="H16" s="57">
        <f t="shared" si="0"/>
        <v>1.4908561120907</v>
      </c>
      <c r="I16" s="24">
        <f t="shared" si="1"/>
        <v>0.6408388879093001</v>
      </c>
      <c r="J16" s="55"/>
      <c r="K16" s="35"/>
      <c r="L16" s="34"/>
      <c r="M16" s="34"/>
      <c r="O16" s="2"/>
    </row>
    <row r="17" spans="1:15">
      <c r="A17" s="17">
        <v>43026</v>
      </c>
      <c r="B17" s="6" t="s">
        <v>11</v>
      </c>
      <c r="C17" s="6">
        <v>2</v>
      </c>
      <c r="D17" s="23">
        <v>22.860277980980246</v>
      </c>
      <c r="E17" s="22">
        <v>3.58738</v>
      </c>
      <c r="F17" s="22">
        <v>0.66325112032728939</v>
      </c>
      <c r="G17" s="53">
        <v>0.33674887967271061</v>
      </c>
      <c r="H17" s="57">
        <f t="shared" si="0"/>
        <v>2.3793338040397116</v>
      </c>
      <c r="I17" s="24">
        <f t="shared" si="1"/>
        <v>1.2080461959602886</v>
      </c>
      <c r="J17" s="55"/>
      <c r="K17" s="35"/>
      <c r="L17" s="34"/>
      <c r="M17" s="34"/>
      <c r="O17" s="2"/>
    </row>
    <row r="18" spans="1:15">
      <c r="A18" s="17">
        <v>43026</v>
      </c>
      <c r="B18" s="6" t="s">
        <v>11</v>
      </c>
      <c r="C18" s="6">
        <v>2</v>
      </c>
      <c r="D18" s="23">
        <v>22.860277980980246</v>
      </c>
      <c r="E18" s="22">
        <v>2.3715009999999999</v>
      </c>
      <c r="F18" s="22">
        <v>0.76009572722614827</v>
      </c>
      <c r="G18" s="53">
        <v>0.23990427277385173</v>
      </c>
      <c r="H18" s="57">
        <f t="shared" si="0"/>
        <v>1.8025677772125377</v>
      </c>
      <c r="I18" s="24">
        <f t="shared" si="1"/>
        <v>0.56893322278746217</v>
      </c>
      <c r="J18" s="55"/>
      <c r="K18" s="35"/>
      <c r="L18" s="34"/>
      <c r="M18" s="34"/>
      <c r="O18" s="2"/>
    </row>
    <row r="19" spans="1:15">
      <c r="A19" s="17">
        <v>43026</v>
      </c>
      <c r="B19" s="6" t="s">
        <v>11</v>
      </c>
      <c r="C19" s="6">
        <v>3</v>
      </c>
      <c r="D19" s="23">
        <v>38.100463301633745</v>
      </c>
      <c r="E19" s="22">
        <v>2.21977</v>
      </c>
      <c r="F19" s="22">
        <v>0.90264325241465859</v>
      </c>
      <c r="G19" s="53">
        <v>9.7356747585341408E-2</v>
      </c>
      <c r="H19" s="57">
        <f t="shared" si="0"/>
        <v>2.0036604124124868</v>
      </c>
      <c r="I19" s="24">
        <f t="shared" si="1"/>
        <v>0.21610958758751331</v>
      </c>
      <c r="J19" s="55"/>
      <c r="K19" s="35"/>
      <c r="L19" s="34"/>
      <c r="M19" s="34"/>
      <c r="O19" s="2"/>
    </row>
    <row r="20" spans="1:15">
      <c r="A20" s="17">
        <v>43026</v>
      </c>
      <c r="B20" s="6" t="s">
        <v>11</v>
      </c>
      <c r="C20" s="6">
        <v>3</v>
      </c>
      <c r="D20" s="23">
        <v>38.100463301633745</v>
      </c>
      <c r="E20" s="22">
        <v>1.4304380000000001</v>
      </c>
      <c r="F20" s="22">
        <v>0.60650320061230956</v>
      </c>
      <c r="G20" s="53">
        <v>0.39349679938769044</v>
      </c>
      <c r="H20" s="57">
        <f t="shared" si="0"/>
        <v>0.86756522527747093</v>
      </c>
      <c r="I20" s="24">
        <f t="shared" si="1"/>
        <v>0.56287277472252917</v>
      </c>
      <c r="J20" s="55"/>
      <c r="K20" s="35"/>
      <c r="L20" s="34"/>
      <c r="M20" s="34"/>
    </row>
    <row r="21" spans="1:15">
      <c r="A21" s="17">
        <v>43026</v>
      </c>
      <c r="B21" s="6" t="s">
        <v>11</v>
      </c>
      <c r="C21" s="6">
        <v>3</v>
      </c>
      <c r="D21" s="23">
        <v>38.100463301633745</v>
      </c>
      <c r="E21" s="22">
        <v>2.6183730000000001</v>
      </c>
      <c r="F21" s="22">
        <v>0.90121371229410518</v>
      </c>
      <c r="G21" s="53">
        <v>9.8786287705894815E-2</v>
      </c>
      <c r="H21" s="57">
        <f t="shared" si="0"/>
        <v>2.3597136515006532</v>
      </c>
      <c r="I21" s="24">
        <f t="shared" si="1"/>
        <v>0.25865934849934691</v>
      </c>
      <c r="J21" s="55"/>
      <c r="K21" s="35"/>
      <c r="L21" s="34"/>
      <c r="M21" s="34"/>
    </row>
    <row r="22" spans="1:15">
      <c r="A22" s="17">
        <v>43026</v>
      </c>
      <c r="B22" s="6" t="s">
        <v>10</v>
      </c>
      <c r="C22" s="6">
        <v>1</v>
      </c>
      <c r="D22" s="23">
        <v>0.60960741282613995</v>
      </c>
      <c r="E22" s="22">
        <v>1.9478580000000001</v>
      </c>
      <c r="F22" s="22">
        <v>0.21458771530137985</v>
      </c>
      <c r="G22" s="53">
        <v>0.78541228469862012</v>
      </c>
      <c r="H22" s="57">
        <f t="shared" si="0"/>
        <v>0.41798639795151515</v>
      </c>
      <c r="I22" s="24">
        <f t="shared" si="1"/>
        <v>1.5298716020484848</v>
      </c>
      <c r="J22" s="55"/>
      <c r="K22" s="35"/>
      <c r="L22" s="35"/>
      <c r="M22" s="34"/>
    </row>
    <row r="23" spans="1:15">
      <c r="A23" s="17">
        <v>43026</v>
      </c>
      <c r="B23" s="6" t="s">
        <v>10</v>
      </c>
      <c r="C23" s="6">
        <v>1</v>
      </c>
      <c r="D23" s="23">
        <v>0.91441111923920992</v>
      </c>
      <c r="E23" s="22">
        <v>1.6803650000000001</v>
      </c>
      <c r="F23" s="22">
        <v>0.29403803097743003</v>
      </c>
      <c r="G23" s="53">
        <v>0.70596196902257002</v>
      </c>
      <c r="H23" s="57">
        <f t="shared" si="0"/>
        <v>0.49409121592338923</v>
      </c>
      <c r="I23" s="24">
        <f t="shared" si="1"/>
        <v>1.1862737840766109</v>
      </c>
      <c r="J23" s="55"/>
      <c r="K23" s="4"/>
    </row>
    <row r="24" spans="1:15">
      <c r="A24" s="17">
        <v>43026</v>
      </c>
      <c r="B24" s="6" t="s">
        <v>10</v>
      </c>
      <c r="C24" s="6">
        <v>1</v>
      </c>
      <c r="D24" s="23">
        <v>0.91441111923920992</v>
      </c>
      <c r="E24" s="22">
        <v>1.6506259999999999</v>
      </c>
      <c r="F24" s="22">
        <v>0.13281375961429942</v>
      </c>
      <c r="G24" s="53">
        <v>0.86718624038570058</v>
      </c>
      <c r="H24" s="57">
        <f t="shared" si="0"/>
        <v>0.21922584477711257</v>
      </c>
      <c r="I24" s="24">
        <f t="shared" si="1"/>
        <v>1.4314001552228874</v>
      </c>
      <c r="J24" s="55"/>
      <c r="K24" s="4"/>
    </row>
    <row r="25" spans="1:15">
      <c r="A25" s="17">
        <v>43026</v>
      </c>
      <c r="B25" s="6" t="s">
        <v>10</v>
      </c>
      <c r="C25" s="6">
        <v>1</v>
      </c>
      <c r="D25" s="23">
        <v>1.5240185320653499</v>
      </c>
      <c r="E25" s="22">
        <v>1.801615</v>
      </c>
      <c r="F25" s="22">
        <v>0</v>
      </c>
      <c r="G25" s="53">
        <v>1</v>
      </c>
      <c r="H25" s="57">
        <f t="shared" si="0"/>
        <v>0</v>
      </c>
      <c r="I25" s="24">
        <f t="shared" si="1"/>
        <v>1.801615</v>
      </c>
      <c r="J25" s="55"/>
      <c r="K25" s="4"/>
    </row>
    <row r="26" spans="1:15">
      <c r="A26" s="17">
        <v>43026</v>
      </c>
      <c r="B26" s="6" t="s">
        <v>10</v>
      </c>
      <c r="C26" s="6">
        <v>1</v>
      </c>
      <c r="D26" s="23">
        <v>2.4384296513045598</v>
      </c>
      <c r="E26" s="22">
        <v>1.810738</v>
      </c>
      <c r="F26" s="22">
        <v>2.7736198001985693E-2</v>
      </c>
      <c r="G26" s="53">
        <v>0.97226380199801432</v>
      </c>
      <c r="H26" s="57">
        <f t="shared" si="0"/>
        <v>5.0222987697719566E-2</v>
      </c>
      <c r="I26" s="24">
        <f t="shared" si="1"/>
        <v>1.7605150123022804</v>
      </c>
      <c r="J26" s="55"/>
      <c r="K26" s="4"/>
    </row>
    <row r="27" spans="1:15">
      <c r="A27" s="17">
        <v>43026</v>
      </c>
      <c r="B27" s="6" t="s">
        <v>10</v>
      </c>
      <c r="C27" s="6">
        <v>1</v>
      </c>
      <c r="D27" s="23">
        <v>2.8956352109241648</v>
      </c>
      <c r="E27" s="22">
        <v>1.9578549999999999</v>
      </c>
      <c r="F27" s="22">
        <v>3.4947106041206037E-2</v>
      </c>
      <c r="G27" s="53">
        <v>0.96505289395879401</v>
      </c>
      <c r="H27" s="57">
        <f t="shared" si="0"/>
        <v>6.8421366298305447E-2</v>
      </c>
      <c r="I27" s="24">
        <f t="shared" si="1"/>
        <v>1.8894336337016946</v>
      </c>
      <c r="J27" s="55"/>
      <c r="K27" s="4"/>
    </row>
    <row r="28" spans="1:15">
      <c r="A28" s="17">
        <v>43026</v>
      </c>
      <c r="B28" s="6" t="s">
        <v>10</v>
      </c>
      <c r="C28" s="6">
        <v>1</v>
      </c>
      <c r="D28" s="23">
        <v>3.3528407705437697</v>
      </c>
      <c r="E28" s="22">
        <v>2.024689</v>
      </c>
      <c r="F28" s="22">
        <v>9.3711335802024773E-2</v>
      </c>
      <c r="G28" s="53">
        <v>0.90628866419797527</v>
      </c>
      <c r="H28" s="57">
        <f t="shared" si="0"/>
        <v>0.18973631077366573</v>
      </c>
      <c r="I28" s="24">
        <f t="shared" si="1"/>
        <v>1.8349526892263344</v>
      </c>
      <c r="J28" s="55"/>
      <c r="K28" s="4"/>
    </row>
    <row r="29" spans="1:15">
      <c r="A29" s="17">
        <v>43026</v>
      </c>
      <c r="B29" s="6" t="s">
        <v>10</v>
      </c>
      <c r="C29" s="6">
        <v>1</v>
      </c>
      <c r="D29" s="23">
        <v>4.2672518897829796</v>
      </c>
      <c r="E29" s="22">
        <v>2.3606600000000002</v>
      </c>
      <c r="F29" s="22">
        <v>7.837642117627304E-2</v>
      </c>
      <c r="G29" s="53">
        <v>0.92162357882372692</v>
      </c>
      <c r="H29" s="57">
        <f t="shared" si="0"/>
        <v>0.18502008241398074</v>
      </c>
      <c r="I29" s="24">
        <f t="shared" si="1"/>
        <v>2.1756399175860195</v>
      </c>
      <c r="J29" s="55"/>
      <c r="K29" s="4"/>
    </row>
    <row r="30" spans="1:15">
      <c r="A30" s="17">
        <v>43026</v>
      </c>
      <c r="B30" s="6" t="s">
        <v>10</v>
      </c>
      <c r="C30" s="6">
        <v>1</v>
      </c>
      <c r="D30" s="23">
        <v>4.2672518897829796</v>
      </c>
      <c r="E30" s="22">
        <v>2.2597689999999999</v>
      </c>
      <c r="F30" s="22">
        <v>8.533406854560785E-2</v>
      </c>
      <c r="G30" s="53">
        <v>0.91466593145439212</v>
      </c>
      <c r="H30" s="57">
        <f t="shared" si="0"/>
        <v>0.19283528274323969</v>
      </c>
      <c r="I30" s="24">
        <f t="shared" si="1"/>
        <v>2.0669337172567603</v>
      </c>
      <c r="J30" s="55"/>
      <c r="K30" s="4"/>
    </row>
    <row r="31" spans="1:15">
      <c r="A31" s="17">
        <v>43026</v>
      </c>
      <c r="B31" s="6" t="s">
        <v>10</v>
      </c>
      <c r="C31" s="6">
        <v>1</v>
      </c>
      <c r="D31" s="23">
        <v>6.4008778346744695</v>
      </c>
      <c r="E31" s="22">
        <v>2.0255230000000002</v>
      </c>
      <c r="F31" s="22">
        <v>0.11199576868062174</v>
      </c>
      <c r="G31" s="53">
        <v>0.88800423131937822</v>
      </c>
      <c r="H31" s="57">
        <f t="shared" si="0"/>
        <v>0.22685000536527899</v>
      </c>
      <c r="I31" s="24">
        <f t="shared" si="1"/>
        <v>1.7986729946347211</v>
      </c>
      <c r="J31" s="55"/>
      <c r="K31" s="4"/>
    </row>
    <row r="32" spans="1:15">
      <c r="A32" s="17">
        <v>43026</v>
      </c>
      <c r="B32" s="6" t="s">
        <v>10</v>
      </c>
      <c r="C32" s="6">
        <v>2</v>
      </c>
      <c r="D32" s="23">
        <v>22.860277980980246</v>
      </c>
      <c r="E32" s="22">
        <v>1.863375</v>
      </c>
      <c r="F32" s="22">
        <v>8.8606394391841842E-2</v>
      </c>
      <c r="G32" s="53">
        <v>0.91139360560815819</v>
      </c>
      <c r="H32" s="57">
        <f t="shared" si="0"/>
        <v>0.1651069401498983</v>
      </c>
      <c r="I32" s="24">
        <f t="shared" si="1"/>
        <v>1.6982680598501017</v>
      </c>
      <c r="J32" s="55"/>
      <c r="K32" s="4"/>
    </row>
    <row r="33" spans="1:11">
      <c r="A33" s="17">
        <v>43026</v>
      </c>
      <c r="B33" s="6" t="s">
        <v>10</v>
      </c>
      <c r="C33" s="6">
        <v>2</v>
      </c>
      <c r="D33" s="23">
        <v>22.860277980980246</v>
      </c>
      <c r="E33" s="22">
        <v>1.709136</v>
      </c>
      <c r="F33" s="22">
        <v>0</v>
      </c>
      <c r="G33" s="53">
        <v>1</v>
      </c>
      <c r="H33" s="57">
        <f t="shared" si="0"/>
        <v>0</v>
      </c>
      <c r="I33" s="24">
        <f t="shared" si="1"/>
        <v>1.709136</v>
      </c>
      <c r="J33" s="55"/>
      <c r="K33" s="4"/>
    </row>
    <row r="34" spans="1:11">
      <c r="A34" s="17">
        <v>43026</v>
      </c>
      <c r="B34" s="6" t="s">
        <v>10</v>
      </c>
      <c r="C34" s="6">
        <v>3</v>
      </c>
      <c r="D34" s="23">
        <v>38.100463301633745</v>
      </c>
      <c r="E34" s="22">
        <v>1.5474270000000001</v>
      </c>
      <c r="F34" s="22">
        <v>0</v>
      </c>
      <c r="G34" s="53">
        <v>1</v>
      </c>
      <c r="H34" s="57">
        <f t="shared" si="0"/>
        <v>0</v>
      </c>
      <c r="I34" s="24">
        <f t="shared" si="1"/>
        <v>1.5474270000000001</v>
      </c>
      <c r="J34" s="55"/>
      <c r="K34" s="4"/>
    </row>
    <row r="35" spans="1:11">
      <c r="A35" s="17">
        <v>43026</v>
      </c>
      <c r="B35" s="6" t="s">
        <v>10</v>
      </c>
      <c r="C35" s="6">
        <v>3</v>
      </c>
      <c r="D35" s="23">
        <v>38.100463301633745</v>
      </c>
      <c r="E35" s="22">
        <v>1.7274350000000001</v>
      </c>
      <c r="F35" s="22">
        <v>0</v>
      </c>
      <c r="G35" s="53">
        <v>1</v>
      </c>
      <c r="H35" s="57">
        <f t="shared" si="0"/>
        <v>0</v>
      </c>
      <c r="I35" s="24">
        <f t="shared" si="1"/>
        <v>1.7274350000000001</v>
      </c>
      <c r="J35" s="55"/>
      <c r="K35" s="4"/>
    </row>
    <row r="36" spans="1:11">
      <c r="A36" s="17">
        <v>43026</v>
      </c>
      <c r="B36" s="6" t="s">
        <v>12</v>
      </c>
      <c r="C36" s="6">
        <v>1</v>
      </c>
      <c r="D36" s="23">
        <v>0.91441111923920992</v>
      </c>
      <c r="E36" s="22">
        <v>4.1753679999999997</v>
      </c>
      <c r="F36" s="22">
        <v>1</v>
      </c>
      <c r="G36" s="53">
        <v>0</v>
      </c>
      <c r="H36" s="57">
        <f t="shared" si="0"/>
        <v>4.1753679999999997</v>
      </c>
      <c r="I36" s="24">
        <f t="shared" si="1"/>
        <v>0</v>
      </c>
      <c r="J36" s="55"/>
      <c r="K36" s="4"/>
    </row>
    <row r="37" spans="1:11">
      <c r="A37" s="17">
        <v>43026</v>
      </c>
      <c r="B37" s="6" t="s">
        <v>12</v>
      </c>
      <c r="C37" s="6">
        <v>1</v>
      </c>
      <c r="D37" s="23">
        <v>0.91441111923920992</v>
      </c>
      <c r="E37" s="22">
        <v>3.4963929999999999</v>
      </c>
      <c r="F37" s="22">
        <v>0.87083688699070183</v>
      </c>
      <c r="G37" s="53">
        <v>0.12916311300929817</v>
      </c>
      <c r="H37" s="57">
        <f t="shared" si="0"/>
        <v>3.0447879958160806</v>
      </c>
      <c r="I37" s="24">
        <f t="shared" si="1"/>
        <v>0.45160500418391902</v>
      </c>
      <c r="J37" s="55"/>
      <c r="K37" s="4"/>
    </row>
    <row r="38" spans="1:11">
      <c r="A38" s="17">
        <v>43026</v>
      </c>
      <c r="B38" s="6" t="s">
        <v>12</v>
      </c>
      <c r="C38" s="6">
        <v>1</v>
      </c>
      <c r="D38" s="23">
        <v>1.2192148256522799</v>
      </c>
      <c r="E38" s="22">
        <v>3.519889</v>
      </c>
      <c r="F38" s="22">
        <v>0.5720595654912165</v>
      </c>
      <c r="G38" s="53">
        <v>0.4279404345087835</v>
      </c>
      <c r="H38" s="57">
        <f t="shared" si="0"/>
        <v>2.0135861719173125</v>
      </c>
      <c r="I38" s="24">
        <f t="shared" si="1"/>
        <v>1.5063028280826873</v>
      </c>
      <c r="J38" s="55"/>
      <c r="K38" s="4"/>
    </row>
    <row r="39" spans="1:11">
      <c r="A39" s="17">
        <v>43026</v>
      </c>
      <c r="B39" s="6" t="s">
        <v>12</v>
      </c>
      <c r="C39" s="6">
        <v>1</v>
      </c>
      <c r="D39" s="23">
        <v>1.3716166788588149</v>
      </c>
      <c r="E39" s="22">
        <v>2.8911539999999998</v>
      </c>
      <c r="F39" s="22">
        <v>0.64639576816255739</v>
      </c>
      <c r="G39" s="53">
        <v>0.35360423183744261</v>
      </c>
      <c r="H39" s="57">
        <f t="shared" si="0"/>
        <v>1.8688297107062504</v>
      </c>
      <c r="I39" s="24">
        <f t="shared" si="1"/>
        <v>1.0223242892937494</v>
      </c>
      <c r="J39" s="55"/>
      <c r="K39" s="4"/>
    </row>
    <row r="40" spans="1:11">
      <c r="A40" s="17">
        <v>43026</v>
      </c>
      <c r="B40" s="6" t="s">
        <v>12</v>
      </c>
      <c r="C40" s="6">
        <v>1</v>
      </c>
      <c r="D40" s="23">
        <v>1.3716166788588149</v>
      </c>
      <c r="E40" s="22">
        <v>4.5720359999999998</v>
      </c>
      <c r="F40" s="22">
        <v>0.81970382030563516</v>
      </c>
      <c r="G40" s="53">
        <v>0.18029617969436484</v>
      </c>
      <c r="H40" s="57">
        <f t="shared" si="0"/>
        <v>3.7477153757748947</v>
      </c>
      <c r="I40" s="24">
        <f t="shared" si="1"/>
        <v>0.82432062422510499</v>
      </c>
      <c r="J40" s="55"/>
      <c r="K40" s="4"/>
    </row>
    <row r="41" spans="1:11">
      <c r="A41" s="17">
        <v>43026</v>
      </c>
      <c r="B41" s="6" t="s">
        <v>12</v>
      </c>
      <c r="C41" s="6">
        <v>1</v>
      </c>
      <c r="D41" s="23">
        <v>1.8288222384784198</v>
      </c>
      <c r="E41" s="22">
        <v>4.3368679999999999</v>
      </c>
      <c r="F41" s="22">
        <v>8.6929958639155058E-4</v>
      </c>
      <c r="G41" s="53">
        <v>0.99913070041360841</v>
      </c>
      <c r="H41" s="57">
        <f t="shared" si="0"/>
        <v>3.7700375586347513E-3</v>
      </c>
      <c r="I41" s="24">
        <f t="shared" si="1"/>
        <v>4.3330979624413652</v>
      </c>
      <c r="J41" s="55"/>
      <c r="K41" s="4"/>
    </row>
    <row r="42" spans="1:11">
      <c r="A42" s="17">
        <v>43026</v>
      </c>
      <c r="B42" s="6" t="s">
        <v>12</v>
      </c>
      <c r="C42" s="6">
        <v>1</v>
      </c>
      <c r="D42" s="23">
        <v>2.1336259448914898</v>
      </c>
      <c r="E42" s="22">
        <v>3.7830520000000001</v>
      </c>
      <c r="F42" s="22">
        <v>0.51175708664919317</v>
      </c>
      <c r="G42" s="53">
        <v>0.48824291335080683</v>
      </c>
      <c r="H42" s="57">
        <f t="shared" si="0"/>
        <v>1.9360036701624035</v>
      </c>
      <c r="I42" s="24">
        <f t="shared" si="1"/>
        <v>1.8470483298375966</v>
      </c>
      <c r="J42" s="55"/>
      <c r="K42" s="4"/>
    </row>
    <row r="43" spans="1:11">
      <c r="A43" s="17">
        <v>43026</v>
      </c>
      <c r="B43" s="6" t="s">
        <v>12</v>
      </c>
      <c r="C43" s="6">
        <v>1</v>
      </c>
      <c r="D43" s="23">
        <v>2.4384296513045598</v>
      </c>
      <c r="E43" s="22">
        <v>4.155316</v>
      </c>
      <c r="F43" s="22">
        <v>0.55265464210127202</v>
      </c>
      <c r="G43" s="53">
        <v>0.44734535789872798</v>
      </c>
      <c r="H43" s="57">
        <f t="shared" si="0"/>
        <v>2.2964546767976892</v>
      </c>
      <c r="I43" s="24">
        <f t="shared" si="1"/>
        <v>1.8588613232023108</v>
      </c>
      <c r="J43" s="55"/>
      <c r="K43" s="4"/>
    </row>
    <row r="44" spans="1:11">
      <c r="A44" s="17">
        <v>43026</v>
      </c>
      <c r="B44" s="6" t="s">
        <v>12</v>
      </c>
      <c r="C44" s="6">
        <v>1</v>
      </c>
      <c r="D44" s="23">
        <v>2.4384296513045598</v>
      </c>
      <c r="E44" s="22">
        <v>4.4297420000000001</v>
      </c>
      <c r="F44" s="22">
        <v>0.3871935925787483</v>
      </c>
      <c r="G44" s="53">
        <v>0.6128064074212517</v>
      </c>
      <c r="H44" s="57">
        <f t="shared" si="0"/>
        <v>1.7151677191769696</v>
      </c>
      <c r="I44" s="24">
        <f t="shared" si="1"/>
        <v>2.7145742808230304</v>
      </c>
      <c r="J44" s="55"/>
      <c r="K44" s="4"/>
    </row>
    <row r="45" spans="1:11">
      <c r="A45" s="17">
        <v>43026</v>
      </c>
      <c r="B45" s="6" t="s">
        <v>12</v>
      </c>
      <c r="C45" s="6">
        <v>1</v>
      </c>
      <c r="D45" s="23">
        <v>4.5720555961960496</v>
      </c>
      <c r="E45" s="22">
        <v>1.796567</v>
      </c>
      <c r="F45" s="22">
        <v>4.0742544535708081E-2</v>
      </c>
      <c r="G45" s="53">
        <v>0.95925745546429186</v>
      </c>
      <c r="H45" s="57">
        <f t="shared" si="0"/>
        <v>7.3196711008883461E-2</v>
      </c>
      <c r="I45" s="24">
        <f t="shared" si="1"/>
        <v>1.7233702889911164</v>
      </c>
      <c r="J45" s="55"/>
      <c r="K45" s="4"/>
    </row>
    <row r="46" spans="1:11">
      <c r="A46" s="17">
        <v>43026</v>
      </c>
      <c r="B46" s="6" t="s">
        <v>12</v>
      </c>
      <c r="C46" s="6">
        <v>1</v>
      </c>
      <c r="D46" s="23">
        <v>4.8768593026091196</v>
      </c>
      <c r="E46" s="22">
        <v>2.6208109999999998</v>
      </c>
      <c r="F46" s="22">
        <v>1.2082292860008484E-2</v>
      </c>
      <c r="G46" s="53">
        <v>0.9879177071399915</v>
      </c>
      <c r="H46" s="57">
        <f t="shared" si="0"/>
        <v>3.1665406032731692E-2</v>
      </c>
      <c r="I46" s="24">
        <f t="shared" si="1"/>
        <v>2.5891455939672681</v>
      </c>
      <c r="J46" s="55"/>
      <c r="K46" s="4"/>
    </row>
    <row r="47" spans="1:11">
      <c r="A47" s="17">
        <v>43026</v>
      </c>
      <c r="B47" s="6" t="s">
        <v>12</v>
      </c>
      <c r="C47" s="6">
        <v>1</v>
      </c>
      <c r="D47" s="23">
        <v>5.1816630090221896</v>
      </c>
      <c r="E47" s="22">
        <v>1.9458470000000001</v>
      </c>
      <c r="F47" s="22">
        <v>7.5226520971328403E-3</v>
      </c>
      <c r="G47" s="53">
        <v>0.99247734790286712</v>
      </c>
      <c r="H47" s="57">
        <f t="shared" si="0"/>
        <v>1.4637930015249647E-2</v>
      </c>
      <c r="I47" s="24">
        <f t="shared" si="1"/>
        <v>1.9312090699847504</v>
      </c>
      <c r="J47" s="55"/>
      <c r="K47" s="4"/>
    </row>
    <row r="48" spans="1:11">
      <c r="A48" s="17">
        <v>43026</v>
      </c>
      <c r="B48" s="6" t="s">
        <v>12</v>
      </c>
      <c r="C48" s="6">
        <v>1</v>
      </c>
      <c r="D48" s="23">
        <v>7.9248963667398193</v>
      </c>
      <c r="E48" s="22">
        <v>1.735725</v>
      </c>
      <c r="F48" s="22">
        <v>0</v>
      </c>
      <c r="G48" s="53">
        <v>1</v>
      </c>
      <c r="H48" s="57">
        <f t="shared" si="0"/>
        <v>0</v>
      </c>
      <c r="I48" s="24">
        <f t="shared" si="1"/>
        <v>1.735725</v>
      </c>
      <c r="J48" s="55"/>
      <c r="K48" s="4"/>
    </row>
    <row r="49" spans="1:11">
      <c r="A49" s="17">
        <v>43026</v>
      </c>
      <c r="B49" s="6" t="s">
        <v>12</v>
      </c>
      <c r="C49" s="6">
        <v>1</v>
      </c>
      <c r="D49" s="23">
        <v>9.1441111923920992</v>
      </c>
      <c r="E49" s="22">
        <v>2.927664</v>
      </c>
      <c r="F49" s="22">
        <v>8.9104341237901397E-2</v>
      </c>
      <c r="G49" s="53">
        <v>0.91089565876209866</v>
      </c>
      <c r="H49" s="57">
        <f t="shared" si="0"/>
        <v>0.26086757208591937</v>
      </c>
      <c r="I49" s="24">
        <f t="shared" si="1"/>
        <v>2.6667964279140808</v>
      </c>
      <c r="J49" s="55"/>
      <c r="K49" s="4"/>
    </row>
    <row r="50" spans="1:11">
      <c r="A50" s="17">
        <v>43026</v>
      </c>
      <c r="B50" s="6" t="s">
        <v>12</v>
      </c>
      <c r="C50" s="6">
        <v>1</v>
      </c>
      <c r="D50" s="23">
        <v>9.4489148988051692</v>
      </c>
      <c r="E50" s="22">
        <v>1.6432850000000001</v>
      </c>
      <c r="F50" s="22">
        <v>0</v>
      </c>
      <c r="G50" s="53">
        <v>1</v>
      </c>
      <c r="H50" s="57">
        <f t="shared" si="0"/>
        <v>0</v>
      </c>
      <c r="I50" s="24">
        <f t="shared" si="1"/>
        <v>1.6432850000000001</v>
      </c>
      <c r="J50" s="55"/>
      <c r="K50" s="4"/>
    </row>
    <row r="51" spans="1:11">
      <c r="A51" s="17">
        <v>43026</v>
      </c>
      <c r="B51" s="6" t="s">
        <v>12</v>
      </c>
      <c r="C51" s="6">
        <v>1</v>
      </c>
      <c r="D51" s="23">
        <v>12.496951962935869</v>
      </c>
      <c r="E51" s="22">
        <v>2.1675620000000002</v>
      </c>
      <c r="F51" s="22">
        <v>1.8875179775184828E-2</v>
      </c>
      <c r="G51" s="53">
        <v>0.98112482022481518</v>
      </c>
      <c r="H51" s="57">
        <f t="shared" si="0"/>
        <v>4.091312242385918E-2</v>
      </c>
      <c r="I51" s="24">
        <f t="shared" si="1"/>
        <v>2.126648877576141</v>
      </c>
      <c r="J51" s="55"/>
      <c r="K51" s="4"/>
    </row>
    <row r="52" spans="1:11">
      <c r="A52" s="17">
        <v>43026</v>
      </c>
      <c r="B52" s="6" t="s">
        <v>12</v>
      </c>
      <c r="C52" s="6">
        <v>1</v>
      </c>
      <c r="D52" s="23">
        <v>12.496951962935869</v>
      </c>
      <c r="E52" s="22">
        <v>2.097925</v>
      </c>
      <c r="F52" s="22">
        <v>0</v>
      </c>
      <c r="G52" s="53">
        <v>1</v>
      </c>
      <c r="H52" s="57">
        <f t="shared" si="0"/>
        <v>0</v>
      </c>
      <c r="I52" s="24">
        <f t="shared" si="1"/>
        <v>2.097925</v>
      </c>
      <c r="J52" s="55"/>
      <c r="K52" s="4"/>
    </row>
    <row r="53" spans="1:11">
      <c r="A53" s="17">
        <v>43026</v>
      </c>
      <c r="B53" s="6" t="s">
        <v>12</v>
      </c>
      <c r="C53" s="6">
        <v>1</v>
      </c>
      <c r="D53" s="23">
        <v>12.496951962935869</v>
      </c>
      <c r="E53" s="22">
        <v>3.6299549999999998</v>
      </c>
      <c r="F53" s="22">
        <v>3.47533733557246E-2</v>
      </c>
      <c r="G53" s="53">
        <v>0.96524662664427541</v>
      </c>
      <c r="H53" s="57">
        <f t="shared" si="0"/>
        <v>0.12615318137947928</v>
      </c>
      <c r="I53" s="24">
        <f t="shared" si="1"/>
        <v>3.5038018186205204</v>
      </c>
      <c r="J53" s="55"/>
      <c r="K53" s="4"/>
    </row>
    <row r="54" spans="1:11">
      <c r="A54" s="17">
        <v>43026</v>
      </c>
      <c r="B54" s="6" t="s">
        <v>12</v>
      </c>
      <c r="C54" s="6">
        <v>2</v>
      </c>
      <c r="D54" s="23">
        <v>22.860277980980246</v>
      </c>
      <c r="E54" s="22">
        <v>2.5251429999999999</v>
      </c>
      <c r="F54" s="22">
        <v>9.9568623904603859E-2</v>
      </c>
      <c r="G54" s="53">
        <v>0.90043137609539614</v>
      </c>
      <c r="H54" s="57">
        <f t="shared" si="0"/>
        <v>0.2514250136723431</v>
      </c>
      <c r="I54" s="24">
        <f t="shared" si="1"/>
        <v>2.2737179863276569</v>
      </c>
      <c r="J54" s="55"/>
      <c r="K54" s="4"/>
    </row>
    <row r="55" spans="1:11">
      <c r="A55" s="17">
        <v>43026</v>
      </c>
      <c r="B55" s="6" t="s">
        <v>12</v>
      </c>
      <c r="C55" s="6">
        <v>2</v>
      </c>
      <c r="D55" s="23">
        <v>22.860277980980246</v>
      </c>
      <c r="E55" s="22">
        <v>1.682245</v>
      </c>
      <c r="F55" s="22">
        <v>7.5292541514284557E-3</v>
      </c>
      <c r="G55" s="53">
        <v>0.99247074584857153</v>
      </c>
      <c r="H55" s="57">
        <f t="shared" si="0"/>
        <v>1.2666050149969762E-2</v>
      </c>
      <c r="I55" s="24">
        <f t="shared" si="1"/>
        <v>1.6695789498500302</v>
      </c>
      <c r="J55" s="55"/>
      <c r="K55" s="4"/>
    </row>
    <row r="56" spans="1:11">
      <c r="A56" s="17">
        <v>43026</v>
      </c>
      <c r="B56" s="6" t="s">
        <v>12</v>
      </c>
      <c r="C56" s="6">
        <v>2</v>
      </c>
      <c r="D56" s="23">
        <v>22.860277980980246</v>
      </c>
      <c r="E56" s="22">
        <v>1.838851</v>
      </c>
      <c r="F56" s="22">
        <v>0</v>
      </c>
      <c r="G56" s="53">
        <v>1</v>
      </c>
      <c r="H56" s="57">
        <f t="shared" si="0"/>
        <v>0</v>
      </c>
      <c r="I56" s="24">
        <f t="shared" si="1"/>
        <v>1.838851</v>
      </c>
      <c r="J56" s="55"/>
      <c r="K56" s="4"/>
    </row>
    <row r="57" spans="1:11">
      <c r="A57" s="17">
        <v>43026</v>
      </c>
      <c r="B57" s="6" t="s">
        <v>12</v>
      </c>
      <c r="C57" s="6">
        <v>3</v>
      </c>
      <c r="D57" s="23">
        <v>38.100463301633745</v>
      </c>
      <c r="E57" s="22">
        <v>1.496121</v>
      </c>
      <c r="F57" s="22">
        <v>0</v>
      </c>
      <c r="G57" s="53">
        <v>1</v>
      </c>
      <c r="H57" s="57">
        <f t="shared" si="0"/>
        <v>0</v>
      </c>
      <c r="I57" s="24">
        <f t="shared" si="1"/>
        <v>1.496121</v>
      </c>
      <c r="J57" s="55"/>
      <c r="K57" s="4"/>
    </row>
    <row r="58" spans="1:11">
      <c r="A58" s="17">
        <v>43026</v>
      </c>
      <c r="B58" s="6" t="s">
        <v>12</v>
      </c>
      <c r="C58" s="6">
        <v>3</v>
      </c>
      <c r="D58" s="23">
        <v>38.100463301633745</v>
      </c>
      <c r="E58" s="22">
        <v>1.473176</v>
      </c>
      <c r="F58" s="22">
        <v>0</v>
      </c>
      <c r="G58" s="53">
        <v>1</v>
      </c>
      <c r="H58" s="57">
        <f t="shared" si="0"/>
        <v>0</v>
      </c>
      <c r="I58" s="24">
        <f t="shared" si="1"/>
        <v>1.473176</v>
      </c>
      <c r="J58" s="55"/>
      <c r="K58" s="4"/>
    </row>
    <row r="59" spans="1:11">
      <c r="A59" s="17">
        <v>43026</v>
      </c>
      <c r="B59" s="6" t="s">
        <v>12</v>
      </c>
      <c r="C59" s="6">
        <v>3</v>
      </c>
      <c r="D59" s="23">
        <v>38.100463301633745</v>
      </c>
      <c r="E59" s="22">
        <v>1.4735210000000001</v>
      </c>
      <c r="F59" s="22">
        <v>0</v>
      </c>
      <c r="G59" s="53">
        <v>1</v>
      </c>
      <c r="H59" s="57">
        <f t="shared" si="0"/>
        <v>0</v>
      </c>
      <c r="I59" s="24">
        <f t="shared" si="1"/>
        <v>1.4735210000000001</v>
      </c>
      <c r="J59" s="55"/>
      <c r="K59" s="4"/>
    </row>
    <row r="60" spans="1:11" ht="17">
      <c r="A60" s="17">
        <v>43217</v>
      </c>
      <c r="B60" s="15" t="s">
        <v>11</v>
      </c>
      <c r="C60" s="20">
        <v>1</v>
      </c>
      <c r="D60" s="23">
        <v>0.60960741282613995</v>
      </c>
      <c r="E60" s="22">
        <v>3.5659010000000002</v>
      </c>
      <c r="F60" s="22">
        <v>1</v>
      </c>
      <c r="G60" s="53">
        <v>0</v>
      </c>
      <c r="H60" s="57">
        <f t="shared" si="0"/>
        <v>3.5659010000000002</v>
      </c>
      <c r="I60" s="24">
        <f t="shared" si="1"/>
        <v>0</v>
      </c>
      <c r="J60" s="55"/>
      <c r="K60" s="4"/>
    </row>
    <row r="61" spans="1:11" ht="17">
      <c r="A61" s="17">
        <v>43217</v>
      </c>
      <c r="B61" s="15" t="s">
        <v>11</v>
      </c>
      <c r="C61" s="16">
        <v>1</v>
      </c>
      <c r="D61" s="23">
        <v>1.5240185320653499</v>
      </c>
      <c r="E61" s="22">
        <v>3.2750430000000001</v>
      </c>
      <c r="F61" s="22">
        <v>1</v>
      </c>
      <c r="G61" s="53">
        <v>0</v>
      </c>
      <c r="H61" s="57">
        <f t="shared" si="0"/>
        <v>3.2750430000000001</v>
      </c>
      <c r="I61" s="24">
        <f t="shared" si="1"/>
        <v>0</v>
      </c>
      <c r="J61" s="55"/>
      <c r="K61" s="4"/>
    </row>
    <row r="62" spans="1:11" ht="17">
      <c r="A62" s="17">
        <v>43217</v>
      </c>
      <c r="B62" s="15" t="s">
        <v>11</v>
      </c>
      <c r="C62" s="16">
        <v>1</v>
      </c>
      <c r="D62" s="23">
        <v>1.5240185320653499</v>
      </c>
      <c r="E62" s="22">
        <v>3.3949250000000002</v>
      </c>
      <c r="F62" s="22">
        <v>1</v>
      </c>
      <c r="G62" s="53">
        <v>0</v>
      </c>
      <c r="H62" s="57">
        <f t="shared" si="0"/>
        <v>3.3949250000000002</v>
      </c>
      <c r="I62" s="24">
        <f t="shared" si="1"/>
        <v>0</v>
      </c>
      <c r="J62" s="55"/>
      <c r="K62" s="4"/>
    </row>
    <row r="63" spans="1:11" ht="17">
      <c r="A63" s="17">
        <v>43217</v>
      </c>
      <c r="B63" s="15" t="s">
        <v>11</v>
      </c>
      <c r="C63" s="16">
        <v>1</v>
      </c>
      <c r="D63" s="23">
        <v>2.1336259448914898</v>
      </c>
      <c r="E63" s="22">
        <v>2.2418659999999999</v>
      </c>
      <c r="F63" s="22">
        <v>1</v>
      </c>
      <c r="G63" s="53">
        <v>0</v>
      </c>
      <c r="H63" s="57">
        <f t="shared" si="0"/>
        <v>2.2418659999999999</v>
      </c>
      <c r="I63" s="24">
        <f t="shared" si="1"/>
        <v>0</v>
      </c>
      <c r="J63" s="55"/>
      <c r="K63" s="4"/>
    </row>
    <row r="64" spans="1:11" ht="17">
      <c r="A64" s="17">
        <v>43217</v>
      </c>
      <c r="B64" s="15" t="s">
        <v>11</v>
      </c>
      <c r="C64" s="20">
        <v>1</v>
      </c>
      <c r="D64" s="23">
        <v>2.1336259448914898</v>
      </c>
      <c r="E64" s="22">
        <v>3.1868989999999999</v>
      </c>
      <c r="F64" s="22">
        <v>1</v>
      </c>
      <c r="G64" s="53">
        <v>0</v>
      </c>
      <c r="H64" s="57">
        <f t="shared" si="0"/>
        <v>3.1868989999999999</v>
      </c>
      <c r="I64" s="24">
        <f t="shared" si="1"/>
        <v>0</v>
      </c>
      <c r="J64" s="55"/>
      <c r="K64" s="4"/>
    </row>
    <row r="65" spans="1:11" ht="17">
      <c r="A65" s="17">
        <v>43217</v>
      </c>
      <c r="B65" s="15" t="s">
        <v>11</v>
      </c>
      <c r="C65" s="16">
        <v>1</v>
      </c>
      <c r="D65" s="23">
        <v>2.7432333577176298</v>
      </c>
      <c r="E65" s="22">
        <v>4.4893020000000003</v>
      </c>
      <c r="F65" s="22">
        <v>0.73516755814276546</v>
      </c>
      <c r="G65" s="53">
        <v>0.26483244185723454</v>
      </c>
      <c r="H65" s="57">
        <f t="shared" si="0"/>
        <v>3.3003891891054336</v>
      </c>
      <c r="I65" s="24">
        <f t="shared" si="1"/>
        <v>1.1889128108945668</v>
      </c>
      <c r="J65" s="55"/>
      <c r="K65" s="4"/>
    </row>
    <row r="66" spans="1:11" ht="17">
      <c r="A66" s="17">
        <v>43217</v>
      </c>
      <c r="B66" s="15" t="s">
        <v>11</v>
      </c>
      <c r="C66" s="16">
        <v>1</v>
      </c>
      <c r="D66" s="23">
        <v>3.3528407705437697</v>
      </c>
      <c r="E66" s="22">
        <v>3.1163379999999998</v>
      </c>
      <c r="F66" s="22">
        <v>0.70758669909086191</v>
      </c>
      <c r="G66" s="53">
        <v>0.29241330090913809</v>
      </c>
      <c r="H66" s="57">
        <f t="shared" si="0"/>
        <v>2.2050793186714182</v>
      </c>
      <c r="I66" s="24">
        <f t="shared" si="1"/>
        <v>0.91125868132858157</v>
      </c>
      <c r="J66" s="55"/>
      <c r="K66" s="4"/>
    </row>
    <row r="67" spans="1:11" ht="17">
      <c r="A67" s="17">
        <v>43217</v>
      </c>
      <c r="B67" s="15" t="s">
        <v>11</v>
      </c>
      <c r="C67" s="20">
        <v>1</v>
      </c>
      <c r="D67" s="23">
        <v>3.9624481833699097</v>
      </c>
      <c r="E67" s="22">
        <v>3.223681</v>
      </c>
      <c r="F67" s="22">
        <v>0.4713021888261047</v>
      </c>
      <c r="G67" s="53">
        <v>0.52869781117389536</v>
      </c>
      <c r="H67" s="57">
        <f t="shared" ref="H67:H130" si="2">F67*E67</f>
        <v>1.5193279113771261</v>
      </c>
      <c r="I67" s="24">
        <f t="shared" ref="I67:I130" si="3">G67*E67</f>
        <v>1.7043530886228742</v>
      </c>
      <c r="J67" s="55"/>
      <c r="K67" s="4"/>
    </row>
    <row r="68" spans="1:11" ht="17">
      <c r="A68" s="17">
        <v>43217</v>
      </c>
      <c r="B68" s="15" t="s">
        <v>11</v>
      </c>
      <c r="C68" s="16">
        <v>1</v>
      </c>
      <c r="D68" s="23">
        <v>4.2672518897829796</v>
      </c>
      <c r="E68" s="22">
        <v>3.6344400000000001</v>
      </c>
      <c r="F68" s="22">
        <v>0.32646450282667278</v>
      </c>
      <c r="G68" s="53">
        <v>0.67353549717332717</v>
      </c>
      <c r="H68" s="57">
        <f t="shared" si="2"/>
        <v>1.1865156476533727</v>
      </c>
      <c r="I68" s="24">
        <f t="shared" si="3"/>
        <v>2.4479243523466274</v>
      </c>
      <c r="J68" s="55"/>
      <c r="K68" s="4"/>
    </row>
    <row r="69" spans="1:11" ht="17">
      <c r="A69" s="17">
        <v>43217</v>
      </c>
      <c r="B69" s="15" t="s">
        <v>11</v>
      </c>
      <c r="C69" s="16">
        <v>1</v>
      </c>
      <c r="D69" s="23">
        <v>7.6200926603267494</v>
      </c>
      <c r="E69" s="22">
        <v>2.9969830000000002</v>
      </c>
      <c r="F69" s="22">
        <v>0.2077287190788013</v>
      </c>
      <c r="G69" s="53">
        <v>0.7922712809211987</v>
      </c>
      <c r="H69" s="57">
        <f t="shared" si="2"/>
        <v>0.62255943969094318</v>
      </c>
      <c r="I69" s="24">
        <f t="shared" si="3"/>
        <v>2.3744235603090571</v>
      </c>
      <c r="J69" s="55"/>
      <c r="K69" s="4"/>
    </row>
    <row r="70" spans="1:11" ht="17">
      <c r="A70" s="17">
        <v>43217</v>
      </c>
      <c r="B70" s="15" t="s">
        <v>11</v>
      </c>
      <c r="C70" s="16">
        <v>1</v>
      </c>
      <c r="D70" s="23">
        <v>7.9248963667398193</v>
      </c>
      <c r="E70" s="22">
        <v>3.1733980000000002</v>
      </c>
      <c r="F70" s="22">
        <v>0.29175325296959193</v>
      </c>
      <c r="G70" s="53">
        <v>0.70824674703040813</v>
      </c>
      <c r="H70" s="57">
        <f t="shared" si="2"/>
        <v>0.92584918946719708</v>
      </c>
      <c r="I70" s="24">
        <f t="shared" si="3"/>
        <v>2.2475488105328032</v>
      </c>
      <c r="J70" s="55"/>
      <c r="K70" s="4"/>
    </row>
    <row r="71" spans="1:11" ht="17">
      <c r="A71" s="17">
        <v>43217</v>
      </c>
      <c r="B71" s="15" t="s">
        <v>11</v>
      </c>
      <c r="C71" s="20">
        <v>2</v>
      </c>
      <c r="D71" s="23">
        <v>22.860277980980246</v>
      </c>
      <c r="E71" s="22">
        <v>3.0680559999999999</v>
      </c>
      <c r="F71" s="22">
        <v>0.21187552185094852</v>
      </c>
      <c r="G71" s="53">
        <v>0.78812447814905151</v>
      </c>
      <c r="H71" s="57">
        <f t="shared" si="2"/>
        <v>0.65004596606793363</v>
      </c>
      <c r="I71" s="24">
        <f t="shared" si="3"/>
        <v>2.4180100339320663</v>
      </c>
      <c r="J71" s="55"/>
      <c r="K71" s="4"/>
    </row>
    <row r="72" spans="1:11" ht="17">
      <c r="A72" s="17">
        <v>43217</v>
      </c>
      <c r="B72" s="15" t="s">
        <v>11</v>
      </c>
      <c r="C72" s="16">
        <v>2</v>
      </c>
      <c r="D72" s="23">
        <v>22.860277980980246</v>
      </c>
      <c r="E72" s="22">
        <v>2.9630670000000001</v>
      </c>
      <c r="F72" s="22">
        <v>0.21893088789331486</v>
      </c>
      <c r="G72" s="53">
        <v>0.78106911210668517</v>
      </c>
      <c r="H72" s="57">
        <f t="shared" si="2"/>
        <v>0.64870688919738084</v>
      </c>
      <c r="I72" s="24">
        <f t="shared" si="3"/>
        <v>2.3143601108026193</v>
      </c>
      <c r="J72" s="55"/>
      <c r="K72" s="4"/>
    </row>
    <row r="73" spans="1:11" ht="17">
      <c r="A73" s="17">
        <v>43217</v>
      </c>
      <c r="B73" s="15" t="s">
        <v>11</v>
      </c>
      <c r="C73" s="16">
        <v>2</v>
      </c>
      <c r="D73" s="23">
        <v>22.860277980980246</v>
      </c>
      <c r="E73" s="22">
        <v>2.7132239999999999</v>
      </c>
      <c r="F73" s="22">
        <v>0.19386282132254068</v>
      </c>
      <c r="G73" s="53">
        <v>0.80613717867745938</v>
      </c>
      <c r="H73" s="57">
        <f t="shared" si="2"/>
        <v>0.52599325952002907</v>
      </c>
      <c r="I73" s="24">
        <f t="shared" si="3"/>
        <v>2.1872307404799711</v>
      </c>
      <c r="J73" s="55"/>
      <c r="K73" s="4"/>
    </row>
    <row r="74" spans="1:11" ht="17">
      <c r="A74" s="17">
        <v>43217</v>
      </c>
      <c r="B74" s="15" t="s">
        <v>11</v>
      </c>
      <c r="C74" s="16">
        <v>3</v>
      </c>
      <c r="D74" s="23">
        <v>38.100463301633745</v>
      </c>
      <c r="E74" s="22">
        <v>2.9841980000000001</v>
      </c>
      <c r="F74" s="22">
        <v>0.20748356157105335</v>
      </c>
      <c r="G74" s="53">
        <v>0.7925164384289467</v>
      </c>
      <c r="H74" s="57">
        <f t="shared" si="2"/>
        <v>0.61917202947321426</v>
      </c>
      <c r="I74" s="24">
        <f t="shared" si="3"/>
        <v>2.3650259705267862</v>
      </c>
      <c r="J74" s="55"/>
      <c r="K74" s="4"/>
    </row>
    <row r="75" spans="1:11" ht="17">
      <c r="A75" s="17">
        <v>43217</v>
      </c>
      <c r="B75" s="15" t="s">
        <v>11</v>
      </c>
      <c r="C75" s="16">
        <v>3</v>
      </c>
      <c r="D75" s="23">
        <v>38.100463301633745</v>
      </c>
      <c r="E75" s="22">
        <v>2.8502100000000001</v>
      </c>
      <c r="F75" s="22">
        <v>0.23439019152678284</v>
      </c>
      <c r="G75" s="53">
        <v>0.76560980847321713</v>
      </c>
      <c r="H75" s="57">
        <f t="shared" si="2"/>
        <v>0.66806126779155173</v>
      </c>
      <c r="I75" s="24">
        <f t="shared" si="3"/>
        <v>2.1821487322084483</v>
      </c>
      <c r="J75" s="55"/>
      <c r="K75" s="4"/>
    </row>
    <row r="76" spans="1:11" ht="17">
      <c r="A76" s="17">
        <v>43217</v>
      </c>
      <c r="B76" s="15" t="s">
        <v>11</v>
      </c>
      <c r="C76" s="16">
        <v>3</v>
      </c>
      <c r="D76" s="23">
        <v>38.100463301633745</v>
      </c>
      <c r="E76" s="22">
        <v>3.0715819999999998</v>
      </c>
      <c r="F76" s="22">
        <v>0.21654933917262287</v>
      </c>
      <c r="G76" s="53">
        <v>0.78345066082737713</v>
      </c>
      <c r="H76" s="57">
        <f t="shared" si="2"/>
        <v>0.66514905231452326</v>
      </c>
      <c r="I76" s="24">
        <f t="shared" si="3"/>
        <v>2.4064329476854764</v>
      </c>
      <c r="J76" s="55"/>
      <c r="K76" s="4"/>
    </row>
    <row r="77" spans="1:11" ht="17">
      <c r="A77" s="17">
        <v>43217</v>
      </c>
      <c r="B77" s="15" t="s">
        <v>11</v>
      </c>
      <c r="C77" s="16">
        <v>3</v>
      </c>
      <c r="D77" s="23">
        <v>45.720555961960493</v>
      </c>
      <c r="E77" s="22">
        <v>3.6358779999999999</v>
      </c>
      <c r="F77" s="22">
        <v>0.21279802858966312</v>
      </c>
      <c r="G77" s="53">
        <v>0.78720197141033688</v>
      </c>
      <c r="H77" s="57">
        <f t="shared" si="2"/>
        <v>0.77370767059252721</v>
      </c>
      <c r="I77" s="24">
        <f t="shared" si="3"/>
        <v>2.8621703294074727</v>
      </c>
      <c r="J77" s="55"/>
      <c r="K77" s="4"/>
    </row>
    <row r="78" spans="1:11" ht="17">
      <c r="A78" s="17">
        <v>43217</v>
      </c>
      <c r="B78" s="15" t="s">
        <v>11</v>
      </c>
      <c r="C78" s="16">
        <v>3</v>
      </c>
      <c r="D78" s="23">
        <v>45.720555961960493</v>
      </c>
      <c r="E78" s="22">
        <v>3.5767699999999998</v>
      </c>
      <c r="F78" s="22">
        <v>0.29485059460342028</v>
      </c>
      <c r="G78" s="53">
        <v>0.70514940539657966</v>
      </c>
      <c r="H78" s="57">
        <f t="shared" si="2"/>
        <v>1.0546127612596754</v>
      </c>
      <c r="I78" s="24">
        <f t="shared" si="3"/>
        <v>2.5221572387403239</v>
      </c>
      <c r="J78" s="55"/>
      <c r="K78" s="4"/>
    </row>
    <row r="79" spans="1:11" ht="17">
      <c r="A79" s="17">
        <v>43217</v>
      </c>
      <c r="B79" s="15" t="s">
        <v>11</v>
      </c>
      <c r="C79" s="16">
        <v>3</v>
      </c>
      <c r="D79" s="23">
        <v>45.720555961960493</v>
      </c>
      <c r="E79" s="22">
        <v>3.5477509999999999</v>
      </c>
      <c r="F79" s="22">
        <v>0.28369566776773147</v>
      </c>
      <c r="G79" s="53">
        <v>0.71630433223226853</v>
      </c>
      <c r="H79" s="57">
        <f t="shared" si="2"/>
        <v>1.0064815890186372</v>
      </c>
      <c r="I79" s="24">
        <f t="shared" si="3"/>
        <v>2.5412694109813629</v>
      </c>
      <c r="J79" s="55"/>
      <c r="K79" s="4"/>
    </row>
    <row r="80" spans="1:11" ht="17">
      <c r="A80" s="17">
        <v>43217</v>
      </c>
      <c r="B80" s="15" t="s">
        <v>10</v>
      </c>
      <c r="C80" s="16">
        <v>1</v>
      </c>
      <c r="D80" s="23">
        <v>0.91441111923920992</v>
      </c>
      <c r="E80" s="22">
        <v>4.899356</v>
      </c>
      <c r="F80" s="22">
        <v>0.80201605123478203</v>
      </c>
      <c r="G80" s="53">
        <v>0.19798394876521797</v>
      </c>
      <c r="H80" s="57">
        <f t="shared" si="2"/>
        <v>3.9293621527134368</v>
      </c>
      <c r="I80" s="24">
        <f t="shared" si="3"/>
        <v>0.96999384728656324</v>
      </c>
      <c r="J80" s="55"/>
      <c r="K80" s="4"/>
    </row>
    <row r="81" spans="1:11" ht="17">
      <c r="A81" s="17">
        <v>43217</v>
      </c>
      <c r="B81" s="15" t="s">
        <v>10</v>
      </c>
      <c r="C81" s="16">
        <v>1</v>
      </c>
      <c r="D81" s="23">
        <v>2.1336259448914898</v>
      </c>
      <c r="E81" s="22">
        <v>4.4227889999999999</v>
      </c>
      <c r="F81" s="22">
        <v>0.57516626512382329</v>
      </c>
      <c r="G81" s="53">
        <v>0.42483373487617671</v>
      </c>
      <c r="H81" s="57">
        <f t="shared" si="2"/>
        <v>2.5438390305607292</v>
      </c>
      <c r="I81" s="24">
        <f t="shared" si="3"/>
        <v>1.8789499694392706</v>
      </c>
      <c r="J81" s="55"/>
      <c r="K81" s="4"/>
    </row>
    <row r="82" spans="1:11" ht="17">
      <c r="A82" s="17">
        <v>43217</v>
      </c>
      <c r="B82" s="15" t="s">
        <v>10</v>
      </c>
      <c r="C82" s="16">
        <v>1</v>
      </c>
      <c r="D82" s="23">
        <v>2.1336259448914898</v>
      </c>
      <c r="E82" s="22">
        <v>3.9715929999999999</v>
      </c>
      <c r="F82" s="22">
        <v>5.4940138625895106E-2</v>
      </c>
      <c r="G82" s="53">
        <v>0.94505986137410491</v>
      </c>
      <c r="H82" s="57">
        <f t="shared" si="2"/>
        <v>0.21819986998563462</v>
      </c>
      <c r="I82" s="24">
        <f t="shared" si="3"/>
        <v>3.7533931300143655</v>
      </c>
      <c r="J82" s="55"/>
      <c r="K82" s="4"/>
    </row>
    <row r="83" spans="1:11" ht="17">
      <c r="A83" s="17">
        <v>43217</v>
      </c>
      <c r="B83" s="15" t="s">
        <v>10</v>
      </c>
      <c r="C83" s="16">
        <v>1</v>
      </c>
      <c r="D83" s="23">
        <v>2.4384296513045598</v>
      </c>
      <c r="E83" s="22">
        <v>3.7217210000000001</v>
      </c>
      <c r="F83" s="22">
        <v>0</v>
      </c>
      <c r="G83" s="53">
        <v>1</v>
      </c>
      <c r="H83" s="57">
        <f t="shared" si="2"/>
        <v>0</v>
      </c>
      <c r="I83" s="24">
        <f t="shared" si="3"/>
        <v>3.7217210000000001</v>
      </c>
      <c r="J83" s="55"/>
      <c r="K83" s="4"/>
    </row>
    <row r="84" spans="1:11" ht="17">
      <c r="A84" s="17">
        <v>43217</v>
      </c>
      <c r="B84" s="15" t="s">
        <v>10</v>
      </c>
      <c r="C84" s="16">
        <v>1</v>
      </c>
      <c r="D84" s="23">
        <v>3.3528407705437697</v>
      </c>
      <c r="E84" s="22">
        <v>4.4940150000000001</v>
      </c>
      <c r="F84" s="22">
        <v>0</v>
      </c>
      <c r="G84" s="53">
        <v>1</v>
      </c>
      <c r="H84" s="57">
        <f t="shared" si="2"/>
        <v>0</v>
      </c>
      <c r="I84" s="24">
        <f t="shared" si="3"/>
        <v>4.4940150000000001</v>
      </c>
      <c r="J84" s="55"/>
      <c r="K84" s="4"/>
    </row>
    <row r="85" spans="1:11" ht="17">
      <c r="A85" s="17">
        <v>43217</v>
      </c>
      <c r="B85" s="15" t="s">
        <v>10</v>
      </c>
      <c r="C85" s="16">
        <v>1</v>
      </c>
      <c r="D85" s="23">
        <v>3.6576444769568397</v>
      </c>
      <c r="E85" s="22">
        <v>4.7189009999999998</v>
      </c>
      <c r="F85" s="22">
        <v>1.1195150362259284E-2</v>
      </c>
      <c r="G85" s="53">
        <v>0.98880484963774073</v>
      </c>
      <c r="H85" s="57">
        <f t="shared" si="2"/>
        <v>5.2828806239615694E-2</v>
      </c>
      <c r="I85" s="24">
        <f t="shared" si="3"/>
        <v>4.6660721937603844</v>
      </c>
      <c r="J85" s="55"/>
      <c r="K85" s="4"/>
    </row>
    <row r="86" spans="1:11" ht="17">
      <c r="A86" s="17">
        <v>43217</v>
      </c>
      <c r="B86" s="15" t="s">
        <v>10</v>
      </c>
      <c r="C86" s="16">
        <v>1</v>
      </c>
      <c r="D86" s="23">
        <v>7.6200926603267494</v>
      </c>
      <c r="E86" s="22">
        <v>5.0706449999999998</v>
      </c>
      <c r="F86" s="22">
        <v>7.6274050943569704E-2</v>
      </c>
      <c r="G86" s="53">
        <v>0.92372594905643024</v>
      </c>
      <c r="H86" s="57">
        <f t="shared" si="2"/>
        <v>0.386758635046757</v>
      </c>
      <c r="I86" s="24">
        <f t="shared" si="3"/>
        <v>4.683886364953243</v>
      </c>
      <c r="J86" s="55"/>
      <c r="K86" s="4"/>
    </row>
    <row r="87" spans="1:11" ht="17">
      <c r="A87" s="17">
        <v>43217</v>
      </c>
      <c r="B87" s="15" t="s">
        <v>10</v>
      </c>
      <c r="C87" s="16">
        <v>1</v>
      </c>
      <c r="D87" s="23">
        <v>7.6200926603267494</v>
      </c>
      <c r="E87" s="22">
        <v>4.0681969999999996</v>
      </c>
      <c r="F87" s="22">
        <v>3.0498920464103042E-3</v>
      </c>
      <c r="G87" s="53">
        <v>0.99695010795358974</v>
      </c>
      <c r="H87" s="57">
        <f t="shared" si="2"/>
        <v>1.2407561673530259E-2</v>
      </c>
      <c r="I87" s="24">
        <f t="shared" si="3"/>
        <v>4.0557894383264692</v>
      </c>
      <c r="J87" s="55"/>
      <c r="K87" s="4"/>
    </row>
    <row r="88" spans="1:11" ht="17">
      <c r="A88" s="17">
        <v>43217</v>
      </c>
      <c r="B88" s="15" t="s">
        <v>10</v>
      </c>
      <c r="C88" s="16">
        <v>1</v>
      </c>
      <c r="D88" s="23">
        <v>8.2297000731528893</v>
      </c>
      <c r="E88" s="22">
        <v>4.1950120000000002</v>
      </c>
      <c r="F88" s="22">
        <v>0.14977220977001549</v>
      </c>
      <c r="G88" s="53">
        <v>0.85022779022998451</v>
      </c>
      <c r="H88" s="57">
        <f t="shared" si="2"/>
        <v>0.62829621725173224</v>
      </c>
      <c r="I88" s="24">
        <f t="shared" si="3"/>
        <v>3.5667157827482678</v>
      </c>
      <c r="J88" s="55"/>
      <c r="K88" s="4"/>
    </row>
    <row r="89" spans="1:11" ht="17">
      <c r="A89" s="17">
        <v>43217</v>
      </c>
      <c r="B89" s="15" t="s">
        <v>10</v>
      </c>
      <c r="C89" s="16">
        <v>2</v>
      </c>
      <c r="D89" s="23">
        <v>22.860277980980246</v>
      </c>
      <c r="E89" s="22">
        <v>4.7099979999999997</v>
      </c>
      <c r="F89" s="22">
        <v>0.14100674611228009</v>
      </c>
      <c r="G89" s="53">
        <v>0.85899325388771985</v>
      </c>
      <c r="H89" s="57">
        <f t="shared" si="2"/>
        <v>0.6641414921753469</v>
      </c>
      <c r="I89" s="24">
        <f t="shared" si="3"/>
        <v>4.0458565078246522</v>
      </c>
      <c r="J89" s="55"/>
      <c r="K89" s="4"/>
    </row>
    <row r="90" spans="1:11" ht="17">
      <c r="A90" s="17">
        <v>43217</v>
      </c>
      <c r="B90" s="15" t="s">
        <v>10</v>
      </c>
      <c r="C90" s="16">
        <v>2</v>
      </c>
      <c r="D90" s="23">
        <v>22.860277980980246</v>
      </c>
      <c r="E90" s="22">
        <v>4.7135730000000002</v>
      </c>
      <c r="F90" s="22">
        <v>8.651165747749795E-2</v>
      </c>
      <c r="G90" s="53">
        <v>0.91348834252250199</v>
      </c>
      <c r="H90" s="57">
        <f t="shared" si="2"/>
        <v>0.40777901287118246</v>
      </c>
      <c r="I90" s="24">
        <f t="shared" si="3"/>
        <v>4.3057939871288173</v>
      </c>
      <c r="J90" s="55"/>
      <c r="K90" s="4"/>
    </row>
    <row r="91" spans="1:11" ht="17">
      <c r="A91" s="17">
        <v>43217</v>
      </c>
      <c r="B91" s="15" t="s">
        <v>10</v>
      </c>
      <c r="C91" s="16">
        <v>2</v>
      </c>
      <c r="D91" s="23">
        <v>22.860277980980246</v>
      </c>
      <c r="E91" s="22">
        <v>4.6013820000000001</v>
      </c>
      <c r="F91" s="22">
        <v>0.16449082565655071</v>
      </c>
      <c r="G91" s="53">
        <v>0.83550917434344929</v>
      </c>
      <c r="H91" s="57">
        <f t="shared" si="2"/>
        <v>0.7568851243411906</v>
      </c>
      <c r="I91" s="24">
        <f t="shared" si="3"/>
        <v>3.8444968756588094</v>
      </c>
      <c r="J91" s="55"/>
      <c r="K91" s="4"/>
    </row>
    <row r="92" spans="1:11" ht="17">
      <c r="A92" s="17">
        <v>43217</v>
      </c>
      <c r="B92" s="15" t="s">
        <v>10</v>
      </c>
      <c r="C92" s="16">
        <v>3</v>
      </c>
      <c r="D92" s="23">
        <v>38.100463301633745</v>
      </c>
      <c r="E92" s="22">
        <v>4.3302360000000002</v>
      </c>
      <c r="F92" s="22">
        <v>3.6994178233680543E-2</v>
      </c>
      <c r="G92" s="53">
        <v>0.96300582176631944</v>
      </c>
      <c r="H92" s="57">
        <f t="shared" si="2"/>
        <v>0.16019352237789991</v>
      </c>
      <c r="I92" s="24">
        <f t="shared" si="3"/>
        <v>4.1700424776221006</v>
      </c>
      <c r="J92" s="55"/>
      <c r="K92" s="4"/>
    </row>
    <row r="93" spans="1:11" ht="17">
      <c r="A93" s="17">
        <v>43217</v>
      </c>
      <c r="B93" s="15" t="s">
        <v>10</v>
      </c>
      <c r="C93" s="16">
        <v>3</v>
      </c>
      <c r="D93" s="23">
        <v>38.100463301633745</v>
      </c>
      <c r="E93" s="22">
        <v>4.4145799999999999</v>
      </c>
      <c r="F93" s="22">
        <v>3.875462303356305E-2</v>
      </c>
      <c r="G93" s="53">
        <v>0.96124537696643697</v>
      </c>
      <c r="H93" s="57">
        <f t="shared" si="2"/>
        <v>0.17108538375150678</v>
      </c>
      <c r="I93" s="24">
        <f t="shared" si="3"/>
        <v>4.2434946162484932</v>
      </c>
      <c r="J93" s="55"/>
      <c r="K93" s="4"/>
    </row>
    <row r="94" spans="1:11" ht="17">
      <c r="A94" s="17">
        <v>43217</v>
      </c>
      <c r="B94" s="15" t="s">
        <v>10</v>
      </c>
      <c r="C94" s="16">
        <v>3</v>
      </c>
      <c r="D94" s="23">
        <v>38.100463301633745</v>
      </c>
      <c r="E94" s="22">
        <v>4.7000590000000004</v>
      </c>
      <c r="F94" s="22">
        <v>0.11725973200592144</v>
      </c>
      <c r="G94" s="53">
        <v>0.88274026799407856</v>
      </c>
      <c r="H94" s="57">
        <f t="shared" si="2"/>
        <v>0.55112765875201919</v>
      </c>
      <c r="I94" s="24">
        <f t="shared" si="3"/>
        <v>4.1489313412479811</v>
      </c>
      <c r="J94" s="55"/>
      <c r="K94" s="4"/>
    </row>
    <row r="95" spans="1:11" ht="17">
      <c r="A95" s="17">
        <v>43217</v>
      </c>
      <c r="B95" s="15" t="s">
        <v>10</v>
      </c>
      <c r="C95" s="16">
        <v>3</v>
      </c>
      <c r="D95" s="23">
        <v>38.100463301633745</v>
      </c>
      <c r="E95" s="22">
        <v>4.6680809999999999</v>
      </c>
      <c r="F95" s="22">
        <v>0.10968444220419714</v>
      </c>
      <c r="G95" s="53">
        <v>0.89031555779580285</v>
      </c>
      <c r="H95" s="57">
        <f t="shared" si="2"/>
        <v>0.51201586064901072</v>
      </c>
      <c r="I95" s="24">
        <f t="shared" si="3"/>
        <v>4.1560651393509893</v>
      </c>
      <c r="J95" s="55"/>
      <c r="K95" s="4"/>
    </row>
    <row r="96" spans="1:11" ht="17">
      <c r="A96" s="17">
        <v>43217</v>
      </c>
      <c r="B96" s="15" t="s">
        <v>10</v>
      </c>
      <c r="C96" s="16">
        <v>3</v>
      </c>
      <c r="D96" s="23">
        <v>45.720555961960493</v>
      </c>
      <c r="E96" s="22">
        <v>4.1000120000000004</v>
      </c>
      <c r="F96" s="22">
        <v>0</v>
      </c>
      <c r="G96" s="53">
        <v>1</v>
      </c>
      <c r="H96" s="57">
        <f t="shared" si="2"/>
        <v>0</v>
      </c>
      <c r="I96" s="24">
        <f t="shared" si="3"/>
        <v>4.1000120000000004</v>
      </c>
      <c r="J96" s="55"/>
      <c r="K96" s="4"/>
    </row>
    <row r="97" spans="1:11" ht="17">
      <c r="A97" s="17">
        <v>43217</v>
      </c>
      <c r="B97" s="15" t="s">
        <v>10</v>
      </c>
      <c r="C97" s="16">
        <v>3</v>
      </c>
      <c r="D97" s="23">
        <v>45.720555961960493</v>
      </c>
      <c r="E97" s="22">
        <v>4.6247930000000004</v>
      </c>
      <c r="F97" s="22">
        <v>1.6188975770544966E-2</v>
      </c>
      <c r="G97" s="53">
        <v>0.98381102422945499</v>
      </c>
      <c r="H97" s="57">
        <f t="shared" si="2"/>
        <v>7.4870661820785972E-2</v>
      </c>
      <c r="I97" s="24">
        <f t="shared" si="3"/>
        <v>4.549922338179214</v>
      </c>
      <c r="J97" s="55"/>
      <c r="K97" s="4"/>
    </row>
    <row r="98" spans="1:11" ht="17">
      <c r="A98" s="17">
        <v>43217</v>
      </c>
      <c r="B98" s="15" t="s">
        <v>10</v>
      </c>
      <c r="C98" s="16">
        <v>3</v>
      </c>
      <c r="D98" s="23">
        <v>45.720555961960493</v>
      </c>
      <c r="E98" s="22">
        <v>4.4054320000000002</v>
      </c>
      <c r="F98" s="22">
        <v>2.1380021430915892E-2</v>
      </c>
      <c r="G98" s="53">
        <v>0.97861997856908411</v>
      </c>
      <c r="H98" s="57">
        <f t="shared" si="2"/>
        <v>9.4188230572442661E-2</v>
      </c>
      <c r="I98" s="24">
        <f t="shared" si="3"/>
        <v>4.3112437694275574</v>
      </c>
      <c r="J98" s="55"/>
      <c r="K98" s="4"/>
    </row>
    <row r="99" spans="1:11" ht="17">
      <c r="A99" s="17">
        <v>43217</v>
      </c>
      <c r="B99" s="15" t="s">
        <v>12</v>
      </c>
      <c r="C99" s="20">
        <v>1</v>
      </c>
      <c r="D99" s="23">
        <v>0.60960741282613995</v>
      </c>
      <c r="E99" s="22">
        <v>3.3517570000000001</v>
      </c>
      <c r="F99" s="22">
        <v>0</v>
      </c>
      <c r="G99" s="53">
        <v>1</v>
      </c>
      <c r="H99" s="57">
        <f t="shared" si="2"/>
        <v>0</v>
      </c>
      <c r="I99" s="24">
        <f t="shared" si="3"/>
        <v>3.3517570000000001</v>
      </c>
      <c r="J99" s="55"/>
      <c r="K99" s="4"/>
    </row>
    <row r="100" spans="1:11" ht="17">
      <c r="A100" s="17">
        <v>43217</v>
      </c>
      <c r="B100" s="15" t="s">
        <v>12</v>
      </c>
      <c r="C100" s="20">
        <v>1</v>
      </c>
      <c r="D100" s="23">
        <v>0.91441111923920992</v>
      </c>
      <c r="E100" s="22">
        <v>4.4132600000000002</v>
      </c>
      <c r="F100" s="22">
        <v>0</v>
      </c>
      <c r="G100" s="53">
        <v>1</v>
      </c>
      <c r="H100" s="57">
        <f t="shared" si="2"/>
        <v>0</v>
      </c>
      <c r="I100" s="24">
        <f t="shared" si="3"/>
        <v>4.4132600000000002</v>
      </c>
      <c r="J100" s="55"/>
      <c r="K100" s="4"/>
    </row>
    <row r="101" spans="1:11" ht="17">
      <c r="A101" s="17">
        <v>43217</v>
      </c>
      <c r="B101" s="15" t="s">
        <v>12</v>
      </c>
      <c r="C101" s="20">
        <v>1</v>
      </c>
      <c r="D101" s="23">
        <v>1.5240185320653499</v>
      </c>
      <c r="E101" s="22">
        <v>4.4070049999999998</v>
      </c>
      <c r="F101" s="22">
        <v>0.34640091409405227</v>
      </c>
      <c r="G101" s="53">
        <v>0.65359908590594773</v>
      </c>
      <c r="H101" s="57">
        <f t="shared" si="2"/>
        <v>1.5265905604170589</v>
      </c>
      <c r="I101" s="24">
        <f t="shared" si="3"/>
        <v>2.8804144395829412</v>
      </c>
      <c r="J101" s="55"/>
      <c r="K101" s="4"/>
    </row>
    <row r="102" spans="1:11" ht="17">
      <c r="A102" s="17">
        <v>43217</v>
      </c>
      <c r="B102" s="15" t="s">
        <v>12</v>
      </c>
      <c r="C102" s="20">
        <v>1</v>
      </c>
      <c r="D102" s="23">
        <v>1.5240185320653499</v>
      </c>
      <c r="E102" s="22">
        <v>4.0918000000000001</v>
      </c>
      <c r="F102" s="22">
        <v>0.70534013477230439</v>
      </c>
      <c r="G102" s="53">
        <v>0.29465986522769561</v>
      </c>
      <c r="H102" s="57">
        <f t="shared" si="2"/>
        <v>2.886110763461315</v>
      </c>
      <c r="I102" s="24">
        <f t="shared" si="3"/>
        <v>1.2056892365386849</v>
      </c>
      <c r="J102" s="55"/>
      <c r="K102" s="4"/>
    </row>
    <row r="103" spans="1:11" ht="17">
      <c r="A103" s="17">
        <v>43217</v>
      </c>
      <c r="B103" s="15" t="s">
        <v>12</v>
      </c>
      <c r="C103" s="20">
        <v>1</v>
      </c>
      <c r="D103" s="23">
        <v>1.5240185320653499</v>
      </c>
      <c r="E103" s="22">
        <v>5.2127999999999997</v>
      </c>
      <c r="F103" s="22">
        <v>0.52643350014314738</v>
      </c>
      <c r="G103" s="53">
        <v>0.47356649985685262</v>
      </c>
      <c r="H103" s="57">
        <f t="shared" si="2"/>
        <v>2.7441925495461983</v>
      </c>
      <c r="I103" s="24">
        <f t="shared" si="3"/>
        <v>2.4686074504538014</v>
      </c>
      <c r="J103" s="55"/>
      <c r="K103" s="4"/>
    </row>
    <row r="104" spans="1:11" ht="17">
      <c r="A104" s="17">
        <v>43217</v>
      </c>
      <c r="B104" s="15" t="s">
        <v>12</v>
      </c>
      <c r="C104" s="20">
        <v>1</v>
      </c>
      <c r="D104" s="23">
        <v>2.1336259448914898</v>
      </c>
      <c r="E104" s="22">
        <v>3.7175020000000001</v>
      </c>
      <c r="F104" s="22">
        <v>0</v>
      </c>
      <c r="G104" s="53">
        <v>1</v>
      </c>
      <c r="H104" s="57">
        <f t="shared" si="2"/>
        <v>0</v>
      </c>
      <c r="I104" s="24">
        <f t="shared" si="3"/>
        <v>3.7175020000000001</v>
      </c>
      <c r="J104" s="55"/>
      <c r="K104" s="4"/>
    </row>
    <row r="105" spans="1:11" ht="17">
      <c r="A105" s="17">
        <v>43217</v>
      </c>
      <c r="B105" s="15" t="s">
        <v>12</v>
      </c>
      <c r="C105" s="20">
        <v>1</v>
      </c>
      <c r="D105" s="23">
        <v>3.0480370641306997</v>
      </c>
      <c r="E105" s="22">
        <v>5.0799789999999998</v>
      </c>
      <c r="F105" s="22">
        <v>0.59148037277016052</v>
      </c>
      <c r="G105" s="53">
        <v>0.40851962722983948</v>
      </c>
      <c r="H105" s="57">
        <f t="shared" si="2"/>
        <v>3.004707872584587</v>
      </c>
      <c r="I105" s="24">
        <f t="shared" si="3"/>
        <v>2.0752711274154128</v>
      </c>
      <c r="J105" s="55"/>
      <c r="K105" s="4"/>
    </row>
    <row r="106" spans="1:11" ht="17">
      <c r="A106" s="17">
        <v>43217</v>
      </c>
      <c r="B106" s="15" t="s">
        <v>12</v>
      </c>
      <c r="C106" s="20">
        <v>1</v>
      </c>
      <c r="D106" s="23">
        <v>4.5720555961960496</v>
      </c>
      <c r="E106" s="22">
        <v>4.2487430000000002</v>
      </c>
      <c r="F106" s="22">
        <v>6.4417630244932977E-3</v>
      </c>
      <c r="G106" s="53">
        <v>0.99355823697550671</v>
      </c>
      <c r="H106" s="57">
        <f t="shared" si="2"/>
        <v>2.7369395557974727E-2</v>
      </c>
      <c r="I106" s="24">
        <f t="shared" si="3"/>
        <v>4.2213736044420251</v>
      </c>
      <c r="J106" s="55"/>
      <c r="K106" s="4"/>
    </row>
    <row r="107" spans="1:11" ht="17">
      <c r="A107" s="17">
        <v>43217</v>
      </c>
      <c r="B107" s="15" t="s">
        <v>12</v>
      </c>
      <c r="C107" s="16">
        <v>1</v>
      </c>
      <c r="D107" s="23">
        <v>7.6200926603267494</v>
      </c>
      <c r="E107" s="22">
        <v>4.6212309999999999</v>
      </c>
      <c r="F107" s="22">
        <v>0.12203568563594111</v>
      </c>
      <c r="G107" s="53">
        <v>0.87796431436405886</v>
      </c>
      <c r="H107" s="57">
        <f t="shared" si="2"/>
        <v>0.56395509356706575</v>
      </c>
      <c r="I107" s="24">
        <f t="shared" si="3"/>
        <v>4.0572759064329338</v>
      </c>
      <c r="J107" s="55"/>
      <c r="K107" s="4"/>
    </row>
    <row r="108" spans="1:11" ht="17">
      <c r="A108" s="17">
        <v>43217</v>
      </c>
      <c r="B108" s="15" t="s">
        <v>12</v>
      </c>
      <c r="C108" s="20">
        <v>1</v>
      </c>
      <c r="D108" s="23">
        <v>12.192148256522799</v>
      </c>
      <c r="E108" s="22">
        <v>4.5702069999999999</v>
      </c>
      <c r="F108" s="22">
        <v>0.17324611315887142</v>
      </c>
      <c r="G108" s="53">
        <v>0.8267538868411286</v>
      </c>
      <c r="H108" s="57">
        <f t="shared" si="2"/>
        <v>0.7917705990814663</v>
      </c>
      <c r="I108" s="24">
        <f t="shared" si="3"/>
        <v>3.7784364009185336</v>
      </c>
      <c r="J108" s="55"/>
      <c r="K108" s="4"/>
    </row>
    <row r="109" spans="1:11" ht="17">
      <c r="A109" s="17">
        <v>43217</v>
      </c>
      <c r="B109" s="15" t="s">
        <v>12</v>
      </c>
      <c r="C109" s="20">
        <v>1</v>
      </c>
      <c r="D109" s="23">
        <v>12.192148256522799</v>
      </c>
      <c r="E109" s="22">
        <v>3.4862839999999999</v>
      </c>
      <c r="F109" s="22">
        <v>1.6392372801394918E-2</v>
      </c>
      <c r="G109" s="53">
        <v>0.98360762719860506</v>
      </c>
      <c r="H109" s="57">
        <f t="shared" si="2"/>
        <v>5.7148467019538282E-2</v>
      </c>
      <c r="I109" s="24">
        <f t="shared" si="3"/>
        <v>3.4291355329804616</v>
      </c>
      <c r="J109" s="55"/>
      <c r="K109" s="4"/>
    </row>
    <row r="110" spans="1:11" ht="17">
      <c r="A110" s="17">
        <v>43217</v>
      </c>
      <c r="B110" s="15" t="s">
        <v>12</v>
      </c>
      <c r="C110" s="16">
        <v>1</v>
      </c>
      <c r="D110" s="23">
        <v>12.192148256522799</v>
      </c>
      <c r="E110" s="22">
        <v>3.1947920000000001</v>
      </c>
      <c r="F110" s="22">
        <v>1.856393693581504E-2</v>
      </c>
      <c r="G110" s="53">
        <v>0.98143606306418496</v>
      </c>
      <c r="H110" s="57">
        <f t="shared" si="2"/>
        <v>5.9307917211046404E-2</v>
      </c>
      <c r="I110" s="24">
        <f t="shared" si="3"/>
        <v>3.1354840827889539</v>
      </c>
      <c r="J110" s="55"/>
      <c r="K110" s="4"/>
    </row>
    <row r="111" spans="1:11" ht="17">
      <c r="A111" s="17">
        <v>43217</v>
      </c>
      <c r="B111" s="15" t="s">
        <v>12</v>
      </c>
      <c r="C111" s="16">
        <v>2</v>
      </c>
      <c r="D111" s="23">
        <v>22.860277980980246</v>
      </c>
      <c r="E111" s="22">
        <v>4.9747789999999998</v>
      </c>
      <c r="F111" s="22">
        <v>0.10556085778511808</v>
      </c>
      <c r="G111" s="53">
        <v>0.89443914221488197</v>
      </c>
      <c r="H111" s="57">
        <f t="shared" si="2"/>
        <v>0.52514193853139191</v>
      </c>
      <c r="I111" s="24">
        <f t="shared" si="3"/>
        <v>4.449637061468608</v>
      </c>
      <c r="J111" s="55"/>
      <c r="K111" s="4"/>
    </row>
    <row r="112" spans="1:11" ht="17">
      <c r="A112" s="17">
        <v>43217</v>
      </c>
      <c r="B112" s="15" t="s">
        <v>12</v>
      </c>
      <c r="C112" s="16">
        <v>2</v>
      </c>
      <c r="D112" s="23">
        <v>22.860277980980246</v>
      </c>
      <c r="E112" s="22">
        <v>3.5097930000000002</v>
      </c>
      <c r="F112" s="22">
        <v>4.9929190412666864E-2</v>
      </c>
      <c r="G112" s="53">
        <v>0.95007080958733314</v>
      </c>
      <c r="H112" s="57">
        <f t="shared" si="2"/>
        <v>0.17524112300604527</v>
      </c>
      <c r="I112" s="24">
        <f t="shared" si="3"/>
        <v>3.3345518769939551</v>
      </c>
      <c r="J112" s="55"/>
      <c r="K112" s="4"/>
    </row>
    <row r="113" spans="1:11" ht="17">
      <c r="A113" s="17">
        <v>43217</v>
      </c>
      <c r="B113" s="15" t="s">
        <v>12</v>
      </c>
      <c r="C113" s="16">
        <v>2</v>
      </c>
      <c r="D113" s="23">
        <v>22.860277980980246</v>
      </c>
      <c r="E113" s="22">
        <v>4.9028960000000001</v>
      </c>
      <c r="F113" s="22">
        <v>0.12545363962490785</v>
      </c>
      <c r="G113" s="53">
        <v>0.87454636037509215</v>
      </c>
      <c r="H113" s="57">
        <f t="shared" si="2"/>
        <v>0.61508614790240224</v>
      </c>
      <c r="I113" s="24">
        <f t="shared" si="3"/>
        <v>4.287809852097598</v>
      </c>
      <c r="J113" s="55"/>
      <c r="K113" s="4"/>
    </row>
    <row r="114" spans="1:11" ht="17">
      <c r="A114" s="17">
        <v>43217</v>
      </c>
      <c r="B114" s="15" t="s">
        <v>12</v>
      </c>
      <c r="C114" s="16">
        <v>3</v>
      </c>
      <c r="D114" s="23">
        <v>38.100463301633745</v>
      </c>
      <c r="E114" s="22">
        <v>2.2468460000000001</v>
      </c>
      <c r="F114" s="22">
        <v>0</v>
      </c>
      <c r="G114" s="53">
        <v>1</v>
      </c>
      <c r="H114" s="57">
        <f t="shared" si="2"/>
        <v>0</v>
      </c>
      <c r="I114" s="24">
        <f t="shared" si="3"/>
        <v>2.2468460000000001</v>
      </c>
      <c r="J114" s="55"/>
      <c r="K114" s="4"/>
    </row>
    <row r="115" spans="1:11" ht="17">
      <c r="A115" s="17">
        <v>43217</v>
      </c>
      <c r="B115" s="15" t="s">
        <v>12</v>
      </c>
      <c r="C115" s="16">
        <v>3</v>
      </c>
      <c r="D115" s="23">
        <v>38.100463301633745</v>
      </c>
      <c r="E115" s="22">
        <v>3.9925389999999998</v>
      </c>
      <c r="F115" s="22">
        <v>1.1748890359611993E-2</v>
      </c>
      <c r="G115" s="53">
        <v>0.98825110964038798</v>
      </c>
      <c r="H115" s="57">
        <f t="shared" si="2"/>
        <v>4.69079029674749E-2</v>
      </c>
      <c r="I115" s="24">
        <f t="shared" si="3"/>
        <v>3.9456310970325248</v>
      </c>
      <c r="J115" s="55"/>
      <c r="K115" s="4"/>
    </row>
    <row r="116" spans="1:11" ht="17">
      <c r="A116" s="17">
        <v>43217</v>
      </c>
      <c r="B116" s="15" t="s">
        <v>12</v>
      </c>
      <c r="C116" s="16">
        <v>3</v>
      </c>
      <c r="D116" s="23">
        <v>38.100463301633745</v>
      </c>
      <c r="E116" s="22">
        <v>3.874174</v>
      </c>
      <c r="F116" s="22">
        <v>4.1099044981890709E-2</v>
      </c>
      <c r="G116" s="53">
        <v>0.95890095501810935</v>
      </c>
      <c r="H116" s="57">
        <f t="shared" si="2"/>
        <v>0.15922485149367147</v>
      </c>
      <c r="I116" s="24">
        <f t="shared" si="3"/>
        <v>3.7149491485063288</v>
      </c>
      <c r="J116" s="55"/>
      <c r="K116" s="4"/>
    </row>
    <row r="117" spans="1:11" ht="17">
      <c r="A117" s="17">
        <v>43217</v>
      </c>
      <c r="B117" s="15" t="s">
        <v>12</v>
      </c>
      <c r="C117" s="16">
        <v>3</v>
      </c>
      <c r="D117" s="23">
        <v>45.720555961960493</v>
      </c>
      <c r="E117" s="22">
        <v>4.0726319999999996</v>
      </c>
      <c r="F117" s="22">
        <v>0</v>
      </c>
      <c r="G117" s="53">
        <v>1</v>
      </c>
      <c r="H117" s="57">
        <f t="shared" si="2"/>
        <v>0</v>
      </c>
      <c r="I117" s="24">
        <f t="shared" si="3"/>
        <v>4.0726319999999996</v>
      </c>
      <c r="J117" s="55"/>
      <c r="K117" s="4"/>
    </row>
    <row r="118" spans="1:11" ht="17">
      <c r="A118" s="17">
        <v>43217</v>
      </c>
      <c r="B118" s="15" t="s">
        <v>12</v>
      </c>
      <c r="C118" s="16">
        <v>3</v>
      </c>
      <c r="D118" s="23">
        <v>45.720555961960493</v>
      </c>
      <c r="E118" s="22">
        <v>3.3434140000000001</v>
      </c>
      <c r="F118" s="22">
        <v>0</v>
      </c>
      <c r="G118" s="53">
        <v>1</v>
      </c>
      <c r="H118" s="57">
        <f t="shared" si="2"/>
        <v>0</v>
      </c>
      <c r="I118" s="24">
        <f t="shared" si="3"/>
        <v>3.3434140000000001</v>
      </c>
      <c r="J118" s="55"/>
      <c r="K118" s="4"/>
    </row>
    <row r="119" spans="1:11" ht="17">
      <c r="A119" s="17">
        <v>43217</v>
      </c>
      <c r="B119" s="15" t="s">
        <v>12</v>
      </c>
      <c r="C119" s="16">
        <v>3</v>
      </c>
      <c r="D119" s="23">
        <v>45.720555961960493</v>
      </c>
      <c r="E119" s="22">
        <v>2.6579259999999998</v>
      </c>
      <c r="F119" s="22">
        <v>0</v>
      </c>
      <c r="G119" s="53">
        <v>1</v>
      </c>
      <c r="H119" s="57">
        <f t="shared" si="2"/>
        <v>0</v>
      </c>
      <c r="I119" s="24">
        <f t="shared" si="3"/>
        <v>2.6579259999999998</v>
      </c>
      <c r="J119" s="55"/>
      <c r="K119" s="4"/>
    </row>
    <row r="120" spans="1:11">
      <c r="A120" s="17">
        <v>43321</v>
      </c>
      <c r="B120" s="6" t="s">
        <v>11</v>
      </c>
      <c r="C120" s="6">
        <v>1</v>
      </c>
      <c r="D120" s="23">
        <v>0.60960741282613995</v>
      </c>
      <c r="E120" s="22">
        <v>5.7174100000000001</v>
      </c>
      <c r="F120" s="22">
        <v>1</v>
      </c>
      <c r="G120" s="53">
        <v>0</v>
      </c>
      <c r="H120" s="57">
        <f t="shared" si="2"/>
        <v>5.7174100000000001</v>
      </c>
      <c r="I120" s="24">
        <f t="shared" si="3"/>
        <v>0</v>
      </c>
      <c r="J120" s="55"/>
      <c r="K120" s="4"/>
    </row>
    <row r="121" spans="1:11">
      <c r="A121" s="17">
        <v>43321</v>
      </c>
      <c r="B121" s="6" t="s">
        <v>11</v>
      </c>
      <c r="C121" s="6">
        <v>1</v>
      </c>
      <c r="D121" s="23">
        <v>0.60960741282613995</v>
      </c>
      <c r="E121" s="22">
        <v>4.8685799999999997</v>
      </c>
      <c r="F121" s="22">
        <v>1</v>
      </c>
      <c r="G121" s="53">
        <v>0</v>
      </c>
      <c r="H121" s="57">
        <f t="shared" si="2"/>
        <v>4.8685799999999997</v>
      </c>
      <c r="I121" s="24">
        <f t="shared" si="3"/>
        <v>0</v>
      </c>
      <c r="J121" s="55"/>
      <c r="K121" s="4"/>
    </row>
    <row r="122" spans="1:11">
      <c r="A122" s="17">
        <v>43321</v>
      </c>
      <c r="B122" s="6" t="s">
        <v>11</v>
      </c>
      <c r="C122" s="6">
        <v>1</v>
      </c>
      <c r="D122" s="23">
        <v>0.60960741282613995</v>
      </c>
      <c r="E122" s="22">
        <v>3.7918599999999998</v>
      </c>
      <c r="F122" s="22">
        <v>1</v>
      </c>
      <c r="G122" s="53">
        <v>0</v>
      </c>
      <c r="H122" s="57">
        <f t="shared" si="2"/>
        <v>3.7918599999999998</v>
      </c>
      <c r="I122" s="24">
        <f t="shared" si="3"/>
        <v>0</v>
      </c>
      <c r="J122" s="55"/>
      <c r="K122" s="4"/>
    </row>
    <row r="123" spans="1:11">
      <c r="A123" s="17">
        <v>43321</v>
      </c>
      <c r="B123" s="6" t="s">
        <v>11</v>
      </c>
      <c r="C123" s="6">
        <v>1</v>
      </c>
      <c r="D123" s="23">
        <v>1.2192148256522799</v>
      </c>
      <c r="E123" s="22">
        <v>3.717635</v>
      </c>
      <c r="F123" s="22">
        <v>1</v>
      </c>
      <c r="G123" s="53">
        <v>0</v>
      </c>
      <c r="H123" s="57">
        <f t="shared" si="2"/>
        <v>3.717635</v>
      </c>
      <c r="I123" s="24">
        <f t="shared" si="3"/>
        <v>0</v>
      </c>
      <c r="J123" s="55"/>
      <c r="K123" s="4"/>
    </row>
    <row r="124" spans="1:11">
      <c r="A124" s="17">
        <v>43321</v>
      </c>
      <c r="B124" s="6" t="s">
        <v>11</v>
      </c>
      <c r="C124" s="6">
        <v>1</v>
      </c>
      <c r="D124" s="23">
        <v>1.2192148256522799</v>
      </c>
      <c r="E124" s="22">
        <v>4.5745820000000004</v>
      </c>
      <c r="F124" s="22">
        <v>1</v>
      </c>
      <c r="G124" s="53">
        <v>0</v>
      </c>
      <c r="H124" s="57">
        <f t="shared" si="2"/>
        <v>4.5745820000000004</v>
      </c>
      <c r="I124" s="24">
        <f t="shared" si="3"/>
        <v>0</v>
      </c>
      <c r="J124" s="55"/>
      <c r="K124" s="4"/>
    </row>
    <row r="125" spans="1:11">
      <c r="A125" s="17">
        <v>43321</v>
      </c>
      <c r="B125" s="6" t="s">
        <v>11</v>
      </c>
      <c r="C125" s="6">
        <v>1</v>
      </c>
      <c r="D125" s="23">
        <v>1.3716166788588149</v>
      </c>
      <c r="E125" s="22">
        <v>4.7078300000000004</v>
      </c>
      <c r="F125" s="22">
        <v>1</v>
      </c>
      <c r="G125" s="53">
        <v>0</v>
      </c>
      <c r="H125" s="57">
        <f t="shared" si="2"/>
        <v>4.7078300000000004</v>
      </c>
      <c r="I125" s="24">
        <f t="shared" si="3"/>
        <v>0</v>
      </c>
      <c r="J125" s="55"/>
      <c r="K125" s="4"/>
    </row>
    <row r="126" spans="1:11">
      <c r="A126" s="17">
        <v>43321</v>
      </c>
      <c r="B126" s="6" t="s">
        <v>11</v>
      </c>
      <c r="C126" s="6">
        <v>1</v>
      </c>
      <c r="D126" s="23">
        <v>1.8288222384784198</v>
      </c>
      <c r="E126" s="36">
        <v>2.5304150000000001</v>
      </c>
      <c r="F126" s="22">
        <v>0.98535062794572992</v>
      </c>
      <c r="G126" s="53">
        <v>1.4649372054270082E-2</v>
      </c>
      <c r="H126" s="57">
        <f t="shared" si="2"/>
        <v>2.4933460092132944</v>
      </c>
      <c r="I126" s="24">
        <f t="shared" si="3"/>
        <v>3.7068990786705829E-2</v>
      </c>
      <c r="J126" s="55"/>
      <c r="K126" s="4"/>
    </row>
    <row r="127" spans="1:11">
      <c r="A127" s="17">
        <v>43321</v>
      </c>
      <c r="B127" s="6" t="s">
        <v>11</v>
      </c>
      <c r="C127" s="6">
        <v>1</v>
      </c>
      <c r="D127" s="23">
        <v>1.8288222384784198</v>
      </c>
      <c r="E127" s="22">
        <v>4.28986</v>
      </c>
      <c r="F127" s="22">
        <v>1</v>
      </c>
      <c r="G127" s="53">
        <v>0</v>
      </c>
      <c r="H127" s="57">
        <f t="shared" si="2"/>
        <v>4.28986</v>
      </c>
      <c r="I127" s="24">
        <f t="shared" si="3"/>
        <v>0</v>
      </c>
      <c r="J127" s="55"/>
      <c r="K127" s="4"/>
    </row>
    <row r="128" spans="1:11">
      <c r="A128" s="17">
        <v>43321</v>
      </c>
      <c r="B128" s="6" t="s">
        <v>11</v>
      </c>
      <c r="C128" s="6">
        <v>1</v>
      </c>
      <c r="D128" s="23">
        <v>2.1336259448914898</v>
      </c>
      <c r="E128" s="22">
        <v>3.9255019999999998</v>
      </c>
      <c r="F128" s="22">
        <v>1</v>
      </c>
      <c r="G128" s="53">
        <v>0</v>
      </c>
      <c r="H128" s="57">
        <f t="shared" si="2"/>
        <v>3.9255019999999998</v>
      </c>
      <c r="I128" s="24">
        <f t="shared" si="3"/>
        <v>0</v>
      </c>
      <c r="J128" s="55"/>
      <c r="K128" s="4"/>
    </row>
    <row r="129" spans="1:11">
      <c r="A129" s="17">
        <v>43321</v>
      </c>
      <c r="B129" s="6" t="s">
        <v>11</v>
      </c>
      <c r="C129" s="6">
        <v>1</v>
      </c>
      <c r="D129" s="23">
        <v>3.0480370641306997</v>
      </c>
      <c r="E129" s="22">
        <v>3.675786</v>
      </c>
      <c r="F129" s="22">
        <v>1</v>
      </c>
      <c r="G129" s="53">
        <v>0</v>
      </c>
      <c r="H129" s="57">
        <f t="shared" si="2"/>
        <v>3.675786</v>
      </c>
      <c r="I129" s="24">
        <f t="shared" si="3"/>
        <v>0</v>
      </c>
      <c r="J129" s="55"/>
      <c r="K129" s="4"/>
    </row>
    <row r="130" spans="1:11">
      <c r="A130" s="17">
        <v>43321</v>
      </c>
      <c r="B130" s="6" t="s">
        <v>11</v>
      </c>
      <c r="C130" s="6">
        <v>1</v>
      </c>
      <c r="D130" s="23">
        <v>3.3528407705437697</v>
      </c>
      <c r="E130" s="36">
        <v>4.2898949999999996</v>
      </c>
      <c r="F130" s="22">
        <v>0.75713408238613</v>
      </c>
      <c r="G130" s="53">
        <v>0.24286591761387</v>
      </c>
      <c r="H130" s="57">
        <f t="shared" si="2"/>
        <v>3.2480257143578468</v>
      </c>
      <c r="I130" s="24">
        <f t="shared" si="3"/>
        <v>1.0418692856421528</v>
      </c>
      <c r="J130" s="55"/>
      <c r="K130" s="4"/>
    </row>
    <row r="131" spans="1:11">
      <c r="A131" s="17">
        <v>43321</v>
      </c>
      <c r="B131" s="6" t="s">
        <v>11</v>
      </c>
      <c r="C131" s="6">
        <v>1</v>
      </c>
      <c r="D131" s="23">
        <v>3.6576444769568397</v>
      </c>
      <c r="E131" s="22">
        <v>4.8916930000000001</v>
      </c>
      <c r="F131" s="22">
        <v>0.55085266512252662</v>
      </c>
      <c r="G131" s="53">
        <v>0.44914733487747338</v>
      </c>
      <c r="H131" s="57">
        <f t="shared" ref="H131:H194" si="4">F131*E131</f>
        <v>2.6946021260112079</v>
      </c>
      <c r="I131" s="24">
        <f t="shared" ref="I131:I194" si="5">G131*E131</f>
        <v>2.1970908739887922</v>
      </c>
      <c r="J131" s="55"/>
      <c r="K131" s="4"/>
    </row>
    <row r="132" spans="1:11">
      <c r="A132" s="17">
        <v>43321</v>
      </c>
      <c r="B132" s="6" t="s">
        <v>11</v>
      </c>
      <c r="C132" s="6">
        <v>1</v>
      </c>
      <c r="D132" s="23">
        <v>5.4864667154352595</v>
      </c>
      <c r="E132" s="36">
        <v>3.8955299999999999</v>
      </c>
      <c r="F132" s="22">
        <v>0.21302765297440487</v>
      </c>
      <c r="G132" s="53">
        <v>0.78697234702559515</v>
      </c>
      <c r="H132" s="57">
        <f t="shared" si="4"/>
        <v>0.82985561299138344</v>
      </c>
      <c r="I132" s="24">
        <f t="shared" si="5"/>
        <v>3.0656743870086167</v>
      </c>
      <c r="J132" s="55"/>
      <c r="K132" s="4"/>
    </row>
    <row r="133" spans="1:11">
      <c r="A133" s="17">
        <v>43321</v>
      </c>
      <c r="B133" s="6" t="s">
        <v>11</v>
      </c>
      <c r="C133" s="6">
        <v>1</v>
      </c>
      <c r="D133" s="23">
        <v>5.4864667154352595</v>
      </c>
      <c r="E133" s="22">
        <v>4.2860120000000004</v>
      </c>
      <c r="F133" s="22">
        <v>0.23866821919615336</v>
      </c>
      <c r="G133" s="53">
        <v>0.76133178080384667</v>
      </c>
      <c r="H133" s="57">
        <f t="shared" si="4"/>
        <v>1.0229348514933438</v>
      </c>
      <c r="I133" s="24">
        <f t="shared" si="5"/>
        <v>3.2630771485066568</v>
      </c>
      <c r="J133" s="55"/>
      <c r="K133" s="4"/>
    </row>
    <row r="134" spans="1:11">
      <c r="A134" s="17">
        <v>43321</v>
      </c>
      <c r="B134" s="6" t="s">
        <v>11</v>
      </c>
      <c r="C134" s="6">
        <v>1</v>
      </c>
      <c r="D134" s="23">
        <v>5.4864667154352595</v>
      </c>
      <c r="E134" s="22">
        <v>2.7310699999999999</v>
      </c>
      <c r="F134" s="22">
        <v>0.20234417488158271</v>
      </c>
      <c r="G134" s="53">
        <v>0.79765582511841726</v>
      </c>
      <c r="H134" s="57">
        <f t="shared" si="4"/>
        <v>0.55261610569384412</v>
      </c>
      <c r="I134" s="24">
        <f t="shared" si="5"/>
        <v>2.1784538943061555</v>
      </c>
      <c r="J134" s="55"/>
      <c r="K134" s="4"/>
    </row>
    <row r="135" spans="1:11">
      <c r="A135" s="17">
        <v>43321</v>
      </c>
      <c r="B135" s="6" t="s">
        <v>11</v>
      </c>
      <c r="C135" s="6">
        <v>1</v>
      </c>
      <c r="D135" s="23">
        <v>7.6200926603267494</v>
      </c>
      <c r="E135" s="22">
        <v>3.8699599999999998</v>
      </c>
      <c r="F135" s="22">
        <v>0.19161865166063277</v>
      </c>
      <c r="G135" s="53">
        <v>0.80838134833936726</v>
      </c>
      <c r="H135" s="57">
        <f t="shared" si="4"/>
        <v>0.74155651718058235</v>
      </c>
      <c r="I135" s="24">
        <f t="shared" si="5"/>
        <v>3.1284034828194174</v>
      </c>
      <c r="J135" s="55"/>
      <c r="K135" s="4"/>
    </row>
    <row r="136" spans="1:11">
      <c r="A136" s="17">
        <v>43321</v>
      </c>
      <c r="B136" s="6" t="s">
        <v>11</v>
      </c>
      <c r="C136" s="6">
        <v>1</v>
      </c>
      <c r="D136" s="23">
        <v>7.6200926603267494</v>
      </c>
      <c r="E136" s="22">
        <v>3.2299389999999999</v>
      </c>
      <c r="F136" s="22">
        <v>0.15182734581570112</v>
      </c>
      <c r="G136" s="53">
        <v>0.84817265418429888</v>
      </c>
      <c r="H136" s="57">
        <f t="shared" si="4"/>
        <v>0.49039306551661982</v>
      </c>
      <c r="I136" s="24">
        <f t="shared" si="5"/>
        <v>2.7395459344833801</v>
      </c>
      <c r="J136" s="55"/>
      <c r="K136" s="4"/>
    </row>
    <row r="137" spans="1:11">
      <c r="A137" s="17">
        <v>43321</v>
      </c>
      <c r="B137" s="6" t="s">
        <v>11</v>
      </c>
      <c r="C137" s="6">
        <v>1</v>
      </c>
      <c r="D137" s="23">
        <v>7.6200926603267494</v>
      </c>
      <c r="E137" s="22">
        <v>4.133553</v>
      </c>
      <c r="F137" s="22">
        <v>0.12843147585258682</v>
      </c>
      <c r="G137" s="53">
        <v>0.87156852414741315</v>
      </c>
      <c r="H137" s="57">
        <f t="shared" si="4"/>
        <v>0.5308783123048878</v>
      </c>
      <c r="I137" s="24">
        <f t="shared" si="5"/>
        <v>3.6026746876951119</v>
      </c>
      <c r="J137" s="55"/>
      <c r="K137" s="4"/>
    </row>
    <row r="138" spans="1:11">
      <c r="A138" s="17">
        <v>43321</v>
      </c>
      <c r="B138" s="6" t="s">
        <v>11</v>
      </c>
      <c r="C138" s="6">
        <v>2</v>
      </c>
      <c r="D138" s="23">
        <v>22.860277980980246</v>
      </c>
      <c r="E138" s="22">
        <v>3.0791330000000001</v>
      </c>
      <c r="F138" s="22">
        <v>0.10557589214696904</v>
      </c>
      <c r="G138" s="53">
        <v>0.89442410785303095</v>
      </c>
      <c r="H138" s="57">
        <f t="shared" si="4"/>
        <v>0.32508221351417321</v>
      </c>
      <c r="I138" s="24">
        <f t="shared" si="5"/>
        <v>2.754050786485827</v>
      </c>
      <c r="J138" s="55"/>
      <c r="K138" s="4"/>
    </row>
    <row r="139" spans="1:11">
      <c r="A139" s="17">
        <v>43321</v>
      </c>
      <c r="B139" s="6" t="s">
        <v>11</v>
      </c>
      <c r="C139" s="6">
        <v>2</v>
      </c>
      <c r="D139" s="23">
        <v>22.860277980980246</v>
      </c>
      <c r="E139" s="22">
        <v>3.4378890000000002</v>
      </c>
      <c r="F139" s="22">
        <v>0.27167047707541464</v>
      </c>
      <c r="G139" s="53">
        <v>0.72832952292458542</v>
      </c>
      <c r="H139" s="57">
        <f t="shared" si="4"/>
        <v>0.93397294476232018</v>
      </c>
      <c r="I139" s="24">
        <f t="shared" si="5"/>
        <v>2.50391605523768</v>
      </c>
      <c r="J139" s="55"/>
      <c r="K139" s="4"/>
    </row>
    <row r="140" spans="1:11">
      <c r="A140" s="17">
        <v>43321</v>
      </c>
      <c r="B140" s="6" t="s">
        <v>11</v>
      </c>
      <c r="C140" s="6">
        <v>2</v>
      </c>
      <c r="D140" s="23">
        <v>22.860277980980246</v>
      </c>
      <c r="E140" s="22">
        <v>3.438412</v>
      </c>
      <c r="F140" s="22">
        <v>0.29804329875284569</v>
      </c>
      <c r="G140" s="53">
        <v>0.70195670124715437</v>
      </c>
      <c r="H140" s="57">
        <f t="shared" si="4"/>
        <v>1.0247956549513697</v>
      </c>
      <c r="I140" s="24">
        <f t="shared" si="5"/>
        <v>2.4136163450486308</v>
      </c>
      <c r="J140" s="55"/>
      <c r="K140" s="4"/>
    </row>
    <row r="141" spans="1:11">
      <c r="A141" s="17">
        <v>43321</v>
      </c>
      <c r="B141" s="6" t="s">
        <v>11</v>
      </c>
      <c r="C141" s="6">
        <v>3</v>
      </c>
      <c r="D141" s="23">
        <v>45.720555961960493</v>
      </c>
      <c r="E141" s="22">
        <v>3.2836660000000002</v>
      </c>
      <c r="F141" s="22">
        <v>0.11938755295840758</v>
      </c>
      <c r="G141" s="53">
        <v>0.88061244704159236</v>
      </c>
      <c r="H141" s="57">
        <f t="shared" si="4"/>
        <v>0.3920288484727224</v>
      </c>
      <c r="I141" s="24">
        <f t="shared" si="5"/>
        <v>2.8916371515272776</v>
      </c>
      <c r="J141" s="55"/>
      <c r="K141" s="4"/>
    </row>
    <row r="142" spans="1:11">
      <c r="A142" s="17">
        <v>43321</v>
      </c>
      <c r="B142" s="6" t="s">
        <v>11</v>
      </c>
      <c r="C142" s="6">
        <v>3</v>
      </c>
      <c r="D142" s="23">
        <v>45.720555961960493</v>
      </c>
      <c r="E142" s="22">
        <v>2.5057390000000002</v>
      </c>
      <c r="F142" s="22">
        <v>0.23086616424869741</v>
      </c>
      <c r="G142" s="53">
        <v>0.76913383575130256</v>
      </c>
      <c r="H142" s="57">
        <f t="shared" si="4"/>
        <v>0.57849035153836681</v>
      </c>
      <c r="I142" s="24">
        <f t="shared" si="5"/>
        <v>1.9272486484616334</v>
      </c>
      <c r="J142" s="55"/>
      <c r="K142" s="4"/>
    </row>
    <row r="143" spans="1:11">
      <c r="A143" s="17">
        <v>43321</v>
      </c>
      <c r="B143" s="6" t="s">
        <v>11</v>
      </c>
      <c r="C143" s="6">
        <v>3</v>
      </c>
      <c r="D143" s="23">
        <v>45.720555961960493</v>
      </c>
      <c r="E143" s="22">
        <v>2.7465790000000001</v>
      </c>
      <c r="F143" s="22">
        <v>0.23330338058948497</v>
      </c>
      <c r="G143" s="53">
        <v>0.76669661941051503</v>
      </c>
      <c r="H143" s="57">
        <f t="shared" si="4"/>
        <v>0.64078616575608704</v>
      </c>
      <c r="I143" s="24">
        <f t="shared" si="5"/>
        <v>2.1057928342439132</v>
      </c>
      <c r="J143" s="55"/>
      <c r="K143" s="4"/>
    </row>
    <row r="144" spans="1:11">
      <c r="A144" s="17">
        <v>43321</v>
      </c>
      <c r="B144" s="6" t="s">
        <v>10</v>
      </c>
      <c r="C144" s="6">
        <v>1</v>
      </c>
      <c r="D144" s="23">
        <v>0.30480370641306997</v>
      </c>
      <c r="E144" s="22">
        <v>3.6541250000000001</v>
      </c>
      <c r="F144" s="22">
        <v>1</v>
      </c>
      <c r="G144" s="53">
        <v>0</v>
      </c>
      <c r="H144" s="57">
        <f t="shared" si="4"/>
        <v>3.6541250000000001</v>
      </c>
      <c r="I144" s="24">
        <f t="shared" si="5"/>
        <v>0</v>
      </c>
      <c r="J144" s="55"/>
      <c r="K144" s="4"/>
    </row>
    <row r="145" spans="1:11">
      <c r="A145" s="17">
        <v>43321</v>
      </c>
      <c r="B145" s="6" t="s">
        <v>10</v>
      </c>
      <c r="C145" s="6">
        <v>1</v>
      </c>
      <c r="D145" s="23">
        <v>0.30480370641306997</v>
      </c>
      <c r="E145" s="22">
        <v>4.0641860000000003</v>
      </c>
      <c r="F145" s="22">
        <v>1</v>
      </c>
      <c r="G145" s="53">
        <v>0</v>
      </c>
      <c r="H145" s="57">
        <f t="shared" si="4"/>
        <v>4.0641860000000003</v>
      </c>
      <c r="I145" s="24">
        <f t="shared" si="5"/>
        <v>0</v>
      </c>
      <c r="J145" s="55"/>
      <c r="K145" s="4"/>
    </row>
    <row r="146" spans="1:11">
      <c r="A146" s="17">
        <v>43321</v>
      </c>
      <c r="B146" s="6" t="s">
        <v>10</v>
      </c>
      <c r="C146" s="6">
        <v>1</v>
      </c>
      <c r="D146" s="23">
        <v>0.60960741282613995</v>
      </c>
      <c r="E146" s="22">
        <v>5.2183710000000003</v>
      </c>
      <c r="F146" s="22">
        <v>1</v>
      </c>
      <c r="G146" s="53">
        <v>0</v>
      </c>
      <c r="H146" s="57">
        <f t="shared" si="4"/>
        <v>5.2183710000000003</v>
      </c>
      <c r="I146" s="24">
        <f t="shared" si="5"/>
        <v>0</v>
      </c>
      <c r="J146" s="55"/>
      <c r="K146" s="4"/>
    </row>
    <row r="147" spans="1:11">
      <c r="A147" s="17">
        <v>43321</v>
      </c>
      <c r="B147" s="6" t="s">
        <v>10</v>
      </c>
      <c r="C147" s="6">
        <v>1</v>
      </c>
      <c r="D147" s="23">
        <v>0.60960741282613995</v>
      </c>
      <c r="E147" s="22">
        <v>4.3846109999999996</v>
      </c>
      <c r="F147" s="22">
        <v>1</v>
      </c>
      <c r="G147" s="53">
        <v>0</v>
      </c>
      <c r="H147" s="57">
        <f t="shared" si="4"/>
        <v>4.3846109999999996</v>
      </c>
      <c r="I147" s="24">
        <f t="shared" si="5"/>
        <v>0</v>
      </c>
      <c r="J147" s="55"/>
      <c r="K147" s="4"/>
    </row>
    <row r="148" spans="1:11">
      <c r="A148" s="17">
        <v>43321</v>
      </c>
      <c r="B148" s="6" t="s">
        <v>10</v>
      </c>
      <c r="C148" s="6">
        <v>1</v>
      </c>
      <c r="D148" s="23">
        <v>0.91441111923920992</v>
      </c>
      <c r="E148" s="22">
        <v>3.971006</v>
      </c>
      <c r="F148" s="22">
        <v>0.55537240701171853</v>
      </c>
      <c r="G148" s="53">
        <v>0.44462759298828147</v>
      </c>
      <c r="H148" s="57">
        <f t="shared" si="4"/>
        <v>2.2053871604779762</v>
      </c>
      <c r="I148" s="24">
        <f t="shared" si="5"/>
        <v>1.7656188395220236</v>
      </c>
      <c r="J148" s="55"/>
      <c r="K148" s="4"/>
    </row>
    <row r="149" spans="1:11">
      <c r="A149" s="17">
        <v>43321</v>
      </c>
      <c r="B149" s="6" t="s">
        <v>10</v>
      </c>
      <c r="C149" s="6">
        <v>1</v>
      </c>
      <c r="D149" s="23">
        <v>0.91441111923920992</v>
      </c>
      <c r="E149" s="22">
        <v>3.6671179999999999</v>
      </c>
      <c r="F149" s="22">
        <v>1</v>
      </c>
      <c r="G149" s="53">
        <v>0</v>
      </c>
      <c r="H149" s="57">
        <f t="shared" si="4"/>
        <v>3.6671179999999999</v>
      </c>
      <c r="I149" s="24">
        <f t="shared" si="5"/>
        <v>0</v>
      </c>
      <c r="J149" s="55"/>
      <c r="K149" s="4"/>
    </row>
    <row r="150" spans="1:11">
      <c r="A150" s="17">
        <v>43321</v>
      </c>
      <c r="B150" s="6" t="s">
        <v>10</v>
      </c>
      <c r="C150" s="6">
        <v>1</v>
      </c>
      <c r="D150" s="23">
        <v>1.5240185320653499</v>
      </c>
      <c r="E150" s="22">
        <v>4.671424</v>
      </c>
      <c r="F150" s="22">
        <v>0</v>
      </c>
      <c r="G150" s="53">
        <v>1</v>
      </c>
      <c r="H150" s="57">
        <f t="shared" si="4"/>
        <v>0</v>
      </c>
      <c r="I150" s="24">
        <f t="shared" si="5"/>
        <v>4.671424</v>
      </c>
      <c r="J150" s="55"/>
      <c r="K150" s="4"/>
    </row>
    <row r="151" spans="1:11">
      <c r="A151" s="17">
        <v>43321</v>
      </c>
      <c r="B151" s="6" t="s">
        <v>10</v>
      </c>
      <c r="C151" s="6">
        <v>1</v>
      </c>
      <c r="D151" s="23">
        <v>1.5240185320653499</v>
      </c>
      <c r="E151" s="22">
        <v>4.7473770000000002</v>
      </c>
      <c r="F151" s="22">
        <v>1</v>
      </c>
      <c r="G151" s="53">
        <v>0</v>
      </c>
      <c r="H151" s="57">
        <f t="shared" si="4"/>
        <v>4.7473770000000002</v>
      </c>
      <c r="I151" s="24">
        <f t="shared" si="5"/>
        <v>0</v>
      </c>
      <c r="J151" s="55"/>
      <c r="K151" s="4"/>
    </row>
    <row r="152" spans="1:11">
      <c r="A152" s="17">
        <v>43321</v>
      </c>
      <c r="B152" s="6" t="s">
        <v>10</v>
      </c>
      <c r="C152" s="6">
        <v>1</v>
      </c>
      <c r="D152" s="23">
        <v>1.8288222384784198</v>
      </c>
      <c r="E152" s="22">
        <v>4.51492</v>
      </c>
      <c r="F152" s="22">
        <v>6.9339186036222369E-2</v>
      </c>
      <c r="G152" s="53">
        <v>0.93066081396377764</v>
      </c>
      <c r="H152" s="57">
        <f t="shared" si="4"/>
        <v>0.3130608778186611</v>
      </c>
      <c r="I152" s="24">
        <f t="shared" si="5"/>
        <v>4.2018591221813386</v>
      </c>
      <c r="J152" s="55"/>
      <c r="K152" s="4"/>
    </row>
    <row r="153" spans="1:11">
      <c r="A153" s="17">
        <v>43321</v>
      </c>
      <c r="B153" s="6" t="s">
        <v>10</v>
      </c>
      <c r="C153" s="6">
        <v>1</v>
      </c>
      <c r="D153" s="23">
        <v>3.0480370641306997</v>
      </c>
      <c r="E153" s="22">
        <v>3.5884510000000001</v>
      </c>
      <c r="F153" s="22">
        <v>0.41399400877023129</v>
      </c>
      <c r="G153" s="53">
        <v>0.58600599122976871</v>
      </c>
      <c r="H153" s="57">
        <f t="shared" si="4"/>
        <v>1.4855972147655452</v>
      </c>
      <c r="I153" s="24">
        <f t="shared" si="5"/>
        <v>2.1028537852344549</v>
      </c>
      <c r="J153" s="55"/>
      <c r="K153" s="4"/>
    </row>
    <row r="154" spans="1:11">
      <c r="A154" s="17">
        <v>43321</v>
      </c>
      <c r="B154" s="6" t="s">
        <v>10</v>
      </c>
      <c r="C154" s="6">
        <v>1</v>
      </c>
      <c r="D154" s="23">
        <v>3.0480370641306997</v>
      </c>
      <c r="E154" s="22">
        <v>5.1598269999999999</v>
      </c>
      <c r="F154" s="22">
        <v>0.48673527839702452</v>
      </c>
      <c r="G154" s="53">
        <v>0.51326472160297554</v>
      </c>
      <c r="H154" s="57">
        <f t="shared" si="4"/>
        <v>2.511469831325484</v>
      </c>
      <c r="I154" s="24">
        <f t="shared" si="5"/>
        <v>2.6483571686745164</v>
      </c>
      <c r="J154" s="55"/>
      <c r="K154" s="4"/>
    </row>
    <row r="155" spans="1:11">
      <c r="A155" s="17">
        <v>43321</v>
      </c>
      <c r="B155" s="6" t="s">
        <v>10</v>
      </c>
      <c r="C155" s="6">
        <v>1</v>
      </c>
      <c r="D155" s="23">
        <v>3.6576444769568397</v>
      </c>
      <c r="E155" s="22">
        <v>3.8294100000000002</v>
      </c>
      <c r="F155" s="22">
        <v>0</v>
      </c>
      <c r="G155" s="53">
        <v>1</v>
      </c>
      <c r="H155" s="57">
        <f t="shared" si="4"/>
        <v>0</v>
      </c>
      <c r="I155" s="24">
        <f t="shared" si="5"/>
        <v>3.8294100000000002</v>
      </c>
      <c r="J155" s="55"/>
      <c r="K155" s="4"/>
    </row>
    <row r="156" spans="1:11">
      <c r="A156" s="17">
        <v>43321</v>
      </c>
      <c r="B156" s="6" t="s">
        <v>10</v>
      </c>
      <c r="C156" s="6">
        <v>1</v>
      </c>
      <c r="D156" s="23">
        <v>4.8768593026091196</v>
      </c>
      <c r="E156" s="22">
        <v>3.750127</v>
      </c>
      <c r="F156" s="22">
        <v>5.3979432271137717E-2</v>
      </c>
      <c r="G156" s="53">
        <v>0.94602056772886223</v>
      </c>
      <c r="H156" s="57">
        <f t="shared" si="4"/>
        <v>0.20242972640466486</v>
      </c>
      <c r="I156" s="24">
        <f t="shared" si="5"/>
        <v>3.5476972735953347</v>
      </c>
      <c r="J156" s="55"/>
      <c r="K156" s="4"/>
    </row>
    <row r="157" spans="1:11">
      <c r="A157" s="17">
        <v>43321</v>
      </c>
      <c r="B157" s="6" t="s">
        <v>10</v>
      </c>
      <c r="C157" s="6">
        <v>1</v>
      </c>
      <c r="D157" s="23">
        <v>6.0960741282613995</v>
      </c>
      <c r="E157" s="22">
        <v>3.5612330000000001</v>
      </c>
      <c r="F157" s="22">
        <v>0.11715156673864653</v>
      </c>
      <c r="G157" s="53">
        <v>0.88284843326135343</v>
      </c>
      <c r="H157" s="57">
        <f t="shared" si="4"/>
        <v>0.41720402547137042</v>
      </c>
      <c r="I157" s="24">
        <f t="shared" si="5"/>
        <v>3.1440289745286294</v>
      </c>
      <c r="J157" s="55"/>
      <c r="K157" s="4"/>
    </row>
    <row r="158" spans="1:11">
      <c r="A158" s="17">
        <v>43321</v>
      </c>
      <c r="B158" s="6" t="s">
        <v>10</v>
      </c>
      <c r="C158" s="6">
        <v>1</v>
      </c>
      <c r="D158" s="23">
        <v>6.0960741282613995</v>
      </c>
      <c r="E158" s="22">
        <v>4.3025869999999999</v>
      </c>
      <c r="F158" s="22">
        <v>6.9348876411671437E-2</v>
      </c>
      <c r="G158" s="53">
        <v>0.93065112358832858</v>
      </c>
      <c r="H158" s="57">
        <f t="shared" si="4"/>
        <v>0.29837957411346416</v>
      </c>
      <c r="I158" s="24">
        <f t="shared" si="5"/>
        <v>4.0042074258865359</v>
      </c>
      <c r="J158" s="55"/>
      <c r="K158" s="4"/>
    </row>
    <row r="159" spans="1:11">
      <c r="A159" s="17">
        <v>43321</v>
      </c>
      <c r="B159" s="6" t="s">
        <v>10</v>
      </c>
      <c r="C159" s="6">
        <v>1</v>
      </c>
      <c r="D159" s="23">
        <v>7.6200926603267494</v>
      </c>
      <c r="E159" s="22">
        <v>4.1427389999999997</v>
      </c>
      <c r="F159" s="22">
        <v>0.15242547580230018</v>
      </c>
      <c r="G159" s="53">
        <v>0.84757452419769985</v>
      </c>
      <c r="H159" s="57">
        <f t="shared" si="4"/>
        <v>0.63145896319974515</v>
      </c>
      <c r="I159" s="24">
        <f t="shared" si="5"/>
        <v>3.5112800368002546</v>
      </c>
      <c r="J159" s="55"/>
      <c r="K159" s="4"/>
    </row>
    <row r="160" spans="1:11">
      <c r="A160" s="17">
        <v>43321</v>
      </c>
      <c r="B160" s="6" t="s">
        <v>10</v>
      </c>
      <c r="C160" s="6">
        <v>1</v>
      </c>
      <c r="D160" s="23">
        <v>7.6200926603267494</v>
      </c>
      <c r="E160" s="22">
        <v>4.2583409999999997</v>
      </c>
      <c r="F160" s="22">
        <v>0.13846635560460432</v>
      </c>
      <c r="G160" s="53">
        <v>0.8615336443953957</v>
      </c>
      <c r="H160" s="57">
        <f t="shared" si="4"/>
        <v>0.58963695919166637</v>
      </c>
      <c r="I160" s="24">
        <f t="shared" si="5"/>
        <v>3.6687040408083336</v>
      </c>
      <c r="J160" s="55"/>
      <c r="K160" s="4"/>
    </row>
    <row r="161" spans="1:11">
      <c r="A161" s="17">
        <v>43321</v>
      </c>
      <c r="B161" s="6" t="s">
        <v>10</v>
      </c>
      <c r="C161" s="6">
        <v>1</v>
      </c>
      <c r="D161" s="23">
        <v>7.6200926603267494</v>
      </c>
      <c r="E161" s="22">
        <v>3.9869910000000002</v>
      </c>
      <c r="F161" s="22">
        <v>0.15143458755058864</v>
      </c>
      <c r="G161" s="53">
        <v>0.8485654124494113</v>
      </c>
      <c r="H161" s="57">
        <f t="shared" si="4"/>
        <v>0.60376833765290894</v>
      </c>
      <c r="I161" s="24">
        <f t="shared" si="5"/>
        <v>3.3832226623470909</v>
      </c>
      <c r="J161" s="55"/>
      <c r="K161" s="4"/>
    </row>
    <row r="162" spans="1:11">
      <c r="A162" s="17">
        <v>43321</v>
      </c>
      <c r="B162" s="6" t="s">
        <v>10</v>
      </c>
      <c r="C162" s="6">
        <v>2</v>
      </c>
      <c r="D162" s="23">
        <v>22.860277980980246</v>
      </c>
      <c r="E162" s="22">
        <v>4.4877890000000003</v>
      </c>
      <c r="F162" s="22">
        <v>0.12528722420180774</v>
      </c>
      <c r="G162" s="53">
        <v>0.87471277579819229</v>
      </c>
      <c r="H162" s="57">
        <f t="shared" si="4"/>
        <v>0.56226262661340654</v>
      </c>
      <c r="I162" s="24">
        <f t="shared" si="5"/>
        <v>3.9255263733865937</v>
      </c>
      <c r="J162" s="55"/>
      <c r="K162" s="4"/>
    </row>
    <row r="163" spans="1:11">
      <c r="A163" s="17">
        <v>43321</v>
      </c>
      <c r="B163" s="6" t="s">
        <v>10</v>
      </c>
      <c r="C163" s="6">
        <v>2</v>
      </c>
      <c r="D163" s="23">
        <v>22.860277980980246</v>
      </c>
      <c r="E163" s="22">
        <v>3.7767179999999998</v>
      </c>
      <c r="F163" s="22">
        <v>0</v>
      </c>
      <c r="G163" s="53">
        <v>1</v>
      </c>
      <c r="H163" s="57">
        <f t="shared" si="4"/>
        <v>0</v>
      </c>
      <c r="I163" s="24">
        <f t="shared" si="5"/>
        <v>3.7767179999999998</v>
      </c>
      <c r="J163" s="55"/>
      <c r="K163" s="4"/>
    </row>
    <row r="164" spans="1:11">
      <c r="A164" s="17">
        <v>43321</v>
      </c>
      <c r="B164" s="6" t="s">
        <v>10</v>
      </c>
      <c r="C164" s="6">
        <v>2</v>
      </c>
      <c r="D164" s="23">
        <v>22.860277980980246</v>
      </c>
      <c r="E164" s="22">
        <v>5.002713</v>
      </c>
      <c r="F164" s="22">
        <v>0.21593077182697973</v>
      </c>
      <c r="G164" s="53">
        <v>0.78406922817302027</v>
      </c>
      <c r="H164" s="57">
        <f t="shared" si="4"/>
        <v>1.0802396793188653</v>
      </c>
      <c r="I164" s="24">
        <f t="shared" si="5"/>
        <v>3.9224733206811346</v>
      </c>
      <c r="J164" s="55"/>
      <c r="K164" s="4"/>
    </row>
    <row r="165" spans="1:11">
      <c r="A165" s="17">
        <v>43321</v>
      </c>
      <c r="B165" s="6" t="s">
        <v>10</v>
      </c>
      <c r="C165" s="6">
        <v>3</v>
      </c>
      <c r="D165" s="23">
        <v>45.720555961960493</v>
      </c>
      <c r="E165" s="22">
        <v>3.0844819999999999</v>
      </c>
      <c r="F165" s="22">
        <v>1.1232259074301957E-2</v>
      </c>
      <c r="G165" s="53">
        <v>0.98876774092569808</v>
      </c>
      <c r="H165" s="57">
        <f t="shared" si="4"/>
        <v>3.4645700934021049E-2</v>
      </c>
      <c r="I165" s="24">
        <f t="shared" si="5"/>
        <v>3.0498362990659791</v>
      </c>
      <c r="J165" s="55"/>
      <c r="K165" s="4"/>
    </row>
    <row r="166" spans="1:11">
      <c r="A166" s="17">
        <v>43321</v>
      </c>
      <c r="B166" s="6" t="s">
        <v>10</v>
      </c>
      <c r="C166" s="6">
        <v>3</v>
      </c>
      <c r="D166" s="23">
        <v>45.720555961960493</v>
      </c>
      <c r="E166" s="22">
        <v>3.737854</v>
      </c>
      <c r="F166" s="22">
        <v>1.6315376575036799E-2</v>
      </c>
      <c r="G166" s="53">
        <v>0.98368462342496321</v>
      </c>
      <c r="H166" s="57">
        <f t="shared" si="4"/>
        <v>6.0984495592507598E-2</v>
      </c>
      <c r="I166" s="24">
        <f t="shared" si="5"/>
        <v>3.6768695044074926</v>
      </c>
      <c r="J166" s="55"/>
      <c r="K166" s="4"/>
    </row>
    <row r="167" spans="1:11">
      <c r="A167" s="17">
        <v>43321</v>
      </c>
      <c r="B167" s="6" t="s">
        <v>10</v>
      </c>
      <c r="C167" s="6">
        <v>3</v>
      </c>
      <c r="D167" s="23">
        <v>45.720555961960493</v>
      </c>
      <c r="E167" s="22">
        <v>3.2790020000000002</v>
      </c>
      <c r="F167" s="22">
        <v>0</v>
      </c>
      <c r="G167" s="53">
        <v>1</v>
      </c>
      <c r="H167" s="57">
        <f t="shared" si="4"/>
        <v>0</v>
      </c>
      <c r="I167" s="24">
        <f t="shared" si="5"/>
        <v>3.2790020000000002</v>
      </c>
      <c r="J167" s="55"/>
      <c r="K167" s="4"/>
    </row>
    <row r="168" spans="1:11">
      <c r="A168" s="17">
        <v>43321</v>
      </c>
      <c r="B168" s="6" t="s">
        <v>12</v>
      </c>
      <c r="C168" s="6">
        <v>1</v>
      </c>
      <c r="D168" s="23">
        <v>0.60960741282613995</v>
      </c>
      <c r="E168" s="22">
        <v>4.4159629999999996</v>
      </c>
      <c r="F168" s="22">
        <v>1</v>
      </c>
      <c r="G168" s="53">
        <v>0</v>
      </c>
      <c r="H168" s="57">
        <f t="shared" si="4"/>
        <v>4.4159629999999996</v>
      </c>
      <c r="I168" s="24">
        <f t="shared" si="5"/>
        <v>0</v>
      </c>
      <c r="J168" s="55"/>
      <c r="K168" s="4"/>
    </row>
    <row r="169" spans="1:11">
      <c r="A169" s="17">
        <v>43321</v>
      </c>
      <c r="B169" s="6" t="s">
        <v>12</v>
      </c>
      <c r="C169" s="6">
        <v>1</v>
      </c>
      <c r="D169" s="23">
        <v>0.91441111923920992</v>
      </c>
      <c r="E169" s="22">
        <v>4.2556770000000004</v>
      </c>
      <c r="F169" s="22">
        <v>1</v>
      </c>
      <c r="G169" s="53">
        <v>0</v>
      </c>
      <c r="H169" s="57">
        <f t="shared" si="4"/>
        <v>4.2556770000000004</v>
      </c>
      <c r="I169" s="24">
        <f t="shared" si="5"/>
        <v>0</v>
      </c>
      <c r="J169" s="55"/>
      <c r="K169" s="4"/>
    </row>
    <row r="170" spans="1:11">
      <c r="A170" s="17">
        <v>43321</v>
      </c>
      <c r="B170" s="6" t="s">
        <v>12</v>
      </c>
      <c r="C170" s="6">
        <v>1</v>
      </c>
      <c r="D170" s="23">
        <v>1.2192148256522799</v>
      </c>
      <c r="E170" s="22">
        <v>4.02691</v>
      </c>
      <c r="F170" s="22">
        <v>1</v>
      </c>
      <c r="G170" s="53">
        <v>0</v>
      </c>
      <c r="H170" s="57">
        <f t="shared" si="4"/>
        <v>4.02691</v>
      </c>
      <c r="I170" s="24">
        <f t="shared" si="5"/>
        <v>0</v>
      </c>
      <c r="J170" s="55"/>
      <c r="K170" s="4"/>
    </row>
    <row r="171" spans="1:11">
      <c r="A171" s="17">
        <v>43321</v>
      </c>
      <c r="B171" s="6" t="s">
        <v>12</v>
      </c>
      <c r="C171" s="6">
        <v>1</v>
      </c>
      <c r="D171" s="23">
        <v>1.2192148256522799</v>
      </c>
      <c r="E171" s="22">
        <v>4.1895160000000002</v>
      </c>
      <c r="F171" s="22">
        <v>1</v>
      </c>
      <c r="G171" s="53">
        <v>0</v>
      </c>
      <c r="H171" s="57">
        <f t="shared" si="4"/>
        <v>4.1895160000000002</v>
      </c>
      <c r="I171" s="24">
        <f t="shared" si="5"/>
        <v>0</v>
      </c>
      <c r="J171" s="55"/>
      <c r="K171" s="4"/>
    </row>
    <row r="172" spans="1:11">
      <c r="A172" s="17">
        <v>43321</v>
      </c>
      <c r="B172" s="6" t="s">
        <v>12</v>
      </c>
      <c r="C172" s="6">
        <v>1</v>
      </c>
      <c r="D172" s="23">
        <v>1.2192148256522799</v>
      </c>
      <c r="E172" s="22">
        <v>3.8525559999999999</v>
      </c>
      <c r="F172" s="22">
        <v>0.22570808700362655</v>
      </c>
      <c r="G172" s="53">
        <v>0.77429191299637345</v>
      </c>
      <c r="H172" s="57">
        <f t="shared" si="4"/>
        <v>0.86955304483434348</v>
      </c>
      <c r="I172" s="24">
        <f t="shared" si="5"/>
        <v>2.9830029551656563</v>
      </c>
      <c r="J172" s="55"/>
      <c r="K172" s="4"/>
    </row>
    <row r="173" spans="1:11">
      <c r="A173" s="17">
        <v>43321</v>
      </c>
      <c r="B173" s="6" t="s">
        <v>12</v>
      </c>
      <c r="C173" s="6">
        <v>1</v>
      </c>
      <c r="D173" s="23">
        <v>1.5240185320653499</v>
      </c>
      <c r="E173" s="22">
        <v>3.6446679999999998</v>
      </c>
      <c r="F173" s="22">
        <v>1</v>
      </c>
      <c r="G173" s="53">
        <v>0</v>
      </c>
      <c r="H173" s="57">
        <f t="shared" si="4"/>
        <v>3.6446679999999998</v>
      </c>
      <c r="I173" s="24">
        <f t="shared" si="5"/>
        <v>0</v>
      </c>
      <c r="J173" s="55"/>
      <c r="K173" s="4"/>
    </row>
    <row r="174" spans="1:11">
      <c r="A174" s="17">
        <v>43321</v>
      </c>
      <c r="B174" s="6" t="s">
        <v>12</v>
      </c>
      <c r="C174" s="6">
        <v>1</v>
      </c>
      <c r="D174" s="23">
        <v>2.1336259448914898</v>
      </c>
      <c r="E174" s="22">
        <v>3.8732739999999999</v>
      </c>
      <c r="F174" s="22">
        <v>0.42743067570941812</v>
      </c>
      <c r="G174" s="53">
        <v>0.57256932429058183</v>
      </c>
      <c r="H174" s="57">
        <f t="shared" si="4"/>
        <v>1.6555561230277207</v>
      </c>
      <c r="I174" s="24">
        <f t="shared" si="5"/>
        <v>2.2177178769722792</v>
      </c>
      <c r="J174" s="55"/>
      <c r="K174" s="4"/>
    </row>
    <row r="175" spans="1:11">
      <c r="A175" s="17">
        <v>43321</v>
      </c>
      <c r="B175" s="6" t="s">
        <v>12</v>
      </c>
      <c r="C175" s="6">
        <v>1</v>
      </c>
      <c r="D175" s="23">
        <v>2.4384296513045598</v>
      </c>
      <c r="E175" s="22">
        <v>4.1490650000000002</v>
      </c>
      <c r="F175" s="22">
        <v>1</v>
      </c>
      <c r="G175" s="53">
        <v>0</v>
      </c>
      <c r="H175" s="57">
        <f t="shared" si="4"/>
        <v>4.1490650000000002</v>
      </c>
      <c r="I175" s="24">
        <f t="shared" si="5"/>
        <v>0</v>
      </c>
      <c r="J175" s="55"/>
      <c r="K175" s="4"/>
    </row>
    <row r="176" spans="1:11">
      <c r="A176" s="17">
        <v>43321</v>
      </c>
      <c r="B176" s="6" t="s">
        <v>12</v>
      </c>
      <c r="C176" s="6">
        <v>1</v>
      </c>
      <c r="D176" s="23">
        <v>2.4384296513045598</v>
      </c>
      <c r="E176" s="22">
        <v>4.5112019999999999</v>
      </c>
      <c r="F176" s="22">
        <v>0.2571200184527615</v>
      </c>
      <c r="G176" s="53">
        <v>0.74287998154723844</v>
      </c>
      <c r="H176" s="57">
        <f t="shared" si="4"/>
        <v>1.1599203414841346</v>
      </c>
      <c r="I176" s="24">
        <f t="shared" si="5"/>
        <v>3.3512816585158651</v>
      </c>
      <c r="J176" s="55"/>
      <c r="K176" s="4"/>
    </row>
    <row r="177" spans="1:11">
      <c r="A177" s="17">
        <v>43321</v>
      </c>
      <c r="B177" s="6" t="s">
        <v>12</v>
      </c>
      <c r="C177" s="6">
        <v>1</v>
      </c>
      <c r="D177" s="23">
        <v>3.6576444769568397</v>
      </c>
      <c r="E177" s="22">
        <v>3.509512</v>
      </c>
      <c r="F177" s="22">
        <v>0.41981021073454577</v>
      </c>
      <c r="G177" s="53">
        <v>0.58018978926545417</v>
      </c>
      <c r="H177" s="57">
        <f t="shared" si="4"/>
        <v>1.4733289722954173</v>
      </c>
      <c r="I177" s="24">
        <f t="shared" si="5"/>
        <v>2.0361830277045825</v>
      </c>
      <c r="J177" s="55"/>
      <c r="K177" s="4"/>
    </row>
    <row r="178" spans="1:11">
      <c r="A178" s="17">
        <v>43321</v>
      </c>
      <c r="B178" s="6" t="s">
        <v>12</v>
      </c>
      <c r="C178" s="6">
        <v>1</v>
      </c>
      <c r="D178" s="23">
        <v>3.6576444769568397</v>
      </c>
      <c r="E178" s="22">
        <v>3.3921790000000001</v>
      </c>
      <c r="F178" s="22">
        <v>0.36629659298282613</v>
      </c>
      <c r="G178" s="53">
        <v>0.63370340701717387</v>
      </c>
      <c r="H178" s="57">
        <f t="shared" si="4"/>
        <v>1.2425436104878902</v>
      </c>
      <c r="I178" s="24">
        <f t="shared" si="5"/>
        <v>2.1496353895121101</v>
      </c>
      <c r="J178" s="55"/>
      <c r="K178" s="4"/>
    </row>
    <row r="179" spans="1:11">
      <c r="A179" s="17">
        <v>43321</v>
      </c>
      <c r="B179" s="6" t="s">
        <v>12</v>
      </c>
      <c r="C179" s="6">
        <v>1</v>
      </c>
      <c r="D179" s="23">
        <v>4.2672518897829796</v>
      </c>
      <c r="E179" s="22">
        <v>5.0042869999999997</v>
      </c>
      <c r="F179" s="22">
        <v>7.5354573686465545E-2</v>
      </c>
      <c r="G179" s="53">
        <v>0.92464542631353441</v>
      </c>
      <c r="H179" s="57">
        <f t="shared" si="4"/>
        <v>0.3770959134897216</v>
      </c>
      <c r="I179" s="24">
        <f t="shared" si="5"/>
        <v>4.6271910865102779</v>
      </c>
      <c r="J179" s="55"/>
      <c r="K179" s="4"/>
    </row>
    <row r="180" spans="1:11">
      <c r="A180" s="17">
        <v>43321</v>
      </c>
      <c r="B180" s="6" t="s">
        <v>12</v>
      </c>
      <c r="C180" s="6">
        <v>1</v>
      </c>
      <c r="D180" s="23">
        <v>4.8768593026091196</v>
      </c>
      <c r="E180" s="22">
        <v>3.1731210000000001</v>
      </c>
      <c r="F180" s="22">
        <v>0.14524188938111768</v>
      </c>
      <c r="G180" s="53">
        <v>0.85475811061888229</v>
      </c>
      <c r="H180" s="57">
        <f t="shared" si="4"/>
        <v>0.46087008927490153</v>
      </c>
      <c r="I180" s="24">
        <f t="shared" si="5"/>
        <v>2.7122509107250985</v>
      </c>
      <c r="J180" s="55"/>
      <c r="K180" s="4"/>
    </row>
    <row r="181" spans="1:11">
      <c r="A181" s="17">
        <v>43321</v>
      </c>
      <c r="B181" s="6" t="s">
        <v>12</v>
      </c>
      <c r="C181" s="6">
        <v>1</v>
      </c>
      <c r="D181" s="23">
        <v>5.4864667154352595</v>
      </c>
      <c r="E181" s="22">
        <v>4.7521199999999997</v>
      </c>
      <c r="F181" s="22">
        <v>0.1661441898321625</v>
      </c>
      <c r="G181" s="53">
        <v>0.8338558101678375</v>
      </c>
      <c r="H181" s="57">
        <f t="shared" si="4"/>
        <v>0.78953712738521598</v>
      </c>
      <c r="I181" s="24">
        <f t="shared" si="5"/>
        <v>3.9625828726147838</v>
      </c>
      <c r="J181" s="55"/>
      <c r="K181" s="4"/>
    </row>
    <row r="182" spans="1:11">
      <c r="A182" s="17">
        <v>43321</v>
      </c>
      <c r="B182" s="6" t="s">
        <v>12</v>
      </c>
      <c r="C182" s="6">
        <v>1</v>
      </c>
      <c r="D182" s="23">
        <v>6.0960741282613995</v>
      </c>
      <c r="E182" s="22">
        <v>2.1892649999999998</v>
      </c>
      <c r="F182" s="22">
        <v>0.12812259701915107</v>
      </c>
      <c r="G182" s="53">
        <v>0.87187740298084893</v>
      </c>
      <c r="H182" s="57">
        <f t="shared" si="4"/>
        <v>0.28049431736313174</v>
      </c>
      <c r="I182" s="24">
        <f t="shared" si="5"/>
        <v>1.908770682636868</v>
      </c>
      <c r="J182" s="55"/>
      <c r="K182" s="4"/>
    </row>
    <row r="183" spans="1:11">
      <c r="A183" s="17">
        <v>43321</v>
      </c>
      <c r="B183" s="6" t="s">
        <v>12</v>
      </c>
      <c r="C183" s="6">
        <v>1</v>
      </c>
      <c r="D183" s="23">
        <v>7.6200926603267494</v>
      </c>
      <c r="E183" s="22">
        <v>3.934933</v>
      </c>
      <c r="F183" s="22">
        <v>0.18028085849785183</v>
      </c>
      <c r="G183" s="53">
        <v>0.8197191415021482</v>
      </c>
      <c r="H183" s="57">
        <f t="shared" si="4"/>
        <v>0.70939309937152761</v>
      </c>
      <c r="I183" s="24">
        <f t="shared" si="5"/>
        <v>3.2255399006284726</v>
      </c>
      <c r="J183" s="55"/>
      <c r="K183" s="4"/>
    </row>
    <row r="184" spans="1:11">
      <c r="A184" s="17">
        <v>43321</v>
      </c>
      <c r="B184" s="6" t="s">
        <v>12</v>
      </c>
      <c r="C184" s="6">
        <v>1</v>
      </c>
      <c r="D184" s="23">
        <v>7.6200926603267494</v>
      </c>
      <c r="E184" s="22">
        <v>4.0796260000000002</v>
      </c>
      <c r="F184" s="22">
        <v>0.15166433657798162</v>
      </c>
      <c r="G184" s="53">
        <v>0.84833566342201838</v>
      </c>
      <c r="H184" s="57">
        <f t="shared" si="4"/>
        <v>0.61873377077628489</v>
      </c>
      <c r="I184" s="24">
        <f t="shared" si="5"/>
        <v>3.4608922292237154</v>
      </c>
      <c r="J184" s="55"/>
      <c r="K184" s="4"/>
    </row>
    <row r="185" spans="1:11">
      <c r="A185" s="17">
        <v>43321</v>
      </c>
      <c r="B185" s="6" t="s">
        <v>12</v>
      </c>
      <c r="C185" s="6">
        <v>1</v>
      </c>
      <c r="D185" s="23">
        <v>7.6200926603267494</v>
      </c>
      <c r="E185" s="22">
        <v>4.1492570000000004</v>
      </c>
      <c r="F185" s="22">
        <v>0.19119329208824315</v>
      </c>
      <c r="G185" s="53">
        <v>0.80880670791175691</v>
      </c>
      <c r="H185" s="57">
        <f t="shared" si="4"/>
        <v>0.79331010555018755</v>
      </c>
      <c r="I185" s="24">
        <f t="shared" si="5"/>
        <v>3.3559468944498132</v>
      </c>
      <c r="J185" s="55"/>
      <c r="K185" s="4"/>
    </row>
    <row r="186" spans="1:11">
      <c r="A186" s="17">
        <v>43321</v>
      </c>
      <c r="B186" s="6" t="s">
        <v>12</v>
      </c>
      <c r="C186" s="6">
        <v>2</v>
      </c>
      <c r="D186" s="23">
        <v>22.860277980980246</v>
      </c>
      <c r="E186" s="22">
        <v>3.9480300000000002</v>
      </c>
      <c r="F186" s="22">
        <v>3.1982985150345061E-2</v>
      </c>
      <c r="G186" s="53">
        <v>0.96801701484965497</v>
      </c>
      <c r="H186" s="57">
        <f t="shared" si="4"/>
        <v>0.12626978486311682</v>
      </c>
      <c r="I186" s="24">
        <f t="shared" si="5"/>
        <v>3.8217602151368832</v>
      </c>
      <c r="J186" s="55"/>
      <c r="K186" s="4"/>
    </row>
    <row r="187" spans="1:11">
      <c r="A187" s="17">
        <v>43321</v>
      </c>
      <c r="B187" s="6" t="s">
        <v>12</v>
      </c>
      <c r="C187" s="6">
        <v>2</v>
      </c>
      <c r="D187" s="23">
        <v>22.860277980980246</v>
      </c>
      <c r="E187" s="22">
        <v>3.6355360000000001</v>
      </c>
      <c r="F187" s="22">
        <v>3.3122210836887316E-2</v>
      </c>
      <c r="G187" s="53">
        <v>0.96687778916311273</v>
      </c>
      <c r="H187" s="57">
        <f t="shared" si="4"/>
        <v>0.12041698989709397</v>
      </c>
      <c r="I187" s="24">
        <f t="shared" si="5"/>
        <v>3.5151190101029064</v>
      </c>
      <c r="J187" s="55"/>
      <c r="K187" s="4"/>
    </row>
    <row r="188" spans="1:11">
      <c r="A188" s="17">
        <v>43321</v>
      </c>
      <c r="B188" s="6" t="s">
        <v>12</v>
      </c>
      <c r="C188" s="6">
        <v>2</v>
      </c>
      <c r="D188" s="23">
        <v>22.860277980980246</v>
      </c>
      <c r="E188" s="22">
        <v>3.3037329999999998</v>
      </c>
      <c r="F188" s="22">
        <v>9.7592843308998284E-2</v>
      </c>
      <c r="G188" s="53">
        <v>0.90240715669100169</v>
      </c>
      <c r="H188" s="57">
        <f t="shared" si="4"/>
        <v>0.3224206970037668</v>
      </c>
      <c r="I188" s="24">
        <f t="shared" si="5"/>
        <v>2.981312302996233</v>
      </c>
      <c r="J188" s="55"/>
      <c r="K188" s="4"/>
    </row>
    <row r="189" spans="1:11">
      <c r="A189" s="17">
        <v>43321</v>
      </c>
      <c r="B189" s="6" t="s">
        <v>12</v>
      </c>
      <c r="C189" s="6">
        <v>3</v>
      </c>
      <c r="D189" s="23">
        <v>45.720555961960493</v>
      </c>
      <c r="E189" s="22">
        <v>3.4721769999999998</v>
      </c>
      <c r="F189" s="22">
        <v>1.4695892654690686E-2</v>
      </c>
      <c r="G189" s="53">
        <v>0.98530410734530927</v>
      </c>
      <c r="H189" s="57">
        <f t="shared" si="4"/>
        <v>5.1026740470085936E-2</v>
      </c>
      <c r="I189" s="24">
        <f t="shared" si="5"/>
        <v>3.4211502595299139</v>
      </c>
      <c r="J189" s="55"/>
      <c r="K189" s="4"/>
    </row>
    <row r="190" spans="1:11">
      <c r="A190" s="17">
        <v>43321</v>
      </c>
      <c r="B190" s="6" t="s">
        <v>12</v>
      </c>
      <c r="C190" s="6">
        <v>3</v>
      </c>
      <c r="D190" s="23">
        <v>45.720555961960493</v>
      </c>
      <c r="E190" s="22">
        <v>3.402396</v>
      </c>
      <c r="F190" s="22">
        <v>3.9942149771652065E-2</v>
      </c>
      <c r="G190" s="53">
        <v>0.96005785022834789</v>
      </c>
      <c r="H190" s="57">
        <f t="shared" si="4"/>
        <v>0.13589901061446991</v>
      </c>
      <c r="I190" s="24">
        <f t="shared" si="5"/>
        <v>3.26649698938553</v>
      </c>
      <c r="J190" s="55"/>
      <c r="K190" s="4"/>
    </row>
    <row r="191" spans="1:11">
      <c r="A191" s="17">
        <v>43321</v>
      </c>
      <c r="B191" s="6" t="s">
        <v>12</v>
      </c>
      <c r="C191" s="6">
        <v>3</v>
      </c>
      <c r="D191" s="23">
        <v>45.720555961960493</v>
      </c>
      <c r="E191" s="22">
        <v>3.70336</v>
      </c>
      <c r="F191" s="22">
        <v>2.8343119709510634E-2</v>
      </c>
      <c r="G191" s="53">
        <v>0.97165688029048936</v>
      </c>
      <c r="H191" s="57">
        <f t="shared" si="4"/>
        <v>0.1049647758074133</v>
      </c>
      <c r="I191" s="24">
        <f t="shared" si="5"/>
        <v>3.5983952241925867</v>
      </c>
      <c r="J191" s="55"/>
      <c r="K191" s="4"/>
    </row>
    <row r="192" spans="1:11">
      <c r="A192" s="17">
        <v>43544</v>
      </c>
      <c r="B192" s="6" t="s">
        <v>11</v>
      </c>
      <c r="C192" s="6">
        <v>1</v>
      </c>
      <c r="D192" s="23">
        <v>0.76200926603267494</v>
      </c>
      <c r="E192" s="22">
        <v>4.4372230000000004</v>
      </c>
      <c r="F192" s="22">
        <v>1</v>
      </c>
      <c r="G192" s="53">
        <v>0</v>
      </c>
      <c r="H192" s="57">
        <f t="shared" si="4"/>
        <v>4.4372230000000004</v>
      </c>
      <c r="I192" s="24">
        <f t="shared" si="5"/>
        <v>0</v>
      </c>
      <c r="J192" s="55"/>
      <c r="K192" s="4"/>
    </row>
    <row r="193" spans="1:11">
      <c r="A193" s="17">
        <v>43544</v>
      </c>
      <c r="B193" s="6" t="s">
        <v>11</v>
      </c>
      <c r="C193" s="6">
        <v>1</v>
      </c>
      <c r="D193" s="23">
        <v>0.76200926603267494</v>
      </c>
      <c r="E193" s="22">
        <v>4.6283479999999999</v>
      </c>
      <c r="F193" s="22">
        <v>1</v>
      </c>
      <c r="G193" s="53">
        <v>0</v>
      </c>
      <c r="H193" s="57">
        <f t="shared" si="4"/>
        <v>4.6283479999999999</v>
      </c>
      <c r="I193" s="24">
        <f t="shared" si="5"/>
        <v>0</v>
      </c>
      <c r="J193" s="55"/>
      <c r="K193" s="4"/>
    </row>
    <row r="194" spans="1:11">
      <c r="A194" s="17">
        <v>43544</v>
      </c>
      <c r="B194" s="6" t="s">
        <v>11</v>
      </c>
      <c r="C194" s="6">
        <v>1</v>
      </c>
      <c r="D194" s="23">
        <v>0.76200926603267494</v>
      </c>
      <c r="E194" s="36">
        <v>4.6148610000000003</v>
      </c>
      <c r="F194" s="22">
        <v>1</v>
      </c>
      <c r="G194" s="53">
        <v>0</v>
      </c>
      <c r="H194" s="57">
        <f t="shared" si="4"/>
        <v>4.6148610000000003</v>
      </c>
      <c r="I194" s="24">
        <f t="shared" si="5"/>
        <v>0</v>
      </c>
      <c r="J194" s="55"/>
      <c r="K194" s="4"/>
    </row>
    <row r="195" spans="1:11">
      <c r="A195" s="17">
        <v>43544</v>
      </c>
      <c r="B195" s="6" t="s">
        <v>11</v>
      </c>
      <c r="C195" s="6">
        <v>1</v>
      </c>
      <c r="D195" s="23">
        <v>1.8288222384784198</v>
      </c>
      <c r="E195" s="22">
        <v>4.0212789999999998</v>
      </c>
      <c r="F195" s="22">
        <v>1</v>
      </c>
      <c r="G195" s="53">
        <v>0</v>
      </c>
      <c r="H195" s="57">
        <f t="shared" ref="H195:H252" si="6">F195*E195</f>
        <v>4.0212789999999998</v>
      </c>
      <c r="I195" s="24">
        <f t="shared" ref="I195:I252" si="7">G195*E195</f>
        <v>0</v>
      </c>
      <c r="J195" s="55"/>
      <c r="K195" s="4"/>
    </row>
    <row r="196" spans="1:11">
      <c r="A196" s="17">
        <v>43544</v>
      </c>
      <c r="B196" s="6" t="s">
        <v>11</v>
      </c>
      <c r="C196" s="6">
        <v>1</v>
      </c>
      <c r="D196" s="23">
        <v>1.8288222384784198</v>
      </c>
      <c r="E196" s="22">
        <v>4.9392589999999998</v>
      </c>
      <c r="F196" s="22">
        <v>1</v>
      </c>
      <c r="G196" s="53">
        <v>0</v>
      </c>
      <c r="H196" s="57">
        <f t="shared" si="6"/>
        <v>4.9392589999999998</v>
      </c>
      <c r="I196" s="24">
        <f t="shared" si="7"/>
        <v>0</v>
      </c>
      <c r="J196" s="55"/>
      <c r="K196" s="4"/>
    </row>
    <row r="197" spans="1:11">
      <c r="A197" s="17">
        <v>43544</v>
      </c>
      <c r="B197" s="6" t="s">
        <v>11</v>
      </c>
      <c r="C197" s="6">
        <v>1</v>
      </c>
      <c r="D197" s="23">
        <v>1.8288222384784198</v>
      </c>
      <c r="E197" s="36">
        <v>4.6737140000000004</v>
      </c>
      <c r="F197" s="22">
        <v>1</v>
      </c>
      <c r="G197" s="53">
        <v>0</v>
      </c>
      <c r="H197" s="57">
        <f t="shared" si="6"/>
        <v>4.6737140000000004</v>
      </c>
      <c r="I197" s="24">
        <f t="shared" si="7"/>
        <v>0</v>
      </c>
      <c r="J197" s="55"/>
      <c r="K197" s="4"/>
    </row>
    <row r="198" spans="1:11">
      <c r="A198" s="17">
        <v>43544</v>
      </c>
      <c r="B198" s="6" t="s">
        <v>11</v>
      </c>
      <c r="C198" s="6">
        <v>1</v>
      </c>
      <c r="D198" s="23">
        <v>3.6576444769568397</v>
      </c>
      <c r="E198" s="22">
        <v>4.7071750000000003</v>
      </c>
      <c r="F198" s="22">
        <v>0.42573156664007111</v>
      </c>
      <c r="G198" s="53">
        <v>0.57426843335992883</v>
      </c>
      <c r="H198" s="57">
        <f t="shared" si="6"/>
        <v>2.003992987198977</v>
      </c>
      <c r="I198" s="24">
        <f t="shared" si="7"/>
        <v>2.7031820128010233</v>
      </c>
      <c r="J198" s="55"/>
      <c r="K198" s="4"/>
    </row>
    <row r="199" spans="1:11">
      <c r="A199" s="17">
        <v>43544</v>
      </c>
      <c r="B199" s="6" t="s">
        <v>11</v>
      </c>
      <c r="C199" s="6">
        <v>1</v>
      </c>
      <c r="D199" s="23">
        <v>3.6576444769568397</v>
      </c>
      <c r="E199" s="36">
        <v>4.0066449999999998</v>
      </c>
      <c r="F199" s="22">
        <v>0.2703885333812644</v>
      </c>
      <c r="G199" s="53">
        <v>0.72961146661873566</v>
      </c>
      <c r="H199" s="57">
        <f t="shared" si="6"/>
        <v>1.083350865329376</v>
      </c>
      <c r="I199" s="24">
        <f t="shared" si="7"/>
        <v>2.9232941346706238</v>
      </c>
      <c r="J199" s="55"/>
      <c r="K199" s="4"/>
    </row>
    <row r="200" spans="1:11">
      <c r="A200" s="17">
        <v>43544</v>
      </c>
      <c r="B200" s="6" t="s">
        <v>11</v>
      </c>
      <c r="C200" s="6">
        <v>1</v>
      </c>
      <c r="D200" s="23">
        <v>3.6576444769568397</v>
      </c>
      <c r="E200" s="36">
        <v>4.4205819999999996</v>
      </c>
      <c r="F200" s="22">
        <v>0.40215224664218724</v>
      </c>
      <c r="G200" s="53">
        <v>0.59784775335781282</v>
      </c>
      <c r="H200" s="57">
        <f t="shared" si="6"/>
        <v>1.7777469827660133</v>
      </c>
      <c r="I200" s="24">
        <f t="shared" si="7"/>
        <v>2.6428350172339865</v>
      </c>
      <c r="J200" s="55"/>
      <c r="K200" s="4"/>
    </row>
    <row r="201" spans="1:11">
      <c r="A201" s="17">
        <v>43544</v>
      </c>
      <c r="B201" s="6" t="s">
        <v>11</v>
      </c>
      <c r="C201" s="6">
        <v>1</v>
      </c>
      <c r="D201" s="23">
        <v>7.6200926603267494</v>
      </c>
      <c r="E201" s="36">
        <v>4.7498019999999999</v>
      </c>
      <c r="F201" s="22">
        <v>0.23353525117889534</v>
      </c>
      <c r="G201" s="53">
        <v>0.76646474882110471</v>
      </c>
      <c r="H201" s="57">
        <f t="shared" si="6"/>
        <v>1.1092462031200194</v>
      </c>
      <c r="I201" s="24">
        <f t="shared" si="7"/>
        <v>3.6405557968799807</v>
      </c>
      <c r="J201" s="55"/>
      <c r="K201" s="4"/>
    </row>
    <row r="202" spans="1:11">
      <c r="A202" s="17">
        <v>43544</v>
      </c>
      <c r="B202" s="6" t="s">
        <v>11</v>
      </c>
      <c r="C202" s="6">
        <v>1</v>
      </c>
      <c r="D202" s="23">
        <v>7.6200926603267494</v>
      </c>
      <c r="E202" s="36">
        <v>4.7754300000000001</v>
      </c>
      <c r="F202" s="22">
        <v>0.21756768162402079</v>
      </c>
      <c r="G202" s="53">
        <v>0.78243231837597915</v>
      </c>
      <c r="H202" s="57">
        <f t="shared" si="6"/>
        <v>1.0389792338577977</v>
      </c>
      <c r="I202" s="24">
        <f t="shared" si="7"/>
        <v>3.7364507661422022</v>
      </c>
      <c r="J202" s="55"/>
      <c r="K202" s="4"/>
    </row>
    <row r="203" spans="1:11">
      <c r="A203" s="17">
        <v>43544</v>
      </c>
      <c r="B203" s="6" t="s">
        <v>11</v>
      </c>
      <c r="C203" s="6">
        <v>1</v>
      </c>
      <c r="D203" s="23">
        <v>7.6200926603267494</v>
      </c>
      <c r="E203" s="36">
        <v>3.9473389999999999</v>
      </c>
      <c r="F203" s="22">
        <v>2.2629309777695019E-3</v>
      </c>
      <c r="G203" s="53">
        <v>0.99773706902223047</v>
      </c>
      <c r="H203" s="57">
        <f t="shared" si="6"/>
        <v>8.932555702857687E-3</v>
      </c>
      <c r="I203" s="24">
        <f t="shared" si="7"/>
        <v>3.9384064442971423</v>
      </c>
      <c r="J203" s="55"/>
      <c r="K203" s="4"/>
    </row>
    <row r="204" spans="1:11">
      <c r="A204" s="17">
        <v>43544</v>
      </c>
      <c r="B204" s="6" t="s">
        <v>11</v>
      </c>
      <c r="C204" s="6">
        <v>2</v>
      </c>
      <c r="D204" s="23">
        <v>22.860277980980246</v>
      </c>
      <c r="E204" s="36">
        <v>3.5108199999999998</v>
      </c>
      <c r="F204" s="22">
        <v>0.10016854940000236</v>
      </c>
      <c r="G204" s="53">
        <v>0.89983145059999758</v>
      </c>
      <c r="H204" s="57">
        <f t="shared" si="6"/>
        <v>0.35167374660451628</v>
      </c>
      <c r="I204" s="24">
        <f t="shared" si="7"/>
        <v>3.1591462533954835</v>
      </c>
      <c r="J204" s="55"/>
      <c r="K204" s="4"/>
    </row>
    <row r="205" spans="1:11">
      <c r="A205" s="17">
        <v>43544</v>
      </c>
      <c r="B205" s="6" t="s">
        <v>11</v>
      </c>
      <c r="C205" s="6">
        <v>2</v>
      </c>
      <c r="D205" s="23">
        <v>22.860277980980246</v>
      </c>
      <c r="E205" s="36">
        <v>5.0479979999999998</v>
      </c>
      <c r="F205" s="22">
        <v>0.1790438612967008</v>
      </c>
      <c r="G205" s="53">
        <v>0.8209561387032992</v>
      </c>
      <c r="H205" s="57">
        <f t="shared" si="6"/>
        <v>0.90381305373802301</v>
      </c>
      <c r="I205" s="24">
        <f t="shared" si="7"/>
        <v>4.1441849462619764</v>
      </c>
      <c r="J205" s="55"/>
      <c r="K205" s="4"/>
    </row>
    <row r="206" spans="1:11">
      <c r="A206" s="17">
        <v>43544</v>
      </c>
      <c r="B206" s="6" t="s">
        <v>11</v>
      </c>
      <c r="C206" s="6">
        <v>2</v>
      </c>
      <c r="D206" s="23">
        <v>22.860277980980246</v>
      </c>
      <c r="E206" s="36">
        <v>4.5255179999999999</v>
      </c>
      <c r="F206" s="22">
        <v>0.16840249790752071</v>
      </c>
      <c r="G206" s="53">
        <v>0.83159750209247929</v>
      </c>
      <c r="H206" s="57">
        <f t="shared" si="6"/>
        <v>0.76210853552544733</v>
      </c>
      <c r="I206" s="24">
        <f t="shared" si="7"/>
        <v>3.7634094644745528</v>
      </c>
      <c r="J206" s="55"/>
      <c r="K206" s="4"/>
    </row>
    <row r="207" spans="1:11">
      <c r="A207" s="17">
        <v>43544</v>
      </c>
      <c r="B207" s="6" t="s">
        <v>11</v>
      </c>
      <c r="C207" s="6">
        <v>3</v>
      </c>
      <c r="D207" s="23">
        <v>38.100463301633745</v>
      </c>
      <c r="E207" s="36">
        <v>3.611307</v>
      </c>
      <c r="F207" s="22">
        <v>0.10832660135033909</v>
      </c>
      <c r="G207" s="53">
        <v>0.89167339864966089</v>
      </c>
      <c r="H207" s="57">
        <f t="shared" si="6"/>
        <v>0.391200613742689</v>
      </c>
      <c r="I207" s="24">
        <f t="shared" si="7"/>
        <v>3.2201063862573109</v>
      </c>
      <c r="J207" s="55"/>
      <c r="K207" s="4"/>
    </row>
    <row r="208" spans="1:11">
      <c r="A208" s="17">
        <v>43544</v>
      </c>
      <c r="B208" s="6" t="s">
        <v>11</v>
      </c>
      <c r="C208" s="6">
        <v>3</v>
      </c>
      <c r="D208" s="23">
        <v>38.100463301633745</v>
      </c>
      <c r="E208" s="36">
        <v>4.491886</v>
      </c>
      <c r="F208" s="22">
        <v>0.27444865601067253</v>
      </c>
      <c r="G208" s="53">
        <v>0.72555134398932752</v>
      </c>
      <c r="H208" s="57">
        <f t="shared" si="6"/>
        <v>1.2327920756531558</v>
      </c>
      <c r="I208" s="24">
        <f t="shared" si="7"/>
        <v>3.2590939243468444</v>
      </c>
      <c r="J208" s="55"/>
      <c r="K208" s="4"/>
    </row>
    <row r="209" spans="1:11">
      <c r="A209" s="17">
        <v>43544</v>
      </c>
      <c r="B209" s="6" t="s">
        <v>11</v>
      </c>
      <c r="C209" s="6">
        <v>3</v>
      </c>
      <c r="D209" s="23">
        <v>38.100463301633745</v>
      </c>
      <c r="E209" s="36">
        <v>5.0586089999999997</v>
      </c>
      <c r="F209" s="22">
        <v>0.27445623632106125</v>
      </c>
      <c r="G209" s="53">
        <v>0.7255437636789388</v>
      </c>
      <c r="H209" s="57">
        <f t="shared" si="6"/>
        <v>1.3883667871598473</v>
      </c>
      <c r="I209" s="24">
        <f t="shared" si="7"/>
        <v>3.6702422128401526</v>
      </c>
      <c r="J209" s="55"/>
      <c r="K209" s="4"/>
    </row>
    <row r="210" spans="1:11">
      <c r="A210" s="17">
        <v>43544</v>
      </c>
      <c r="B210" s="6" t="s">
        <v>11</v>
      </c>
      <c r="C210" s="6">
        <v>3</v>
      </c>
      <c r="D210" s="23">
        <v>45.720555961960493</v>
      </c>
      <c r="E210" s="36">
        <v>4.1855409999999997</v>
      </c>
      <c r="F210" s="22">
        <v>6.2159741848170072E-3</v>
      </c>
      <c r="G210" s="53">
        <v>0.99378402581518299</v>
      </c>
      <c r="H210" s="57">
        <f t="shared" si="6"/>
        <v>2.6017214805493159E-2</v>
      </c>
      <c r="I210" s="24">
        <f t="shared" si="7"/>
        <v>4.1595237851945068</v>
      </c>
      <c r="J210" s="55"/>
      <c r="K210" s="4"/>
    </row>
    <row r="211" spans="1:11">
      <c r="A211" s="17">
        <v>43544</v>
      </c>
      <c r="B211" s="6" t="s">
        <v>11</v>
      </c>
      <c r="C211" s="6">
        <v>3</v>
      </c>
      <c r="D211" s="23">
        <v>45.720555961960493</v>
      </c>
      <c r="E211" s="36">
        <v>4.6376480000000004</v>
      </c>
      <c r="F211" s="22">
        <v>0.25214716132875198</v>
      </c>
      <c r="G211" s="53">
        <v>0.74785283867124797</v>
      </c>
      <c r="H211" s="57">
        <f t="shared" si="6"/>
        <v>1.1693697784419641</v>
      </c>
      <c r="I211" s="24">
        <f t="shared" si="7"/>
        <v>3.4682782215580361</v>
      </c>
      <c r="J211" s="55"/>
      <c r="K211" s="4"/>
    </row>
    <row r="212" spans="1:11">
      <c r="A212" s="17">
        <v>43544</v>
      </c>
      <c r="B212" s="6" t="s">
        <v>11</v>
      </c>
      <c r="C212" s="6">
        <v>3</v>
      </c>
      <c r="D212" s="23">
        <v>45.720555961960493</v>
      </c>
      <c r="E212" s="36">
        <v>5.494694</v>
      </c>
      <c r="F212" s="22">
        <v>0.29436713054441449</v>
      </c>
      <c r="G212" s="53">
        <v>0.70563286945558557</v>
      </c>
      <c r="H212" s="57">
        <f t="shared" si="6"/>
        <v>1.6174573059996111</v>
      </c>
      <c r="I212" s="24">
        <f t="shared" si="7"/>
        <v>3.8772366940003891</v>
      </c>
      <c r="J212" s="55"/>
      <c r="K212" s="4"/>
    </row>
    <row r="213" spans="1:11">
      <c r="A213" s="17">
        <v>43544</v>
      </c>
      <c r="B213" s="6" t="s">
        <v>10</v>
      </c>
      <c r="C213" s="6">
        <v>1</v>
      </c>
      <c r="D213" s="23">
        <v>0.76200926603267494</v>
      </c>
      <c r="E213" s="36">
        <v>5.637899</v>
      </c>
      <c r="F213" s="22">
        <v>1</v>
      </c>
      <c r="G213" s="53">
        <v>0</v>
      </c>
      <c r="H213" s="57">
        <f t="shared" si="6"/>
        <v>5.637899</v>
      </c>
      <c r="I213" s="24">
        <f t="shared" si="7"/>
        <v>0</v>
      </c>
      <c r="J213" s="55"/>
      <c r="K213" s="4"/>
    </row>
    <row r="214" spans="1:11">
      <c r="A214" s="17">
        <v>43544</v>
      </c>
      <c r="B214" s="6" t="s">
        <v>10</v>
      </c>
      <c r="C214" s="6">
        <v>1</v>
      </c>
      <c r="D214" s="23">
        <v>0.76200926603267494</v>
      </c>
      <c r="E214" s="36">
        <v>4.2419729999999998</v>
      </c>
      <c r="F214" s="22">
        <v>1</v>
      </c>
      <c r="G214" s="53">
        <v>0</v>
      </c>
      <c r="H214" s="57">
        <f t="shared" si="6"/>
        <v>4.2419729999999998</v>
      </c>
      <c r="I214" s="24">
        <f t="shared" si="7"/>
        <v>0</v>
      </c>
      <c r="J214" s="55"/>
      <c r="K214" s="4"/>
    </row>
    <row r="215" spans="1:11">
      <c r="A215" s="17">
        <v>43544</v>
      </c>
      <c r="B215" s="6" t="s">
        <v>10</v>
      </c>
      <c r="C215" s="6">
        <v>1</v>
      </c>
      <c r="D215" s="23">
        <v>1.8288222384784198</v>
      </c>
      <c r="E215" s="36">
        <v>5.0721369999999997</v>
      </c>
      <c r="F215" s="22">
        <v>9.3578992298864183E-3</v>
      </c>
      <c r="G215" s="53">
        <v>0.99064210077011361</v>
      </c>
      <c r="H215" s="57">
        <f t="shared" si="6"/>
        <v>4.7464546926178408E-2</v>
      </c>
      <c r="I215" s="24">
        <f t="shared" si="7"/>
        <v>5.0246724530738218</v>
      </c>
      <c r="J215" s="55"/>
      <c r="K215" s="4"/>
    </row>
    <row r="216" spans="1:11">
      <c r="A216" s="17">
        <v>43544</v>
      </c>
      <c r="B216" s="6" t="s">
        <v>10</v>
      </c>
      <c r="C216" s="6">
        <v>1</v>
      </c>
      <c r="D216" s="23">
        <v>1.8288222384784198</v>
      </c>
      <c r="E216" s="36">
        <v>4.4720519999999997</v>
      </c>
      <c r="F216" s="22">
        <v>0.9418432323169853</v>
      </c>
      <c r="G216" s="53">
        <v>5.8156767683014698E-2</v>
      </c>
      <c r="H216" s="57">
        <f t="shared" si="6"/>
        <v>4.2119719107696385</v>
      </c>
      <c r="I216" s="24">
        <f t="shared" si="7"/>
        <v>0.26008008923036124</v>
      </c>
      <c r="J216" s="55"/>
      <c r="K216" s="4"/>
    </row>
    <row r="217" spans="1:11">
      <c r="A217" s="17">
        <v>43544</v>
      </c>
      <c r="B217" s="6" t="s">
        <v>10</v>
      </c>
      <c r="C217" s="6">
        <v>1</v>
      </c>
      <c r="D217" s="23">
        <v>1.8288222384784198</v>
      </c>
      <c r="E217" s="36">
        <v>4.4988020000000004</v>
      </c>
      <c r="F217" s="22">
        <v>1</v>
      </c>
      <c r="G217" s="53">
        <v>0</v>
      </c>
      <c r="H217" s="57">
        <f t="shared" si="6"/>
        <v>4.4988020000000004</v>
      </c>
      <c r="I217" s="24">
        <f t="shared" si="7"/>
        <v>0</v>
      </c>
      <c r="J217" s="55"/>
      <c r="K217" s="4"/>
    </row>
    <row r="218" spans="1:11">
      <c r="A218" s="17">
        <v>43544</v>
      </c>
      <c r="B218" s="6" t="s">
        <v>10</v>
      </c>
      <c r="C218" s="6">
        <v>1</v>
      </c>
      <c r="D218" s="23">
        <v>3.6576444769568397</v>
      </c>
      <c r="E218" s="36">
        <v>4.8308460000000002</v>
      </c>
      <c r="F218" s="22">
        <v>4.1139184741446927E-2</v>
      </c>
      <c r="G218" s="53">
        <v>0.95886081525855305</v>
      </c>
      <c r="H218" s="57">
        <f t="shared" si="6"/>
        <v>0.19873706605147992</v>
      </c>
      <c r="I218" s="24">
        <f t="shared" si="7"/>
        <v>4.63210893394852</v>
      </c>
      <c r="J218" s="55"/>
      <c r="K218" s="4"/>
    </row>
    <row r="219" spans="1:11">
      <c r="A219" s="17">
        <v>43544</v>
      </c>
      <c r="B219" s="6" t="s">
        <v>10</v>
      </c>
      <c r="C219" s="6">
        <v>1</v>
      </c>
      <c r="D219" s="23">
        <v>3.6576444769568397</v>
      </c>
      <c r="E219" s="36">
        <v>5.5494640000000004</v>
      </c>
      <c r="F219" s="22">
        <v>0.21357381240011633</v>
      </c>
      <c r="G219" s="53">
        <v>0.7864261875998837</v>
      </c>
      <c r="H219" s="57">
        <f t="shared" si="6"/>
        <v>1.1852201832571994</v>
      </c>
      <c r="I219" s="24">
        <f t="shared" si="7"/>
        <v>4.3642438167428015</v>
      </c>
      <c r="J219" s="55"/>
      <c r="K219" s="4"/>
    </row>
    <row r="220" spans="1:11">
      <c r="A220" s="17">
        <v>43544</v>
      </c>
      <c r="B220" s="6" t="s">
        <v>10</v>
      </c>
      <c r="C220" s="6">
        <v>1</v>
      </c>
      <c r="D220" s="23">
        <v>3.6576444769568397</v>
      </c>
      <c r="E220" s="36">
        <v>5.0824860000000003</v>
      </c>
      <c r="F220" s="22">
        <v>0.15020003340393001</v>
      </c>
      <c r="G220" s="53">
        <v>0.84979996659607004</v>
      </c>
      <c r="H220" s="57">
        <f t="shared" si="6"/>
        <v>0.76338956697500671</v>
      </c>
      <c r="I220" s="24">
        <f t="shared" si="7"/>
        <v>4.3190964330249937</v>
      </c>
      <c r="J220" s="55"/>
      <c r="K220" s="4"/>
    </row>
    <row r="221" spans="1:11">
      <c r="A221" s="17">
        <v>43544</v>
      </c>
      <c r="B221" s="6" t="s">
        <v>10</v>
      </c>
      <c r="C221" s="6">
        <v>1</v>
      </c>
      <c r="D221" s="23">
        <v>7.6200926603267494</v>
      </c>
      <c r="E221" s="36">
        <v>5.1638120000000001</v>
      </c>
      <c r="F221" s="22">
        <v>0.11453047749484072</v>
      </c>
      <c r="G221" s="53">
        <v>0.88546952250515931</v>
      </c>
      <c r="H221" s="57">
        <f t="shared" si="6"/>
        <v>0.59141385405358848</v>
      </c>
      <c r="I221" s="24">
        <f t="shared" si="7"/>
        <v>4.572398145946412</v>
      </c>
      <c r="J221" s="55"/>
      <c r="K221" s="4"/>
    </row>
    <row r="222" spans="1:11">
      <c r="A222" s="17">
        <v>43544</v>
      </c>
      <c r="B222" s="6" t="s">
        <v>10</v>
      </c>
      <c r="C222" s="6">
        <v>1</v>
      </c>
      <c r="D222" s="23">
        <v>7.6200926603267494</v>
      </c>
      <c r="E222" s="36">
        <v>4.8614129999999998</v>
      </c>
      <c r="F222" s="22">
        <v>0.13150421682535168</v>
      </c>
      <c r="G222" s="53">
        <v>0.86849578317464826</v>
      </c>
      <c r="H222" s="57">
        <f t="shared" si="6"/>
        <v>0.63929630922958336</v>
      </c>
      <c r="I222" s="24">
        <f t="shared" si="7"/>
        <v>4.2221166907704157</v>
      </c>
      <c r="J222" s="55"/>
      <c r="K222" s="4"/>
    </row>
    <row r="223" spans="1:11">
      <c r="A223" s="17">
        <v>43544</v>
      </c>
      <c r="B223" s="6" t="s">
        <v>10</v>
      </c>
      <c r="C223" s="6">
        <v>1</v>
      </c>
      <c r="D223" s="23">
        <v>7.6200926603267494</v>
      </c>
      <c r="E223" s="36">
        <v>4.7447480000000004</v>
      </c>
      <c r="F223" s="22">
        <v>5.6114674680989969E-2</v>
      </c>
      <c r="G223" s="53">
        <v>0.94388532531901004</v>
      </c>
      <c r="H223" s="57">
        <f t="shared" si="6"/>
        <v>0.2662499904632778</v>
      </c>
      <c r="I223" s="24">
        <f t="shared" si="7"/>
        <v>4.4784980095367226</v>
      </c>
      <c r="J223" s="55"/>
      <c r="K223" s="4"/>
    </row>
    <row r="224" spans="1:11">
      <c r="A224" s="17">
        <v>43544</v>
      </c>
      <c r="B224" s="6" t="s">
        <v>10</v>
      </c>
      <c r="C224" s="6">
        <v>2</v>
      </c>
      <c r="D224" s="23">
        <v>22.860277980980246</v>
      </c>
      <c r="E224" s="36">
        <v>4.3463859999999999</v>
      </c>
      <c r="F224" s="22">
        <v>0</v>
      </c>
      <c r="G224" s="53">
        <v>1</v>
      </c>
      <c r="H224" s="57">
        <f t="shared" si="6"/>
        <v>0</v>
      </c>
      <c r="I224" s="24">
        <f t="shared" si="7"/>
        <v>4.3463859999999999</v>
      </c>
      <c r="J224" s="55"/>
      <c r="K224" s="4"/>
    </row>
    <row r="225" spans="1:11">
      <c r="A225" s="17">
        <v>43544</v>
      </c>
      <c r="B225" s="6" t="s">
        <v>10</v>
      </c>
      <c r="C225" s="6">
        <v>2</v>
      </c>
      <c r="D225" s="23">
        <v>22.860277980980246</v>
      </c>
      <c r="E225" s="36">
        <v>5.1208609999999997</v>
      </c>
      <c r="F225" s="22">
        <v>0.10875873679582701</v>
      </c>
      <c r="G225" s="53">
        <v>0.89124126320417296</v>
      </c>
      <c r="H225" s="57">
        <f t="shared" si="6"/>
        <v>0.55693837366701548</v>
      </c>
      <c r="I225" s="24">
        <f t="shared" si="7"/>
        <v>4.5639226263329844</v>
      </c>
      <c r="J225" s="55"/>
      <c r="K225" s="4"/>
    </row>
    <row r="226" spans="1:11">
      <c r="A226" s="17">
        <v>43544</v>
      </c>
      <c r="B226" s="6" t="s">
        <v>10</v>
      </c>
      <c r="C226" s="6">
        <v>2</v>
      </c>
      <c r="D226" s="23">
        <v>22.860277980980246</v>
      </c>
      <c r="E226" s="36">
        <v>5.5510130000000002</v>
      </c>
      <c r="F226" s="22">
        <v>0.12540271230908978</v>
      </c>
      <c r="G226" s="53">
        <v>0.87459728769091027</v>
      </c>
      <c r="H226" s="57">
        <f t="shared" si="6"/>
        <v>0.69611208626301746</v>
      </c>
      <c r="I226" s="24">
        <f t="shared" si="7"/>
        <v>4.8549009137369827</v>
      </c>
      <c r="J226" s="55"/>
      <c r="K226" s="4"/>
    </row>
    <row r="227" spans="1:11">
      <c r="A227" s="17">
        <v>43544</v>
      </c>
      <c r="B227" s="6" t="s">
        <v>10</v>
      </c>
      <c r="C227" s="6">
        <v>3</v>
      </c>
      <c r="D227" s="23">
        <v>38.100463301633745</v>
      </c>
      <c r="E227" s="36">
        <v>5.8677770000000002</v>
      </c>
      <c r="F227" s="22">
        <v>0.13412165589639938</v>
      </c>
      <c r="G227" s="53">
        <v>0.86587834410360065</v>
      </c>
      <c r="H227" s="57">
        <f t="shared" si="6"/>
        <v>0.78699596767080671</v>
      </c>
      <c r="I227" s="24">
        <f t="shared" si="7"/>
        <v>5.0807810323291935</v>
      </c>
      <c r="J227" s="55"/>
      <c r="K227" s="4"/>
    </row>
    <row r="228" spans="1:11">
      <c r="A228" s="17">
        <v>43544</v>
      </c>
      <c r="B228" s="6" t="s">
        <v>10</v>
      </c>
      <c r="C228" s="6">
        <v>3</v>
      </c>
      <c r="D228" s="23">
        <v>38.100463301633745</v>
      </c>
      <c r="E228" s="36">
        <v>5.1287659999999997</v>
      </c>
      <c r="F228" s="22">
        <v>1.0532709573055809E-2</v>
      </c>
      <c r="G228" s="53">
        <v>0.98946729042694415</v>
      </c>
      <c r="H228" s="57">
        <f t="shared" si="6"/>
        <v>5.4019802746163144E-2</v>
      </c>
      <c r="I228" s="24">
        <f t="shared" si="7"/>
        <v>5.0747461972538366</v>
      </c>
      <c r="J228" s="55"/>
      <c r="K228" s="4"/>
    </row>
    <row r="229" spans="1:11">
      <c r="A229" s="17">
        <v>43544</v>
      </c>
      <c r="B229" s="6" t="s">
        <v>10</v>
      </c>
      <c r="C229" s="6">
        <v>3</v>
      </c>
      <c r="D229" s="23">
        <v>38.100463301633745</v>
      </c>
      <c r="E229" s="36">
        <v>5.4033660000000001</v>
      </c>
      <c r="F229" s="22">
        <v>0</v>
      </c>
      <c r="G229" s="53">
        <v>1</v>
      </c>
      <c r="H229" s="57">
        <f t="shared" si="6"/>
        <v>0</v>
      </c>
      <c r="I229" s="24">
        <f t="shared" si="7"/>
        <v>5.4033660000000001</v>
      </c>
      <c r="J229" s="55"/>
      <c r="K229" s="4"/>
    </row>
    <row r="230" spans="1:11">
      <c r="A230" s="17">
        <v>43544</v>
      </c>
      <c r="B230" s="6" t="s">
        <v>10</v>
      </c>
      <c r="C230" s="6">
        <v>3</v>
      </c>
      <c r="D230" s="23">
        <v>45.720555961960493</v>
      </c>
      <c r="E230" s="36">
        <v>3.892995</v>
      </c>
      <c r="F230" s="22">
        <v>0</v>
      </c>
      <c r="G230" s="53">
        <v>1</v>
      </c>
      <c r="H230" s="57">
        <f t="shared" si="6"/>
        <v>0</v>
      </c>
      <c r="I230" s="24">
        <f t="shared" si="7"/>
        <v>3.892995</v>
      </c>
      <c r="J230" s="55"/>
      <c r="K230" s="4"/>
    </row>
    <row r="231" spans="1:11">
      <c r="A231" s="17">
        <v>43544</v>
      </c>
      <c r="B231" s="6" t="s">
        <v>10</v>
      </c>
      <c r="C231" s="6">
        <v>3</v>
      </c>
      <c r="D231" s="23">
        <v>45.720555961960493</v>
      </c>
      <c r="E231" s="36">
        <v>4.6394299999999999</v>
      </c>
      <c r="F231" s="22">
        <v>0</v>
      </c>
      <c r="G231" s="53">
        <v>1</v>
      </c>
      <c r="H231" s="57">
        <f t="shared" si="6"/>
        <v>0</v>
      </c>
      <c r="I231" s="24">
        <f t="shared" si="7"/>
        <v>4.6394299999999999</v>
      </c>
      <c r="J231" s="55"/>
      <c r="K231" s="4"/>
    </row>
    <row r="232" spans="1:11">
      <c r="A232" s="17">
        <v>43544</v>
      </c>
      <c r="B232" s="6" t="s">
        <v>12</v>
      </c>
      <c r="C232" s="6">
        <v>1</v>
      </c>
      <c r="D232" s="23">
        <v>0.76200926603267494</v>
      </c>
      <c r="E232" s="36">
        <v>5.478637</v>
      </c>
      <c r="F232" s="22">
        <v>1</v>
      </c>
      <c r="G232" s="53">
        <v>0</v>
      </c>
      <c r="H232" s="57">
        <f t="shared" si="6"/>
        <v>5.478637</v>
      </c>
      <c r="I232" s="24">
        <f t="shared" si="7"/>
        <v>0</v>
      </c>
      <c r="J232" s="55"/>
      <c r="K232" s="4"/>
    </row>
    <row r="233" spans="1:11">
      <c r="A233" s="17">
        <v>43544</v>
      </c>
      <c r="B233" s="6" t="s">
        <v>12</v>
      </c>
      <c r="C233" s="6">
        <v>1</v>
      </c>
      <c r="D233" s="23">
        <v>0.76200926603267494</v>
      </c>
      <c r="E233" s="36">
        <v>4.5344889999999998</v>
      </c>
      <c r="F233" s="22">
        <v>1</v>
      </c>
      <c r="G233" s="53">
        <v>0</v>
      </c>
      <c r="H233" s="57">
        <f t="shared" si="6"/>
        <v>4.5344889999999998</v>
      </c>
      <c r="I233" s="24">
        <f t="shared" si="7"/>
        <v>0</v>
      </c>
      <c r="J233" s="55"/>
      <c r="K233" s="4"/>
    </row>
    <row r="234" spans="1:11">
      <c r="A234" s="17">
        <v>43544</v>
      </c>
      <c r="B234" s="6" t="s">
        <v>12</v>
      </c>
      <c r="C234" s="6">
        <v>1</v>
      </c>
      <c r="D234" s="23">
        <v>0.76200926603267494</v>
      </c>
      <c r="E234" s="36">
        <v>4.482329</v>
      </c>
      <c r="F234" s="22">
        <v>1</v>
      </c>
      <c r="G234" s="53">
        <v>0</v>
      </c>
      <c r="H234" s="57">
        <f t="shared" si="6"/>
        <v>4.482329</v>
      </c>
      <c r="I234" s="24">
        <f t="shared" si="7"/>
        <v>0</v>
      </c>
      <c r="J234" s="55"/>
      <c r="K234" s="4"/>
    </row>
    <row r="235" spans="1:11">
      <c r="A235" s="17">
        <v>43544</v>
      </c>
      <c r="B235" s="6" t="s">
        <v>12</v>
      </c>
      <c r="C235" s="6">
        <v>1</v>
      </c>
      <c r="D235" s="23">
        <v>1.8288222384784198</v>
      </c>
      <c r="E235" s="22">
        <v>4.2548320000000004</v>
      </c>
      <c r="F235" s="22">
        <v>0.76174006335964284</v>
      </c>
      <c r="G235" s="53">
        <v>0.23825993664035716</v>
      </c>
      <c r="H235" s="57">
        <f t="shared" si="6"/>
        <v>3.2410759972646361</v>
      </c>
      <c r="I235" s="24">
        <f t="shared" si="7"/>
        <v>1.0137560027353643</v>
      </c>
      <c r="J235" s="55"/>
      <c r="K235" s="4"/>
    </row>
    <row r="236" spans="1:11">
      <c r="A236" s="17">
        <v>43544</v>
      </c>
      <c r="B236" s="6" t="s">
        <v>12</v>
      </c>
      <c r="C236" s="6">
        <v>1</v>
      </c>
      <c r="D236" s="23">
        <v>1.8288222384784198</v>
      </c>
      <c r="E236" s="36">
        <v>5.4487969999999999</v>
      </c>
      <c r="F236" s="22">
        <v>1</v>
      </c>
      <c r="G236" s="53">
        <v>0</v>
      </c>
      <c r="H236" s="57">
        <f t="shared" si="6"/>
        <v>5.4487969999999999</v>
      </c>
      <c r="I236" s="24">
        <f t="shared" si="7"/>
        <v>0</v>
      </c>
      <c r="J236" s="55"/>
      <c r="K236" s="4"/>
    </row>
    <row r="237" spans="1:11">
      <c r="A237" s="17">
        <v>43544</v>
      </c>
      <c r="B237" s="6" t="s">
        <v>12</v>
      </c>
      <c r="C237" s="6">
        <v>1</v>
      </c>
      <c r="D237" s="23">
        <v>1.8288222384784198</v>
      </c>
      <c r="E237" s="36">
        <v>4.9927530000000004</v>
      </c>
      <c r="F237" s="22">
        <v>0.504840645453974</v>
      </c>
      <c r="G237" s="53">
        <v>0.495159354546026</v>
      </c>
      <c r="H237" s="57">
        <f t="shared" si="6"/>
        <v>2.5205446471122652</v>
      </c>
      <c r="I237" s="24">
        <f t="shared" si="7"/>
        <v>2.4722083528877352</v>
      </c>
      <c r="J237" s="55"/>
      <c r="K237" s="4"/>
    </row>
    <row r="238" spans="1:11">
      <c r="A238" s="17">
        <v>43544</v>
      </c>
      <c r="B238" s="6" t="s">
        <v>12</v>
      </c>
      <c r="C238" s="6">
        <v>1</v>
      </c>
      <c r="D238" s="23">
        <v>3.0480370641306997</v>
      </c>
      <c r="E238" s="36">
        <v>5.8115170000000003</v>
      </c>
      <c r="F238" s="22">
        <v>0.19211958052229375</v>
      </c>
      <c r="G238" s="53">
        <v>0.80788041947770628</v>
      </c>
      <c r="H238" s="57">
        <f t="shared" si="6"/>
        <v>1.1165062082381791</v>
      </c>
      <c r="I238" s="24">
        <f t="shared" si="7"/>
        <v>4.6950107917618213</v>
      </c>
      <c r="J238" s="55"/>
      <c r="K238" s="4"/>
    </row>
    <row r="239" spans="1:11">
      <c r="A239" s="17">
        <v>43544</v>
      </c>
      <c r="B239" s="6" t="s">
        <v>12</v>
      </c>
      <c r="C239" s="6">
        <v>1</v>
      </c>
      <c r="D239" s="23">
        <v>3.0480370641306997</v>
      </c>
      <c r="E239" s="36">
        <v>5.7449370000000002</v>
      </c>
      <c r="F239" s="22">
        <v>0.35573585129014712</v>
      </c>
      <c r="G239" s="53">
        <v>0.64426414870985282</v>
      </c>
      <c r="H239" s="57">
        <f t="shared" si="6"/>
        <v>2.0436800543032638</v>
      </c>
      <c r="I239" s="24">
        <f t="shared" si="7"/>
        <v>3.7012569456967359</v>
      </c>
      <c r="J239" s="55"/>
      <c r="K239" s="4"/>
    </row>
    <row r="240" spans="1:11">
      <c r="A240" s="17">
        <v>43544</v>
      </c>
      <c r="B240" s="6" t="s">
        <v>12</v>
      </c>
      <c r="C240" s="6">
        <v>1</v>
      </c>
      <c r="D240" s="23">
        <v>3.6576444769568397</v>
      </c>
      <c r="E240" s="36">
        <v>4.6404399999999999</v>
      </c>
      <c r="F240" s="22">
        <v>0.36557119727953585</v>
      </c>
      <c r="G240" s="53">
        <v>0.63442880272046409</v>
      </c>
      <c r="H240" s="57">
        <f t="shared" si="6"/>
        <v>1.6964112067038493</v>
      </c>
      <c r="I240" s="24">
        <f t="shared" si="7"/>
        <v>2.9440287932961504</v>
      </c>
      <c r="J240" s="55"/>
      <c r="K240" s="4"/>
    </row>
    <row r="241" spans="1:11">
      <c r="A241" s="17">
        <v>43544</v>
      </c>
      <c r="B241" s="6" t="s">
        <v>12</v>
      </c>
      <c r="C241" s="6">
        <v>1</v>
      </c>
      <c r="D241" s="23">
        <v>7.6200926603267494</v>
      </c>
      <c r="E241" s="36">
        <v>5.1238409999999996</v>
      </c>
      <c r="F241" s="22">
        <v>0.12241138632938776</v>
      </c>
      <c r="G241" s="53">
        <v>0.87758861367061225</v>
      </c>
      <c r="H241" s="57">
        <f t="shared" si="6"/>
        <v>0.62721648014135645</v>
      </c>
      <c r="I241" s="24">
        <f t="shared" si="7"/>
        <v>4.496624519858643</v>
      </c>
      <c r="J241" s="55"/>
      <c r="K241" s="4"/>
    </row>
    <row r="242" spans="1:11">
      <c r="A242" s="17">
        <v>43544</v>
      </c>
      <c r="B242" s="6" t="s">
        <v>12</v>
      </c>
      <c r="C242" s="6">
        <v>1</v>
      </c>
      <c r="D242" s="23">
        <v>7.6200926603267494</v>
      </c>
      <c r="E242" s="36">
        <v>4.6509999999999998</v>
      </c>
      <c r="F242" s="22">
        <v>7.0909870616178816E-2</v>
      </c>
      <c r="G242" s="53">
        <v>0.92909012938382118</v>
      </c>
      <c r="H242" s="57">
        <f t="shared" si="6"/>
        <v>0.32980180823584765</v>
      </c>
      <c r="I242" s="24">
        <f t="shared" si="7"/>
        <v>4.321198191764152</v>
      </c>
      <c r="J242" s="55"/>
      <c r="K242" s="4"/>
    </row>
    <row r="243" spans="1:11">
      <c r="A243" s="17">
        <v>43544</v>
      </c>
      <c r="B243" s="6" t="s">
        <v>12</v>
      </c>
      <c r="C243" s="6">
        <v>1</v>
      </c>
      <c r="D243" s="23">
        <v>7.6200926603267494</v>
      </c>
      <c r="E243" s="36">
        <v>4.8221749999999997</v>
      </c>
      <c r="F243" s="22">
        <v>0.13248688827363503</v>
      </c>
      <c r="G243" s="53">
        <v>0.86751311172636503</v>
      </c>
      <c r="H243" s="57">
        <f t="shared" si="6"/>
        <v>0.63887496046091596</v>
      </c>
      <c r="I243" s="24">
        <f t="shared" si="7"/>
        <v>4.183300039539084</v>
      </c>
      <c r="J243" s="55"/>
      <c r="K243" s="4"/>
    </row>
    <row r="244" spans="1:11">
      <c r="A244" s="17">
        <v>43544</v>
      </c>
      <c r="B244" s="6" t="s">
        <v>12</v>
      </c>
      <c r="C244" s="6">
        <v>2</v>
      </c>
      <c r="D244" s="23">
        <v>22.860277980980246</v>
      </c>
      <c r="E244" s="36">
        <v>5.5158820000000004</v>
      </c>
      <c r="F244" s="22">
        <v>2.4452860758911406E-2</v>
      </c>
      <c r="G244" s="53">
        <v>0.9755471392410886</v>
      </c>
      <c r="H244" s="57">
        <f t="shared" si="6"/>
        <v>0.13487909450858576</v>
      </c>
      <c r="I244" s="24">
        <f t="shared" si="7"/>
        <v>5.3810029054914148</v>
      </c>
      <c r="J244" s="55"/>
      <c r="K244" s="4"/>
    </row>
    <row r="245" spans="1:11">
      <c r="A245" s="17">
        <v>43544</v>
      </c>
      <c r="B245" s="6" t="s">
        <v>12</v>
      </c>
      <c r="C245" s="6">
        <v>2</v>
      </c>
      <c r="D245" s="23">
        <v>22.860277980980246</v>
      </c>
      <c r="E245" s="36">
        <v>4.6936229999999997</v>
      </c>
      <c r="F245" s="22">
        <v>5.5105699818889999E-2</v>
      </c>
      <c r="G245" s="53">
        <v>0.94489430018110998</v>
      </c>
      <c r="H245" s="57">
        <f t="shared" si="6"/>
        <v>0.25864538010103794</v>
      </c>
      <c r="I245" s="24">
        <f t="shared" si="7"/>
        <v>4.4349776198989614</v>
      </c>
      <c r="J245" s="55"/>
      <c r="K245" s="4"/>
    </row>
    <row r="246" spans="1:11">
      <c r="A246" s="17">
        <v>43544</v>
      </c>
      <c r="B246" s="6" t="s">
        <v>12</v>
      </c>
      <c r="C246" s="6">
        <v>2</v>
      </c>
      <c r="D246" s="23">
        <v>22.860277980980246</v>
      </c>
      <c r="E246" s="36">
        <v>4.264691</v>
      </c>
      <c r="F246" s="22">
        <v>0</v>
      </c>
      <c r="G246" s="53">
        <v>1</v>
      </c>
      <c r="H246" s="57">
        <f t="shared" si="6"/>
        <v>0</v>
      </c>
      <c r="I246" s="24">
        <f t="shared" si="7"/>
        <v>4.264691</v>
      </c>
      <c r="J246" s="55"/>
      <c r="K246" s="4"/>
    </row>
    <row r="247" spans="1:11">
      <c r="A247" s="17">
        <v>43544</v>
      </c>
      <c r="B247" s="6" t="s">
        <v>12</v>
      </c>
      <c r="C247" s="6">
        <v>3</v>
      </c>
      <c r="D247" s="23">
        <v>38.100463301633745</v>
      </c>
      <c r="E247" s="36">
        <v>4.242902</v>
      </c>
      <c r="F247" s="22">
        <v>0</v>
      </c>
      <c r="G247" s="53">
        <v>1</v>
      </c>
      <c r="H247" s="57">
        <f t="shared" si="6"/>
        <v>0</v>
      </c>
      <c r="I247" s="24">
        <f t="shared" si="7"/>
        <v>4.242902</v>
      </c>
      <c r="J247" s="55"/>
      <c r="K247" s="4"/>
    </row>
    <row r="248" spans="1:11">
      <c r="A248" s="17">
        <v>43544</v>
      </c>
      <c r="B248" s="6" t="s">
        <v>12</v>
      </c>
      <c r="C248" s="6">
        <v>3</v>
      </c>
      <c r="D248" s="23">
        <v>38.100463301633745</v>
      </c>
      <c r="E248" s="36">
        <v>4.1828900000000004</v>
      </c>
      <c r="F248" s="22">
        <v>2.1379816460299059E-2</v>
      </c>
      <c r="G248" s="53">
        <v>0.97862018353970093</v>
      </c>
      <c r="H248" s="57">
        <f t="shared" si="6"/>
        <v>8.9429420473620333E-2</v>
      </c>
      <c r="I248" s="24">
        <f t="shared" si="7"/>
        <v>4.0934605795263801</v>
      </c>
      <c r="J248" s="55"/>
      <c r="K248" s="4"/>
    </row>
    <row r="249" spans="1:11">
      <c r="A249" s="17">
        <v>43544</v>
      </c>
      <c r="B249" s="6" t="s">
        <v>12</v>
      </c>
      <c r="C249" s="6">
        <v>3</v>
      </c>
      <c r="D249" s="23">
        <v>38.100463301633745</v>
      </c>
      <c r="E249" s="36">
        <v>4.7539499999999997</v>
      </c>
      <c r="F249" s="22">
        <v>0</v>
      </c>
      <c r="G249" s="53">
        <v>1</v>
      </c>
      <c r="H249" s="57">
        <f t="shared" si="6"/>
        <v>0</v>
      </c>
      <c r="I249" s="24">
        <f t="shared" si="7"/>
        <v>4.7539499999999997</v>
      </c>
      <c r="J249" s="55"/>
      <c r="K249" s="4"/>
    </row>
    <row r="250" spans="1:11">
      <c r="A250" s="17">
        <v>43544</v>
      </c>
      <c r="B250" s="6" t="s">
        <v>12</v>
      </c>
      <c r="C250" s="6">
        <v>3</v>
      </c>
      <c r="D250" s="23">
        <v>45.720555961960493</v>
      </c>
      <c r="E250" s="22">
        <v>4.1081859999999999</v>
      </c>
      <c r="F250" s="22">
        <v>0</v>
      </c>
      <c r="G250" s="53">
        <v>1</v>
      </c>
      <c r="H250" s="57">
        <f t="shared" si="6"/>
        <v>0</v>
      </c>
      <c r="I250" s="24">
        <f t="shared" si="7"/>
        <v>4.1081859999999999</v>
      </c>
      <c r="J250" s="55"/>
      <c r="K250" s="4"/>
    </row>
    <row r="251" spans="1:11">
      <c r="A251" s="17">
        <v>43544</v>
      </c>
      <c r="B251" s="6" t="s">
        <v>12</v>
      </c>
      <c r="C251" s="6">
        <v>3</v>
      </c>
      <c r="D251" s="23">
        <v>45.720555961960493</v>
      </c>
      <c r="E251" s="36">
        <v>4.6215890000000002</v>
      </c>
      <c r="F251" s="22">
        <v>0</v>
      </c>
      <c r="G251" s="53">
        <v>1</v>
      </c>
      <c r="H251" s="57">
        <f t="shared" si="6"/>
        <v>0</v>
      </c>
      <c r="I251" s="24">
        <f t="shared" si="7"/>
        <v>4.6215890000000002</v>
      </c>
      <c r="J251" s="55"/>
      <c r="K251" s="4"/>
    </row>
    <row r="252" spans="1:11" ht="17" thickBot="1">
      <c r="A252" s="21">
        <v>43544</v>
      </c>
      <c r="B252" s="18" t="s">
        <v>12</v>
      </c>
      <c r="C252" s="18">
        <v>3</v>
      </c>
      <c r="D252" s="26">
        <v>45.720555961960493</v>
      </c>
      <c r="E252" s="25">
        <v>4.3096709999999998</v>
      </c>
      <c r="F252" s="25">
        <v>0</v>
      </c>
      <c r="G252" s="54">
        <v>1</v>
      </c>
      <c r="H252" s="58">
        <f t="shared" si="6"/>
        <v>0</v>
      </c>
      <c r="I252" s="27">
        <f t="shared" si="7"/>
        <v>4.3096709999999998</v>
      </c>
      <c r="J252" s="55"/>
      <c r="K252" s="4"/>
    </row>
    <row r="253" spans="1:11">
      <c r="F253" s="2"/>
    </row>
    <row r="255" spans="1:11">
      <c r="F255" s="3"/>
    </row>
    <row r="256" spans="1:11">
      <c r="F25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06AD0-DA20-FA47-BFEF-9C98E2EEEDAA}">
  <dimension ref="A1:V134"/>
  <sheetViews>
    <sheetView topLeftCell="M1" workbookViewId="0">
      <selection activeCell="K36" sqref="K36"/>
    </sheetView>
  </sheetViews>
  <sheetFormatPr baseColWidth="10" defaultRowHeight="16"/>
  <cols>
    <col min="1" max="1" width="8.6640625" bestFit="1" customWidth="1"/>
    <col min="2" max="2" width="7.83203125" bestFit="1" customWidth="1"/>
    <col min="3" max="3" width="4.83203125" bestFit="1" customWidth="1"/>
    <col min="4" max="4" width="6" bestFit="1" customWidth="1"/>
    <col min="5" max="5" width="9.5" bestFit="1" customWidth="1"/>
    <col min="6" max="6" width="10.6640625" bestFit="1" customWidth="1"/>
    <col min="7" max="7" width="8" bestFit="1" customWidth="1"/>
    <col min="8" max="8" width="6.83203125" bestFit="1" customWidth="1"/>
    <col min="9" max="9" width="7.5" bestFit="1" customWidth="1"/>
    <col min="10" max="10" width="13.33203125" bestFit="1" customWidth="1"/>
    <col min="11" max="11" width="13.6640625" bestFit="1" customWidth="1"/>
    <col min="12" max="12" width="22.83203125" bestFit="1" customWidth="1"/>
    <col min="13" max="13" width="22.5" bestFit="1" customWidth="1"/>
    <col min="14" max="14" width="18.5" bestFit="1" customWidth="1"/>
  </cols>
  <sheetData>
    <row r="1" spans="1:16">
      <c r="A1" s="8" t="s">
        <v>41</v>
      </c>
      <c r="B1" s="8" t="s">
        <v>0</v>
      </c>
      <c r="C1" s="9" t="s">
        <v>1</v>
      </c>
      <c r="D1" s="9" t="s">
        <v>2</v>
      </c>
      <c r="E1" s="9" t="s">
        <v>44</v>
      </c>
      <c r="F1" s="9" t="s">
        <v>54</v>
      </c>
      <c r="G1" s="9" t="s">
        <v>22</v>
      </c>
      <c r="H1" s="9" t="s">
        <v>17</v>
      </c>
      <c r="I1" s="52" t="s">
        <v>19</v>
      </c>
      <c r="J1" s="8" t="s">
        <v>43</v>
      </c>
      <c r="K1" s="52" t="s">
        <v>47</v>
      </c>
      <c r="L1" s="8" t="s">
        <v>48</v>
      </c>
      <c r="M1" s="9" t="s">
        <v>46</v>
      </c>
      <c r="N1" s="10" t="s">
        <v>49</v>
      </c>
      <c r="O1" s="37"/>
      <c r="P1" s="33" t="s">
        <v>21</v>
      </c>
    </row>
    <row r="2" spans="1:16" ht="17" thickBot="1">
      <c r="A2" s="11" t="s">
        <v>16</v>
      </c>
      <c r="B2" s="11" t="s">
        <v>16</v>
      </c>
      <c r="C2" s="12" t="s">
        <v>16</v>
      </c>
      <c r="D2" s="12" t="s">
        <v>16</v>
      </c>
      <c r="E2" s="12" t="s">
        <v>16</v>
      </c>
      <c r="F2" s="12" t="s">
        <v>14</v>
      </c>
      <c r="G2" s="12" t="s">
        <v>15</v>
      </c>
      <c r="H2" s="12" t="s">
        <v>16</v>
      </c>
      <c r="I2" s="50" t="s">
        <v>16</v>
      </c>
      <c r="J2" s="11" t="s">
        <v>15</v>
      </c>
      <c r="K2" s="50" t="s">
        <v>15</v>
      </c>
      <c r="L2" s="11" t="s">
        <v>56</v>
      </c>
      <c r="M2" s="12" t="s">
        <v>57</v>
      </c>
      <c r="N2" s="32" t="s">
        <v>58</v>
      </c>
      <c r="O2" s="37"/>
      <c r="P2" s="86" t="s">
        <v>55</v>
      </c>
    </row>
    <row r="3" spans="1:16">
      <c r="A3" s="71">
        <v>2017</v>
      </c>
      <c r="B3" s="72">
        <v>43026</v>
      </c>
      <c r="C3" s="73" t="s">
        <v>11</v>
      </c>
      <c r="D3" s="74">
        <f>AVERAGE('(1) S. lasiolepis_all'!C3:C4)</f>
        <v>1</v>
      </c>
      <c r="E3" s="74" t="str">
        <f>A3&amp;" "&amp;C3&amp;" "&amp;D3</f>
        <v>2017 H 1</v>
      </c>
      <c r="F3" s="75">
        <f>AVERAGE('(1) S. lasiolepis_all'!D3:D4)</f>
        <v>1.6002194586686174</v>
      </c>
      <c r="G3" s="75">
        <f>AVERAGE('(1) S. lasiolepis_all'!E3:E4)</f>
        <v>2.0796559999999999</v>
      </c>
      <c r="H3" s="76">
        <f>AVERAGE('(1) S. lasiolepis_all'!F3:F4)</f>
        <v>0.95982504283327086</v>
      </c>
      <c r="I3" s="77">
        <f>AVERAGE('(1) S. lasiolepis_all'!G3:G4)</f>
        <v>4.0174957166729142E-2</v>
      </c>
      <c r="J3" s="78">
        <f>AVERAGE('(1) S. lasiolepis_all'!H3:H4)</f>
        <v>1.9921405864891373</v>
      </c>
      <c r="K3" s="79">
        <f>AVERAGE('(1) S. lasiolepis_all'!I3:I4)</f>
        <v>8.7515413510862616E-2</v>
      </c>
      <c r="L3" s="65">
        <f>(AVERAGE(F3:F4)*J3)*40/3.2808/100</f>
        <v>0.45344702341550852</v>
      </c>
      <c r="M3" s="30">
        <f>(AVERAGE(F3:F4)*K3)*40/3.2808/100</f>
        <v>1.9920081960387494E-2</v>
      </c>
      <c r="N3" s="48">
        <f>SUM(L3:M3)</f>
        <v>0.47336710537589599</v>
      </c>
      <c r="O3" s="55"/>
      <c r="P3" s="5" t="s">
        <v>52</v>
      </c>
    </row>
    <row r="4" spans="1:16">
      <c r="A4" s="47">
        <v>2017</v>
      </c>
      <c r="B4" s="17">
        <v>43026</v>
      </c>
      <c r="C4" s="6" t="s">
        <v>11</v>
      </c>
      <c r="D4" s="61">
        <f>AVERAGE('(1) S. lasiolepis_all'!C5:C7)</f>
        <v>1</v>
      </c>
      <c r="E4" s="60" t="str">
        <f t="shared" ref="E4:E67" si="0">A4&amp;" "&amp;C4&amp;" "&amp;D4</f>
        <v>2017 H 1</v>
      </c>
      <c r="F4" s="23">
        <f>AVERAGE('(1) S. lasiolepis_all'!D5:D7)</f>
        <v>2.1336259448914898</v>
      </c>
      <c r="G4" s="23">
        <f>AVERAGE('(1) S. lasiolepis_all'!E5:E7)</f>
        <v>2.8027963333333332</v>
      </c>
      <c r="H4" s="22">
        <f>AVERAGE('(1) S. lasiolepis_all'!F5:F7)</f>
        <v>0.95939656426088371</v>
      </c>
      <c r="I4" s="53">
        <f>AVERAGE('(1) S. lasiolepis_all'!G5:G7)</f>
        <v>4.0603435739116289E-2</v>
      </c>
      <c r="J4" s="57">
        <f>AVERAGE('(1) S. lasiolepis_all'!H5:H7)</f>
        <v>2.6831510825164653</v>
      </c>
      <c r="K4" s="24">
        <f>AVERAGE('(1) S. lasiolepis_all'!I5:I7)</f>
        <v>0.11964525081686771</v>
      </c>
      <c r="L4" s="66">
        <f>(-AVERAGE(F3:F4)*J4+AVERAGE(F4:F5)*J4)*40/3.2808/100</f>
        <v>0.27420685024962987</v>
      </c>
      <c r="M4" s="23">
        <f>(-AVERAGE(F3:F4)*K4+AVERAGE(F4:F5)*K4)*40/3.2808/100</f>
        <v>1.222724563950041E-2</v>
      </c>
      <c r="N4" s="45">
        <f t="shared" ref="N4:N67" si="1">SUM(L4:M4)</f>
        <v>0.28643409588913027</v>
      </c>
      <c r="O4" s="55"/>
      <c r="P4" s="5" t="s">
        <v>53</v>
      </c>
    </row>
    <row r="5" spans="1:16">
      <c r="A5" s="47">
        <v>2017</v>
      </c>
      <c r="B5" s="17">
        <v>43026</v>
      </c>
      <c r="C5" s="6" t="s">
        <v>11</v>
      </c>
      <c r="D5" s="61">
        <f>AVERAGE('(1) S. lasiolepis_all'!C8:C9)</f>
        <v>1</v>
      </c>
      <c r="E5" s="60" t="str">
        <f t="shared" si="0"/>
        <v>2017 H 1</v>
      </c>
      <c r="F5" s="23">
        <f>AVERAGE('(1) S. lasiolepis_all'!D8:D9)</f>
        <v>3.2766398439405022</v>
      </c>
      <c r="G5" s="23">
        <f>AVERAGE('(1) S. lasiolepis_all'!E8:E9)</f>
        <v>2.5914894999999998</v>
      </c>
      <c r="H5" s="22">
        <f>AVERAGE('(1) S. lasiolepis_all'!F8:F9)</f>
        <v>0.92858276383149163</v>
      </c>
      <c r="I5" s="53">
        <f>AVERAGE('(1) S. lasiolepis_all'!G8:G9)</f>
        <v>7.1417236168508313E-2</v>
      </c>
      <c r="J5" s="57">
        <f>AVERAGE('(1) S. lasiolepis_all'!H8:H9)</f>
        <v>2.4113970466005652</v>
      </c>
      <c r="K5" s="24">
        <f>AVERAGE('(1) S. lasiolepis_all'!I8:I9)</f>
        <v>0.18009245339943497</v>
      </c>
      <c r="L5" s="66">
        <f t="shared" ref="L5:L8" si="2">(-AVERAGE(F4:F5)*J5+AVERAGE(F5:F6)*J5)*40/3.2808/100</f>
        <v>0.29870875292098775</v>
      </c>
      <c r="M5" s="23">
        <f t="shared" ref="M5:M8" si="3">(-AVERAGE(F4:F5)*K5+AVERAGE(F5:F6)*K5)*40/3.2808/100</f>
        <v>2.2308724414033497E-2</v>
      </c>
      <c r="N5" s="45">
        <f t="shared" si="1"/>
        <v>0.32101747733502123</v>
      </c>
      <c r="O5" s="55"/>
      <c r="P5" s="85" t="s">
        <v>50</v>
      </c>
    </row>
    <row r="6" spans="1:16">
      <c r="A6" s="47">
        <v>2017</v>
      </c>
      <c r="B6" s="17">
        <v>43026</v>
      </c>
      <c r="C6" s="6" t="s">
        <v>11</v>
      </c>
      <c r="D6" s="61">
        <f>AVERAGE('(1) S. lasiolepis_all'!C10:C12)</f>
        <v>1</v>
      </c>
      <c r="E6" s="60" t="str">
        <f t="shared" si="0"/>
        <v>2017 H 1</v>
      </c>
      <c r="F6" s="23">
        <f>AVERAGE('(1) S. lasiolepis_all'!D10:D12)</f>
        <v>4.165650654311956</v>
      </c>
      <c r="G6" s="23">
        <f>AVERAGE('(1) S. lasiolepis_all'!E10:E12)</f>
        <v>2.6759416666666667</v>
      </c>
      <c r="H6" s="22">
        <f>AVERAGE('(1) S. lasiolepis_all'!F10:F12)</f>
        <v>0.89413740562693933</v>
      </c>
      <c r="I6" s="53">
        <f>AVERAGE('(1) S. lasiolepis_all'!G10:G12)</f>
        <v>0.10586259437306071</v>
      </c>
      <c r="J6" s="57">
        <f>AVERAGE('(1) S. lasiolepis_all'!H10:H12)</f>
        <v>2.4011064904423054</v>
      </c>
      <c r="K6" s="24">
        <f>AVERAGE('(1) S. lasiolepis_all'!I10:I12)</f>
        <v>0.27483517622436121</v>
      </c>
      <c r="L6" s="66">
        <f t="shared" si="2"/>
        <v>0.66550862717677317</v>
      </c>
      <c r="M6" s="23">
        <f t="shared" si="3"/>
        <v>7.6175372294824142E-2</v>
      </c>
      <c r="N6" s="45">
        <f t="shared" si="1"/>
        <v>0.74168399947159735</v>
      </c>
      <c r="O6" s="55"/>
      <c r="P6" s="4" t="s">
        <v>51</v>
      </c>
    </row>
    <row r="7" spans="1:16">
      <c r="A7" s="47">
        <v>2017</v>
      </c>
      <c r="B7" s="17">
        <v>43026</v>
      </c>
      <c r="C7" s="6" t="s">
        <v>11</v>
      </c>
      <c r="D7" s="61">
        <f>AVERAGE('(1) S. lasiolepis_all'!C13:C15)</f>
        <v>1</v>
      </c>
      <c r="E7" s="60" t="str">
        <f t="shared" si="0"/>
        <v>2017 H 1</v>
      </c>
      <c r="F7" s="23">
        <f>AVERAGE('(1) S. lasiolepis_all'!D13:D15)</f>
        <v>7.8232951312687957</v>
      </c>
      <c r="G7" s="23">
        <f>AVERAGE('(1) S. lasiolepis_all'!E13:E15)</f>
        <v>3.452590666666667</v>
      </c>
      <c r="H7" s="22">
        <f>AVERAGE('(1) S. lasiolepis_all'!F13:F15)</f>
        <v>0.87844440052183526</v>
      </c>
      <c r="I7" s="53">
        <f>AVERAGE('(1) S. lasiolepis_all'!G13:G15)</f>
        <v>0.12155559947816467</v>
      </c>
      <c r="J7" s="57">
        <f>AVERAGE('(1) S. lasiolepis_all'!H13:H15)</f>
        <v>3.0420601722003671</v>
      </c>
      <c r="K7" s="24">
        <f>AVERAGE('(1) S. lasiolepis_all'!I13:I15)</f>
        <v>0.41053049446629947</v>
      </c>
      <c r="L7" s="66">
        <f t="shared" si="2"/>
        <v>3.4668484043273735</v>
      </c>
      <c r="M7" s="23">
        <f t="shared" si="3"/>
        <v>0.4678562911655893</v>
      </c>
      <c r="N7" s="45">
        <f t="shared" si="1"/>
        <v>3.9347046954929628</v>
      </c>
      <c r="O7" s="55"/>
      <c r="P7" s="4" t="s">
        <v>59</v>
      </c>
    </row>
    <row r="8" spans="1:16">
      <c r="A8" s="47">
        <v>2017</v>
      </c>
      <c r="B8" s="17">
        <v>43026</v>
      </c>
      <c r="C8" s="6" t="s">
        <v>11</v>
      </c>
      <c r="D8" s="61">
        <f>AVERAGE('(1) S. lasiolepis_all'!C16:C18)</f>
        <v>2</v>
      </c>
      <c r="E8" s="60" t="str">
        <f t="shared" si="0"/>
        <v>2017 H 2</v>
      </c>
      <c r="F8" s="23">
        <f>AVERAGE('(1) S. lasiolepis_all'!D16:D18)</f>
        <v>22.860277980980246</v>
      </c>
      <c r="G8" s="23">
        <f>AVERAGE('(1) S. lasiolepis_all'!E16:E18)</f>
        <v>2.696858666666667</v>
      </c>
      <c r="H8" s="22">
        <f>AVERAGE('(1) S. lasiolepis_all'!F16:F18)</f>
        <v>0.70757424964423865</v>
      </c>
      <c r="I8" s="53">
        <f>AVERAGE('(1) S. lasiolepis_all'!G16:G18)</f>
        <v>0.29242575035576146</v>
      </c>
      <c r="J8" s="57">
        <f>AVERAGE('(1) S. lasiolepis_all'!H16:H18)</f>
        <v>1.8909192311143164</v>
      </c>
      <c r="K8" s="24">
        <f>AVERAGE('(1) S. lasiolepis_all'!I16:I18)</f>
        <v>0.80593943555235026</v>
      </c>
      <c r="L8" s="66">
        <f t="shared" si="2"/>
        <v>3.4901048254709424</v>
      </c>
      <c r="M8" s="23">
        <f t="shared" si="3"/>
        <v>1.4875374192482023</v>
      </c>
      <c r="N8" s="45">
        <f t="shared" si="1"/>
        <v>4.9776422447191448</v>
      </c>
      <c r="O8" s="55"/>
      <c r="P8" s="4"/>
    </row>
    <row r="9" spans="1:16">
      <c r="A9" s="47">
        <v>2017</v>
      </c>
      <c r="B9" s="17">
        <v>43026</v>
      </c>
      <c r="C9" s="6" t="s">
        <v>11</v>
      </c>
      <c r="D9" s="61">
        <f>AVERAGE('(1) S. lasiolepis_all'!C19:C21)</f>
        <v>3</v>
      </c>
      <c r="E9" s="60" t="str">
        <f t="shared" si="0"/>
        <v>2017 H 3</v>
      </c>
      <c r="F9" s="23">
        <f>AVERAGE('(1) S. lasiolepis_all'!D19:D21)</f>
        <v>38.100463301633745</v>
      </c>
      <c r="G9" s="23">
        <f>AVERAGE('(1) S. lasiolepis_all'!E19:E21)</f>
        <v>2.0895269999999999</v>
      </c>
      <c r="H9" s="22">
        <f>AVERAGE('(1) S. lasiolepis_all'!F19:F21)</f>
        <v>0.80345338844035785</v>
      </c>
      <c r="I9" s="53">
        <f>AVERAGE('(1) S. lasiolepis_all'!G19:G21)</f>
        <v>0.19654661155964223</v>
      </c>
      <c r="J9" s="57">
        <f>AVERAGE('(1) S. lasiolepis_all'!H19:H21)</f>
        <v>1.7436464297302035</v>
      </c>
      <c r="K9" s="24">
        <f>AVERAGE('(1) S. lasiolepis_all'!I19:I21)</f>
        <v>0.34588057026979646</v>
      </c>
      <c r="L9" s="66">
        <f>(-AVERAGE(F8:F9)*J9+150/3.2808*J9)*40/3.2808/100</f>
        <v>3.2398798735411027</v>
      </c>
      <c r="M9" s="23">
        <f>(-AVERAGE(F8:F9)*K9+150/3.2808*K9)*40/3.2808/100</f>
        <v>0.64268275904962369</v>
      </c>
      <c r="N9" s="45">
        <f t="shared" si="1"/>
        <v>3.8825626325907265</v>
      </c>
      <c r="O9" s="55"/>
      <c r="P9" s="4"/>
    </row>
    <row r="10" spans="1:16">
      <c r="A10" s="47">
        <v>2017</v>
      </c>
      <c r="B10" s="17">
        <v>43026</v>
      </c>
      <c r="C10" s="6" t="s">
        <v>10</v>
      </c>
      <c r="D10" s="61">
        <f>AVERAGE('(1) S. lasiolepis_all'!C22:C24)</f>
        <v>1</v>
      </c>
      <c r="E10" s="60" t="str">
        <f t="shared" si="0"/>
        <v>2017 J 1</v>
      </c>
      <c r="F10" s="23">
        <f>AVERAGE('(1) S. lasiolepis_all'!D22:D24)</f>
        <v>0.81280988376818664</v>
      </c>
      <c r="G10" s="23">
        <f>AVERAGE('(1) S. lasiolepis_all'!E22:E24)</f>
        <v>1.7596163333333334</v>
      </c>
      <c r="H10" s="22">
        <f>AVERAGE('(1) S. lasiolepis_all'!F22:F24)</f>
        <v>0.21381316863103642</v>
      </c>
      <c r="I10" s="53">
        <f>AVERAGE('(1) S. lasiolepis_all'!G22:G24)</f>
        <v>0.78618683136896361</v>
      </c>
      <c r="J10" s="57">
        <f>AVERAGE('(1) S. lasiolepis_all'!H22:H24)</f>
        <v>0.37710115288400564</v>
      </c>
      <c r="K10" s="24">
        <f>AVERAGE('(1) S. lasiolepis_all'!I22:I24)</f>
        <v>1.3825151804493274</v>
      </c>
      <c r="L10" s="66">
        <f>(AVERAGE(F10:F11)*J10)*40/3.2808/100</f>
        <v>6.4230275136580167E-2</v>
      </c>
      <c r="M10" s="23">
        <f>(AVERAGE(F10:F11)*K10)*40/3.2808/100</f>
        <v>0.23547880917795369</v>
      </c>
      <c r="N10" s="45">
        <f t="shared" si="1"/>
        <v>0.29970908431453386</v>
      </c>
      <c r="O10" s="55"/>
      <c r="P10" s="4"/>
    </row>
    <row r="11" spans="1:16">
      <c r="A11" s="47">
        <v>2017</v>
      </c>
      <c r="B11" s="17">
        <v>43026</v>
      </c>
      <c r="C11" s="6" t="s">
        <v>10</v>
      </c>
      <c r="D11" s="61">
        <f>AVERAGE('(1) S. lasiolepis_all'!C25:C26)</f>
        <v>1</v>
      </c>
      <c r="E11" s="60" t="str">
        <f t="shared" si="0"/>
        <v>2017 J 1</v>
      </c>
      <c r="F11" s="23">
        <f>AVERAGE('(1) S. lasiolepis_all'!D25:D26)</f>
        <v>1.9812240916849548</v>
      </c>
      <c r="G11" s="23">
        <f>AVERAGE('(1) S. lasiolepis_all'!E25:E26)</f>
        <v>1.8061764999999999</v>
      </c>
      <c r="H11" s="22">
        <f>AVERAGE('(1) S. lasiolepis_all'!F25:F26)</f>
        <v>1.3868099000992846E-2</v>
      </c>
      <c r="I11" s="53">
        <f>AVERAGE('(1) S. lasiolepis_all'!G25:G26)</f>
        <v>0.98613190099900716</v>
      </c>
      <c r="J11" s="57">
        <f>AVERAGE('(1) S. lasiolepis_all'!H25:H26)</f>
        <v>2.5111493848859783E-2</v>
      </c>
      <c r="K11" s="24">
        <f>AVERAGE('(1) S. lasiolepis_all'!I25:I26)</f>
        <v>1.7810650061511402</v>
      </c>
      <c r="L11" s="66">
        <f>(-AVERAGE(F10:F11)*J11+AVERAGE(F11:F12)*J11)*40/3.2808/100</f>
        <v>3.5383694641644005E-3</v>
      </c>
      <c r="M11" s="23">
        <f>(-AVERAGE(F10:F11)*K11+AVERAGE(F11:F12)*K11)*40/3.2808/100</f>
        <v>0.25096340621500407</v>
      </c>
      <c r="N11" s="45">
        <f t="shared" si="1"/>
        <v>0.25450177567916848</v>
      </c>
      <c r="O11" s="55"/>
      <c r="P11" s="4"/>
    </row>
    <row r="12" spans="1:16">
      <c r="A12" s="47">
        <v>2017</v>
      </c>
      <c r="B12" s="17">
        <v>43026</v>
      </c>
      <c r="C12" s="6" t="s">
        <v>10</v>
      </c>
      <c r="D12" s="61">
        <f>AVERAGE('(1) S. lasiolepis_all'!C27:C28)</f>
        <v>1</v>
      </c>
      <c r="E12" s="60" t="str">
        <f t="shared" si="0"/>
        <v>2017 J 1</v>
      </c>
      <c r="F12" s="23">
        <f>AVERAGE('(1) S. lasiolepis_all'!D27:D28)</f>
        <v>3.1242379907339672</v>
      </c>
      <c r="G12" s="23">
        <f>AVERAGE('(1) S. lasiolepis_all'!E27:E28)</f>
        <v>1.9912719999999999</v>
      </c>
      <c r="H12" s="22">
        <f>AVERAGE('(1) S. lasiolepis_all'!F27:F28)</f>
        <v>6.4329220921615402E-2</v>
      </c>
      <c r="I12" s="53">
        <f>AVERAGE('(1) S. lasiolepis_all'!G27:G28)</f>
        <v>0.9356707790783847</v>
      </c>
      <c r="J12" s="57">
        <f>AVERAGE('(1) S. lasiolepis_all'!H27:H28)</f>
        <v>0.12907883853598559</v>
      </c>
      <c r="K12" s="24">
        <f>AVERAGE('(1) S. lasiolepis_all'!I27:I28)</f>
        <v>1.8621931614640146</v>
      </c>
      <c r="L12" s="66">
        <f t="shared" ref="L12:L15" si="4">(-AVERAGE(F11:F12)*J12+AVERAGE(F12:F13)*J12)*40/3.2808/100</f>
        <v>1.798816221893864E-2</v>
      </c>
      <c r="M12" s="23">
        <f t="shared" ref="M12:M15" si="5">(-AVERAGE(F11:F12)*K12+AVERAGE(F12:F13)*K12)*40/3.2808/100</f>
        <v>0.2595114199301865</v>
      </c>
      <c r="N12" s="45">
        <f t="shared" si="1"/>
        <v>0.27749958214912512</v>
      </c>
      <c r="O12" s="55"/>
      <c r="P12" s="4"/>
    </row>
    <row r="13" spans="1:16">
      <c r="A13" s="47">
        <v>2017</v>
      </c>
      <c r="B13" s="17">
        <v>43026</v>
      </c>
      <c r="C13" s="6" t="s">
        <v>10</v>
      </c>
      <c r="D13" s="61">
        <f>AVERAGE('(1) S. lasiolepis_all'!C29:C30)</f>
        <v>1</v>
      </c>
      <c r="E13" s="60" t="str">
        <f t="shared" si="0"/>
        <v>2017 J 1</v>
      </c>
      <c r="F13" s="23">
        <f>AVERAGE('(1) S. lasiolepis_all'!D29:D30)</f>
        <v>4.2672518897829796</v>
      </c>
      <c r="G13" s="23">
        <f>AVERAGE('(1) S. lasiolepis_all'!E29:E30)</f>
        <v>2.3102144999999998</v>
      </c>
      <c r="H13" s="22">
        <f>AVERAGE('(1) S. lasiolepis_all'!F29:F30)</f>
        <v>8.1855244860940451E-2</v>
      </c>
      <c r="I13" s="53">
        <f>AVERAGE('(1) S. lasiolepis_all'!G29:G30)</f>
        <v>0.91814475513905958</v>
      </c>
      <c r="J13" s="57">
        <f>AVERAGE('(1) S. lasiolepis_all'!H29:H30)</f>
        <v>0.1889276825786102</v>
      </c>
      <c r="K13" s="24">
        <f>AVERAGE('(1) S. lasiolepis_all'!I29:I30)</f>
        <v>2.1212868174213897</v>
      </c>
      <c r="L13" s="66">
        <f t="shared" si="4"/>
        <v>3.7737623284590224E-2</v>
      </c>
      <c r="M13" s="23">
        <f t="shared" si="5"/>
        <v>0.42371939200125985</v>
      </c>
      <c r="N13" s="45">
        <f t="shared" si="1"/>
        <v>0.46145701528585009</v>
      </c>
      <c r="O13" s="55"/>
      <c r="P13" s="35"/>
    </row>
    <row r="14" spans="1:16">
      <c r="A14" s="47">
        <v>2017</v>
      </c>
      <c r="B14" s="17">
        <v>43026</v>
      </c>
      <c r="C14" s="6" t="s">
        <v>10</v>
      </c>
      <c r="D14" s="61">
        <f>'(1) S. lasiolepis_all'!C31</f>
        <v>1</v>
      </c>
      <c r="E14" s="60" t="str">
        <f t="shared" si="0"/>
        <v>2017 J 1</v>
      </c>
      <c r="F14" s="23">
        <f>'(1) S. lasiolepis_all'!D31</f>
        <v>6.4008778346744695</v>
      </c>
      <c r="G14" s="23">
        <f>'(1) S. lasiolepis_all'!E31</f>
        <v>2.0255230000000002</v>
      </c>
      <c r="H14" s="22">
        <f>'(1) S. lasiolepis_all'!F31</f>
        <v>0.11199576868062174</v>
      </c>
      <c r="I14" s="53">
        <f>'(1) S. lasiolepis_all'!G31</f>
        <v>0.88800423131937822</v>
      </c>
      <c r="J14" s="57">
        <f>'(1) S. lasiolepis_all'!H31</f>
        <v>0.22685000536527899</v>
      </c>
      <c r="K14" s="24">
        <f>'(1) S. lasiolepis_all'!I31</f>
        <v>1.7986729946347211</v>
      </c>
      <c r="L14" s="66">
        <f t="shared" si="4"/>
        <v>0.25712192566111142</v>
      </c>
      <c r="M14" s="23">
        <f t="shared" si="5"/>
        <v>2.0386962886354114</v>
      </c>
      <c r="N14" s="45">
        <f t="shared" si="1"/>
        <v>2.2958182142965229</v>
      </c>
      <c r="O14" s="55"/>
      <c r="P14" s="35"/>
    </row>
    <row r="15" spans="1:16">
      <c r="A15" s="47">
        <v>2017</v>
      </c>
      <c r="B15" s="17">
        <v>43026</v>
      </c>
      <c r="C15" s="6" t="s">
        <v>10</v>
      </c>
      <c r="D15" s="61">
        <f>AVERAGE('(1) S. lasiolepis_all'!C32:C33)</f>
        <v>2</v>
      </c>
      <c r="E15" s="60" t="str">
        <f t="shared" si="0"/>
        <v>2017 J 2</v>
      </c>
      <c r="F15" s="23">
        <f>AVERAGE('(1) S. lasiolepis_all'!D32:D33)</f>
        <v>22.860277980980246</v>
      </c>
      <c r="G15" s="23">
        <f>AVERAGE('(1) S. lasiolepis_all'!E32:E33)</f>
        <v>1.7862555</v>
      </c>
      <c r="H15" s="22">
        <f>AVERAGE('(1) S. lasiolepis_all'!F32:F33)</f>
        <v>4.4303197195920921E-2</v>
      </c>
      <c r="I15" s="53">
        <f>AVERAGE('(1) S. lasiolepis_all'!G32:G33)</f>
        <v>0.95569680280407909</v>
      </c>
      <c r="J15" s="57">
        <f>AVERAGE('(1) S. lasiolepis_all'!H32:H33)</f>
        <v>8.2553470074949148E-2</v>
      </c>
      <c r="K15" s="24">
        <f>AVERAGE('(1) S. lasiolepis_all'!I32:I33)</f>
        <v>1.7037020299250507</v>
      </c>
      <c r="L15" s="66">
        <f t="shared" si="4"/>
        <v>0.15952882103358421</v>
      </c>
      <c r="M15" s="23">
        <f t="shared" si="5"/>
        <v>3.292285302843279</v>
      </c>
      <c r="N15" s="45">
        <f t="shared" si="1"/>
        <v>3.4518141238768631</v>
      </c>
      <c r="O15" s="55"/>
      <c r="P15" s="35"/>
    </row>
    <row r="16" spans="1:16">
      <c r="A16" s="47">
        <v>2017</v>
      </c>
      <c r="B16" s="17">
        <v>43026</v>
      </c>
      <c r="C16" s="6" t="s">
        <v>10</v>
      </c>
      <c r="D16" s="61">
        <f>AVERAGE('(1) S. lasiolepis_all'!C34:C35)</f>
        <v>3</v>
      </c>
      <c r="E16" s="60" t="str">
        <f t="shared" si="0"/>
        <v>2017 J 3</v>
      </c>
      <c r="F16" s="23">
        <f>AVERAGE('(1) S. lasiolepis_all'!D34:D35)</f>
        <v>38.100463301633745</v>
      </c>
      <c r="G16" s="23">
        <f>AVERAGE('(1) S. lasiolepis_all'!E34:E35)</f>
        <v>1.6374310000000001</v>
      </c>
      <c r="H16" s="22">
        <f>AVERAGE('(1) S. lasiolepis_all'!F34:F35)</f>
        <v>0</v>
      </c>
      <c r="I16" s="53">
        <f>AVERAGE('(1) S. lasiolepis_all'!G34:G35)</f>
        <v>1</v>
      </c>
      <c r="J16" s="57">
        <f>AVERAGE('(1) S. lasiolepis_all'!H34:H35)</f>
        <v>0</v>
      </c>
      <c r="K16" s="24">
        <f>AVERAGE('(1) S. lasiolepis_all'!I34:I35)</f>
        <v>1.6374310000000001</v>
      </c>
      <c r="L16" s="66">
        <f>(-AVERAGE(F15:F16)*J16+150/3.2808*J16)*40/3.2808/100</f>
        <v>0</v>
      </c>
      <c r="M16" s="23">
        <f>(-AVERAGE(F15:F16)*K16+150/3.2808*K16)*40/3.2808/100</f>
        <v>3.0425203474497651</v>
      </c>
      <c r="N16" s="45">
        <f t="shared" si="1"/>
        <v>3.0425203474497651</v>
      </c>
      <c r="O16" s="55"/>
      <c r="P16" s="35"/>
    </row>
    <row r="17" spans="1:16">
      <c r="A17" s="47">
        <v>2017</v>
      </c>
      <c r="B17" s="17">
        <v>43026</v>
      </c>
      <c r="C17" s="6" t="s">
        <v>12</v>
      </c>
      <c r="D17" s="61">
        <f>AVERAGE('(1) S. lasiolepis_all'!C36:C40)</f>
        <v>1</v>
      </c>
      <c r="E17" s="60" t="str">
        <f t="shared" si="0"/>
        <v>2017 L 1</v>
      </c>
      <c r="F17" s="23">
        <f>AVERAGE('(1) S. lasiolepis_all'!D36:D40)</f>
        <v>1.1582540843696658</v>
      </c>
      <c r="G17" s="23">
        <f>AVERAGE('(1) S. lasiolepis_all'!E36:E40)</f>
        <v>3.7309679999999998</v>
      </c>
      <c r="H17" s="22">
        <f>AVERAGE('(1) S. lasiolepis_all'!F36:F40)</f>
        <v>0.78179920819002213</v>
      </c>
      <c r="I17" s="53">
        <f>AVERAGE('(1) S. lasiolepis_all'!G36:G40)</f>
        <v>0.21820079180997781</v>
      </c>
      <c r="J17" s="57">
        <f>AVERAGE('(1) S. lasiolepis_all'!H36:H40)</f>
        <v>2.9700574508429076</v>
      </c>
      <c r="K17" s="24">
        <f>AVERAGE('(1) S. lasiolepis_all'!I36:I40)</f>
        <v>0.76091054915709211</v>
      </c>
      <c r="L17" s="66">
        <f>(AVERAGE(F17:F18)*J17)*40/3.2808/100</f>
        <v>0.60981430980292806</v>
      </c>
      <c r="M17" s="23">
        <f>(AVERAGE(F17:F18)*K17)*40/3.2808/100</f>
        <v>0.1562306955457414</v>
      </c>
      <c r="N17" s="45">
        <f t="shared" si="1"/>
        <v>0.76604500534866948</v>
      </c>
      <c r="O17" s="55"/>
      <c r="P17" s="35"/>
    </row>
    <row r="18" spans="1:16">
      <c r="A18" s="47">
        <v>2017</v>
      </c>
      <c r="B18" s="17">
        <v>43026</v>
      </c>
      <c r="C18" s="6" t="s">
        <v>12</v>
      </c>
      <c r="D18" s="61">
        <f>AVERAGE('(1) S. lasiolepis_all'!C41:C44)</f>
        <v>1</v>
      </c>
      <c r="E18" s="60" t="str">
        <f t="shared" si="0"/>
        <v>2017 L 1</v>
      </c>
      <c r="F18" s="23">
        <f>AVERAGE('(1) S. lasiolepis_all'!D41:D44)</f>
        <v>2.2098268714947573</v>
      </c>
      <c r="G18" s="23">
        <f>AVERAGE('(1) S. lasiolepis_all'!E41:E44)</f>
        <v>4.1762445000000001</v>
      </c>
      <c r="H18" s="22">
        <f>AVERAGE('(1) S. lasiolepis_all'!F41:F44)</f>
        <v>0.3631186552289013</v>
      </c>
      <c r="I18" s="53">
        <f>AVERAGE('(1) S. lasiolepis_all'!G41:G44)</f>
        <v>0.6368813447710987</v>
      </c>
      <c r="J18" s="57">
        <f>AVERAGE('(1) S. lasiolepis_all'!H41:H44)</f>
        <v>1.4878490259239243</v>
      </c>
      <c r="K18" s="24">
        <f>AVERAGE('(1) S. lasiolepis_all'!I41:I44)</f>
        <v>2.688395474076076</v>
      </c>
      <c r="L18" s="66">
        <f>(-AVERAGE(F17:F18)*J18+AVERAGE(F18:F19)*J18)*40/3.2808/100</f>
        <v>0.33727890464235499</v>
      </c>
      <c r="M18" s="23">
        <f>(-AVERAGE(F17:F18)*K18+AVERAGE(F18:F19)*K18)*40/3.2808/100</f>
        <v>0.60942949515914568</v>
      </c>
      <c r="N18" s="45">
        <f t="shared" si="1"/>
        <v>0.94670839980150068</v>
      </c>
      <c r="O18" s="55"/>
      <c r="P18" s="35"/>
    </row>
    <row r="19" spans="1:16">
      <c r="A19" s="47">
        <v>2017</v>
      </c>
      <c r="B19" s="17">
        <v>43026</v>
      </c>
      <c r="C19" s="6" t="s">
        <v>12</v>
      </c>
      <c r="D19" s="61">
        <f>AVERAGE('(1) S. lasiolepis_all'!C45:C47)</f>
        <v>1</v>
      </c>
      <c r="E19" s="60" t="str">
        <f t="shared" si="0"/>
        <v>2017 L 1</v>
      </c>
      <c r="F19" s="23">
        <f>AVERAGE('(1) S. lasiolepis_all'!D45:D47)</f>
        <v>4.8768593026091196</v>
      </c>
      <c r="G19" s="23">
        <f>AVERAGE('(1) S. lasiolepis_all'!E45:E47)</f>
        <v>2.1210749999999998</v>
      </c>
      <c r="H19" s="22">
        <f>AVERAGE('(1) S. lasiolepis_all'!F45:F47)</f>
        <v>2.01158298309498E-2</v>
      </c>
      <c r="I19" s="53">
        <f>AVERAGE('(1) S. lasiolepis_all'!G45:G47)</f>
        <v>0.97988417016905016</v>
      </c>
      <c r="J19" s="57">
        <f>AVERAGE('(1) S. lasiolepis_all'!H45:H47)</f>
        <v>3.9833349018954932E-2</v>
      </c>
      <c r="K19" s="24">
        <f>AVERAGE('(1) S. lasiolepis_all'!I45:I47)</f>
        <v>2.081241650981045</v>
      </c>
      <c r="L19" s="66">
        <f t="shared" ref="L19:L22" si="6">(-AVERAGE(F18:F19)*J19+AVERAGE(F19:F20)*J19)*40/3.2808/100</f>
        <v>1.6098172100167511E-2</v>
      </c>
      <c r="M19" s="23">
        <f t="shared" ref="M19:M22" si="7">(-AVERAGE(F18:F19)*K19+AVERAGE(F19:F20)*K19)*40/3.2808/100</f>
        <v>0.8411089477710364</v>
      </c>
      <c r="N19" s="45">
        <f t="shared" si="1"/>
        <v>0.8572071198712039</v>
      </c>
      <c r="O19" s="55"/>
      <c r="P19" s="35"/>
    </row>
    <row r="20" spans="1:16">
      <c r="A20" s="47">
        <v>2017</v>
      </c>
      <c r="B20" s="17">
        <v>43026</v>
      </c>
      <c r="C20" s="6" t="s">
        <v>12</v>
      </c>
      <c r="D20" s="61">
        <f>AVERAGE('(1) S. lasiolepis_all'!C48:C50)</f>
        <v>1</v>
      </c>
      <c r="E20" s="60" t="str">
        <f t="shared" si="0"/>
        <v>2017 L 1</v>
      </c>
      <c r="F20" s="23">
        <f>AVERAGE('(1) S. lasiolepis_all'!D48:D50)</f>
        <v>8.8393074859790293</v>
      </c>
      <c r="G20" s="23">
        <f>AVERAGE('(1) S. lasiolepis_all'!E48:E50)</f>
        <v>2.1022246666666669</v>
      </c>
      <c r="H20" s="22">
        <f>AVERAGE('(1) S. lasiolepis_all'!F48:F50)</f>
        <v>2.9701447079300464E-2</v>
      </c>
      <c r="I20" s="53">
        <f>AVERAGE('(1) S. lasiolepis_all'!G48:G50)</f>
        <v>0.97029855292069955</v>
      </c>
      <c r="J20" s="57">
        <f>AVERAGE('(1) S. lasiolepis_all'!H48:H50)</f>
        <v>8.695585736197313E-2</v>
      </c>
      <c r="K20" s="24">
        <f>AVERAGE('(1) S. lasiolepis_all'!I48:I50)</f>
        <v>2.0152688093046938</v>
      </c>
      <c r="L20" s="66">
        <f t="shared" si="6"/>
        <v>4.0393299832747573E-2</v>
      </c>
      <c r="M20" s="23">
        <f t="shared" si="7"/>
        <v>0.93614576093441371</v>
      </c>
      <c r="N20" s="45">
        <f t="shared" si="1"/>
        <v>0.97653906076716124</v>
      </c>
      <c r="O20" s="55"/>
      <c r="P20" s="35"/>
    </row>
    <row r="21" spans="1:16">
      <c r="A21" s="47">
        <v>2017</v>
      </c>
      <c r="B21" s="17">
        <v>43026</v>
      </c>
      <c r="C21" s="6" t="s">
        <v>12</v>
      </c>
      <c r="D21" s="61">
        <f>AVERAGE('(1) S. lasiolepis_all'!C51:C53)</f>
        <v>1</v>
      </c>
      <c r="E21" s="60" t="str">
        <f t="shared" si="0"/>
        <v>2017 L 1</v>
      </c>
      <c r="F21" s="23">
        <f>AVERAGE('(1) S. lasiolepis_all'!D51:D53)</f>
        <v>12.496951962935869</v>
      </c>
      <c r="G21" s="23">
        <f>AVERAGE('(1) S. lasiolepis_all'!E51:E53)</f>
        <v>2.6318139999999999</v>
      </c>
      <c r="H21" s="22">
        <f>AVERAGE('(1) S. lasiolepis_all'!F51:F53)</f>
        <v>1.7876184376969809E-2</v>
      </c>
      <c r="I21" s="53">
        <f>AVERAGE('(1) S. lasiolepis_all'!G51:G53)</f>
        <v>0.98212381562303008</v>
      </c>
      <c r="J21" s="57">
        <f>AVERAGE('(1) S. lasiolepis_all'!H51:H53)</f>
        <v>5.5688767934446159E-2</v>
      </c>
      <c r="K21" s="24">
        <f>AVERAGE('(1) S. lasiolepis_all'!I51:I53)</f>
        <v>2.5761252320655537</v>
      </c>
      <c r="L21" s="66">
        <f t="shared" si="6"/>
        <v>4.7598791277239663E-2</v>
      </c>
      <c r="M21" s="23">
        <f t="shared" si="7"/>
        <v>2.2018883120104418</v>
      </c>
      <c r="N21" s="45">
        <f t="shared" si="1"/>
        <v>2.2494871032876813</v>
      </c>
      <c r="O21" s="55"/>
      <c r="P21" s="35"/>
    </row>
    <row r="22" spans="1:16">
      <c r="A22" s="47">
        <v>2017</v>
      </c>
      <c r="B22" s="17">
        <v>43026</v>
      </c>
      <c r="C22" s="6" t="s">
        <v>12</v>
      </c>
      <c r="D22" s="61">
        <f>AVERAGE('(1) S. lasiolepis_all'!C54:C56)</f>
        <v>2</v>
      </c>
      <c r="E22" s="60" t="str">
        <f t="shared" si="0"/>
        <v>2017 L 2</v>
      </c>
      <c r="F22" s="23">
        <f>AVERAGE('(1) S. lasiolepis_all'!D54:D56)</f>
        <v>22.860277980980246</v>
      </c>
      <c r="G22" s="23">
        <f>AVERAGE('(1) S. lasiolepis_all'!E54:E56)</f>
        <v>2.0154130000000001</v>
      </c>
      <c r="H22" s="22">
        <f>AVERAGE('(1) S. lasiolepis_all'!F54:F56)</f>
        <v>3.5699292685344101E-2</v>
      </c>
      <c r="I22" s="53">
        <f>AVERAGE('(1) S. lasiolepis_all'!G54:G56)</f>
        <v>0.96430070731465589</v>
      </c>
      <c r="J22" s="57">
        <f>AVERAGE('(1) S. lasiolepis_all'!H54:H56)</f>
        <v>8.8030354607437619E-2</v>
      </c>
      <c r="K22" s="24">
        <f>AVERAGE('(1) S. lasiolepis_all'!I54:I56)</f>
        <v>1.9273826453925622</v>
      </c>
      <c r="L22" s="66">
        <f t="shared" si="6"/>
        <v>0.13739857244215578</v>
      </c>
      <c r="M22" s="23">
        <f t="shared" si="7"/>
        <v>3.0082762384368436</v>
      </c>
      <c r="N22" s="45">
        <f t="shared" si="1"/>
        <v>3.1456748108789991</v>
      </c>
      <c r="O22" s="55"/>
      <c r="P22" s="35"/>
    </row>
    <row r="23" spans="1:16">
      <c r="A23" s="47">
        <v>2017</v>
      </c>
      <c r="B23" s="17">
        <v>43026</v>
      </c>
      <c r="C23" s="6" t="s">
        <v>12</v>
      </c>
      <c r="D23" s="61">
        <f>AVERAGE('(1) S. lasiolepis_all'!C57:C59)</f>
        <v>3</v>
      </c>
      <c r="E23" s="60" t="str">
        <f t="shared" si="0"/>
        <v>2017 L 3</v>
      </c>
      <c r="F23" s="23">
        <f>AVERAGE('(1) S. lasiolepis_all'!D57:D59)</f>
        <v>38.100463301633745</v>
      </c>
      <c r="G23" s="23">
        <f>AVERAGE('(1) S. lasiolepis_all'!E57:E59)</f>
        <v>1.4809393333333334</v>
      </c>
      <c r="H23" s="22">
        <f>AVERAGE('(1) S. lasiolepis_all'!F57:F59)</f>
        <v>0</v>
      </c>
      <c r="I23" s="53">
        <f>AVERAGE('(1) S. lasiolepis_all'!G57:G59)</f>
        <v>1</v>
      </c>
      <c r="J23" s="57">
        <f>AVERAGE('(1) S. lasiolepis_all'!H57:H59)</f>
        <v>0</v>
      </c>
      <c r="K23" s="24">
        <f>AVERAGE('(1) S. lasiolepis_all'!I57:I59)</f>
        <v>1.4809393333333334</v>
      </c>
      <c r="L23" s="66">
        <f>(-AVERAGE(F22:F23)*J23+150/3.2808*J23)*40/3.2808/100</f>
        <v>0</v>
      </c>
      <c r="M23" s="23">
        <f>(-AVERAGE(F22:F23)*K23+150/3.2808*K23)*40/3.2808/100</f>
        <v>2.7517422444092943</v>
      </c>
      <c r="N23" s="45">
        <f t="shared" si="1"/>
        <v>2.7517422444092943</v>
      </c>
      <c r="O23" s="55"/>
      <c r="P23" s="4"/>
    </row>
    <row r="24" spans="1:16">
      <c r="A24" s="47">
        <v>2018</v>
      </c>
      <c r="B24" s="28">
        <v>43217</v>
      </c>
      <c r="C24" s="19" t="s">
        <v>11</v>
      </c>
      <c r="D24" s="61">
        <f>AVERAGE('(1) S. lasiolepis_all'!C60:C62)</f>
        <v>1</v>
      </c>
      <c r="E24" s="60" t="str">
        <f t="shared" si="0"/>
        <v>2018 H 1</v>
      </c>
      <c r="F24" s="23">
        <f>AVERAGE('(1) S. lasiolepis_all'!D60:D62)</f>
        <v>1.2192148256522799</v>
      </c>
      <c r="G24" s="23">
        <f>AVERAGE('(1) S. lasiolepis_all'!E60:E62)</f>
        <v>3.4119563333333338</v>
      </c>
      <c r="H24" s="22">
        <f>AVERAGE('(1) S. lasiolepis_all'!F60:F62)</f>
        <v>1</v>
      </c>
      <c r="I24" s="53">
        <f>AVERAGE('(1) S. lasiolepis_all'!G60:G62)</f>
        <v>0</v>
      </c>
      <c r="J24" s="57">
        <f>AVERAGE('(1) S. lasiolepis_all'!H60:H62)</f>
        <v>3.4119563333333338</v>
      </c>
      <c r="K24" s="24">
        <f>AVERAGE('(1) S. lasiolepis_all'!I60:I62)</f>
        <v>0</v>
      </c>
      <c r="L24" s="66">
        <f>(AVERAGE(F24:F25)*J24)*40/3.2808/100</f>
        <v>0.73964059128229265</v>
      </c>
      <c r="M24" s="23">
        <f>(AVERAGE(F24:F25)*K24)*40/3.2808/100</f>
        <v>0</v>
      </c>
      <c r="N24" s="45">
        <f t="shared" si="1"/>
        <v>0.73964059128229265</v>
      </c>
      <c r="O24" s="55"/>
      <c r="P24" s="4"/>
    </row>
    <row r="25" spans="1:16">
      <c r="A25" s="47">
        <v>2018</v>
      </c>
      <c r="B25" s="17">
        <v>43217</v>
      </c>
      <c r="C25" s="6" t="s">
        <v>11</v>
      </c>
      <c r="D25" s="61">
        <f>AVERAGE('(1) S. lasiolepis_all'!C63:C65)</f>
        <v>1</v>
      </c>
      <c r="E25" s="60" t="str">
        <f t="shared" si="0"/>
        <v>2018 H 1</v>
      </c>
      <c r="F25" s="23">
        <f>AVERAGE('(1) S. lasiolepis_all'!D63:D65)</f>
        <v>2.3368284158335366</v>
      </c>
      <c r="G25" s="23">
        <f>AVERAGE('(1) S. lasiolepis_all'!E63:E65)</f>
        <v>3.3060223333333334</v>
      </c>
      <c r="H25" s="22">
        <f>AVERAGE('(1) S. lasiolepis_all'!F63:F65)</f>
        <v>0.91172251938092186</v>
      </c>
      <c r="I25" s="53">
        <f>AVERAGE('(1) S. lasiolepis_all'!G63:G65)</f>
        <v>8.8277480619078183E-2</v>
      </c>
      <c r="J25" s="57">
        <f>AVERAGE('(1) S. lasiolepis_all'!H63:H65)</f>
        <v>2.9097180630351445</v>
      </c>
      <c r="K25" s="24">
        <f>AVERAGE('(1) S. lasiolepis_all'!I63:I65)</f>
        <v>0.39630427029818893</v>
      </c>
      <c r="L25" s="66">
        <f>(-AVERAGE(F24:F25)*J25+AVERAGE(F25:F26)*J25)*40/3.2808/100</f>
        <v>0.46856892843177361</v>
      </c>
      <c r="M25" s="23">
        <f>(-AVERAGE(F24:F25)*K25+AVERAGE(F25:F26)*K25)*40/3.2808/100</f>
        <v>6.3819195964593844E-2</v>
      </c>
      <c r="N25" s="45">
        <f t="shared" si="1"/>
        <v>0.53238812439636751</v>
      </c>
      <c r="O25" s="55"/>
      <c r="P25" s="4"/>
    </row>
    <row r="26" spans="1:16">
      <c r="A26" s="47">
        <v>2018</v>
      </c>
      <c r="B26" s="28">
        <v>43217</v>
      </c>
      <c r="C26" s="6" t="s">
        <v>11</v>
      </c>
      <c r="D26" s="61">
        <f>AVERAGE('(1) S. lasiolepis_all'!C66:C68)</f>
        <v>1</v>
      </c>
      <c r="E26" s="60" t="str">
        <f t="shared" si="0"/>
        <v>2018 H 1</v>
      </c>
      <c r="F26" s="23">
        <f>AVERAGE('(1) S. lasiolepis_all'!D66:D68)</f>
        <v>3.8608469478988865</v>
      </c>
      <c r="G26" s="23">
        <f>AVERAGE('(1) S. lasiolepis_all'!E66:E68)</f>
        <v>3.3248196666666665</v>
      </c>
      <c r="H26" s="22">
        <f>AVERAGE('(1) S. lasiolepis_all'!F66:F68)</f>
        <v>0.50178446358121309</v>
      </c>
      <c r="I26" s="53">
        <f>AVERAGE('(1) S. lasiolepis_all'!G66:G68)</f>
        <v>0.49821553641878685</v>
      </c>
      <c r="J26" s="57">
        <f>AVERAGE('(1) S. lasiolepis_all'!H66:H68)</f>
        <v>1.6369742925673056</v>
      </c>
      <c r="K26" s="24">
        <f>AVERAGE('(1) S. lasiolepis_all'!I66:I68)</f>
        <v>1.6878453740993613</v>
      </c>
      <c r="L26" s="66">
        <f t="shared" ref="L26:L29" si="8">(-AVERAGE(F25:F26)*J26+AVERAGE(F26:F27)*J26)*40/3.2808/100</f>
        <v>0.54243145969971551</v>
      </c>
      <c r="M26" s="23">
        <f t="shared" ref="M26:M29" si="9">(-AVERAGE(F25:F26)*K26+AVERAGE(F26:F27)*K26)*40/3.2808/100</f>
        <v>0.55928821495679382</v>
      </c>
      <c r="N26" s="45">
        <f t="shared" si="1"/>
        <v>1.1017196746565094</v>
      </c>
      <c r="O26" s="55"/>
      <c r="P26" s="4"/>
    </row>
    <row r="27" spans="1:16">
      <c r="A27" s="47">
        <v>2018</v>
      </c>
      <c r="B27" s="17">
        <v>43217</v>
      </c>
      <c r="C27" s="6" t="s">
        <v>11</v>
      </c>
      <c r="D27" s="61">
        <f>AVERAGE('(1) S. lasiolepis_all'!C69:C70)</f>
        <v>1</v>
      </c>
      <c r="E27" s="60" t="str">
        <f t="shared" si="0"/>
        <v>2018 H 1</v>
      </c>
      <c r="F27" s="23">
        <f>AVERAGE('(1) S. lasiolepis_all'!D69:D70)</f>
        <v>7.7724945135332844</v>
      </c>
      <c r="G27" s="23">
        <f>AVERAGE('(1) S. lasiolepis_all'!E69:E70)</f>
        <v>3.0851905000000004</v>
      </c>
      <c r="H27" s="22">
        <f>AVERAGE('(1) S. lasiolepis_all'!F69:F70)</f>
        <v>0.24974098602419662</v>
      </c>
      <c r="I27" s="53">
        <f>AVERAGE('(1) S. lasiolepis_all'!G69:G70)</f>
        <v>0.75025901397580341</v>
      </c>
      <c r="J27" s="57">
        <f>AVERAGE('(1) S. lasiolepis_all'!H69:H70)</f>
        <v>0.77420431457907013</v>
      </c>
      <c r="K27" s="24">
        <f>AVERAGE('(1) S. lasiolepis_all'!I69:I70)</f>
        <v>2.3109861854209299</v>
      </c>
      <c r="L27" s="66">
        <f t="shared" si="8"/>
        <v>0.89669845649591962</v>
      </c>
      <c r="M27" s="23">
        <f t="shared" si="9"/>
        <v>2.6766290324499344</v>
      </c>
      <c r="N27" s="45">
        <f t="shared" si="1"/>
        <v>3.5733274889458539</v>
      </c>
      <c r="O27" s="55"/>
      <c r="P27" s="4"/>
    </row>
    <row r="28" spans="1:16">
      <c r="A28" s="47">
        <v>2018</v>
      </c>
      <c r="B28" s="28">
        <v>43217</v>
      </c>
      <c r="C28" s="6" t="s">
        <v>11</v>
      </c>
      <c r="D28" s="61">
        <f>AVERAGE('(1) S. lasiolepis_all'!C71:C73)</f>
        <v>2</v>
      </c>
      <c r="E28" s="60" t="str">
        <f t="shared" si="0"/>
        <v>2018 H 2</v>
      </c>
      <c r="F28" s="23">
        <f>AVERAGE('(1) S. lasiolepis_all'!D71:D73)</f>
        <v>22.860277980980246</v>
      </c>
      <c r="G28" s="23">
        <f>AVERAGE('(1) S. lasiolepis_all'!E71:E73)</f>
        <v>2.9147823333333331</v>
      </c>
      <c r="H28" s="22">
        <f>AVERAGE('(1) S. lasiolepis_all'!F71:F73)</f>
        <v>0.20822307702226803</v>
      </c>
      <c r="I28" s="53">
        <f>AVERAGE('(1) S. lasiolepis_all'!G71:G73)</f>
        <v>0.79177692297773206</v>
      </c>
      <c r="J28" s="57">
        <f>AVERAGE('(1) S. lasiolepis_all'!H71:H73)</f>
        <v>0.60824870492844785</v>
      </c>
      <c r="K28" s="24">
        <f>AVERAGE('(1) S. lasiolepis_all'!I71:I73)</f>
        <v>2.3065336284048858</v>
      </c>
      <c r="L28" s="66">
        <f t="shared" si="8"/>
        <v>1.124539608538923</v>
      </c>
      <c r="M28" s="23">
        <f t="shared" si="9"/>
        <v>4.2643550287105274</v>
      </c>
      <c r="N28" s="45">
        <f t="shared" si="1"/>
        <v>5.3888946372494502</v>
      </c>
      <c r="O28" s="55"/>
      <c r="P28" s="4"/>
    </row>
    <row r="29" spans="1:16">
      <c r="A29" s="47">
        <v>2018</v>
      </c>
      <c r="B29" s="17">
        <v>43217</v>
      </c>
      <c r="C29" s="6" t="s">
        <v>11</v>
      </c>
      <c r="D29" s="61">
        <f>AVERAGE('(1) S. lasiolepis_all'!C74:C76)</f>
        <v>3</v>
      </c>
      <c r="E29" s="60" t="str">
        <f t="shared" si="0"/>
        <v>2018 H 3</v>
      </c>
      <c r="F29" s="23">
        <f>AVERAGE('(1) S. lasiolepis_all'!D74:D76)</f>
        <v>38.100463301633745</v>
      </c>
      <c r="G29" s="23">
        <f>AVERAGE('(1) S. lasiolepis_all'!E74:E76)</f>
        <v>2.9686633333333332</v>
      </c>
      <c r="H29" s="22">
        <f>AVERAGE('(1) S. lasiolepis_all'!F74:F76)</f>
        <v>0.219474364090153</v>
      </c>
      <c r="I29" s="53">
        <f>AVERAGE('(1) S. lasiolepis_all'!G74:G76)</f>
        <v>0.78052563590984692</v>
      </c>
      <c r="J29" s="57">
        <f>AVERAGE('(1) S. lasiolepis_all'!H74:H76)</f>
        <v>0.65079411652642971</v>
      </c>
      <c r="K29" s="24">
        <f>AVERAGE('(1) S. lasiolepis_all'!I74:I76)</f>
        <v>2.3178692168069035</v>
      </c>
      <c r="L29" s="66">
        <f t="shared" si="8"/>
        <v>0.90693333407587384</v>
      </c>
      <c r="M29" s="23">
        <f t="shared" si="9"/>
        <v>3.2301350048623969</v>
      </c>
      <c r="N29" s="45">
        <f t="shared" si="1"/>
        <v>4.1370683389382705</v>
      </c>
      <c r="O29" s="55"/>
      <c r="P29" s="4"/>
    </row>
    <row r="30" spans="1:16">
      <c r="A30" s="47">
        <v>2018</v>
      </c>
      <c r="B30" s="28">
        <v>43217</v>
      </c>
      <c r="C30" s="6" t="s">
        <v>11</v>
      </c>
      <c r="D30" s="61">
        <f>AVERAGE('(1) S. lasiolepis_all'!C77:C79)</f>
        <v>3</v>
      </c>
      <c r="E30" s="60" t="str">
        <f t="shared" si="0"/>
        <v>2018 H 3</v>
      </c>
      <c r="F30" s="23">
        <f>AVERAGE('(1) S. lasiolepis_all'!D77:D79)</f>
        <v>45.720555961960493</v>
      </c>
      <c r="G30" s="23">
        <f>AVERAGE('(1) S. lasiolepis_all'!E77:E79)</f>
        <v>3.5867996666666664</v>
      </c>
      <c r="H30" s="22">
        <f>AVERAGE('(1) S. lasiolepis_all'!F77:F79)</f>
        <v>0.26378143032027163</v>
      </c>
      <c r="I30" s="53">
        <f>AVERAGE('(1) S. lasiolepis_all'!G77:G79)</f>
        <v>0.73621856967972832</v>
      </c>
      <c r="J30" s="57">
        <f>AVERAGE('(1) S. lasiolepis_all'!H77:H79)</f>
        <v>0.94493400695694663</v>
      </c>
      <c r="K30" s="24">
        <f>AVERAGE('(1) S. lasiolepis_all'!I77:I79)</f>
        <v>2.6418656597097194</v>
      </c>
      <c r="L30" s="66">
        <f>(-AVERAGE(F29:F30)*J30+150/3.2808*J30)*40/3.2808/100</f>
        <v>0.43894688435172929</v>
      </c>
      <c r="M30" s="23">
        <f>(-AVERAGE(F29:F30)*K30+150/3.2808*K30)*40/3.2808/100</f>
        <v>1.2272166010194645</v>
      </c>
      <c r="N30" s="45">
        <f t="shared" si="1"/>
        <v>1.6661634853711937</v>
      </c>
      <c r="O30" s="55"/>
      <c r="P30" s="4"/>
    </row>
    <row r="31" spans="1:16">
      <c r="A31" s="47">
        <v>2018</v>
      </c>
      <c r="B31" s="17">
        <v>43217</v>
      </c>
      <c r="C31" s="6" t="s">
        <v>10</v>
      </c>
      <c r="D31" s="61">
        <f>AVERAGE('(1) S. lasiolepis_all'!C80)</f>
        <v>1</v>
      </c>
      <c r="E31" s="60" t="str">
        <f t="shared" si="0"/>
        <v>2018 J 1</v>
      </c>
      <c r="F31" s="23">
        <f>AVERAGE('(1) S. lasiolepis_all'!D80)</f>
        <v>0.91441111923920992</v>
      </c>
      <c r="G31" s="23">
        <f>AVERAGE('(1) S. lasiolepis_all'!E80)</f>
        <v>4.899356</v>
      </c>
      <c r="H31" s="22">
        <f>AVERAGE('(1) S. lasiolepis_all'!F80)</f>
        <v>0.80201605123478203</v>
      </c>
      <c r="I31" s="53">
        <f>AVERAGE('(1) S. lasiolepis_all'!G80)</f>
        <v>0.19798394876521797</v>
      </c>
      <c r="J31" s="57">
        <f>AVERAGE('(1) S. lasiolepis_all'!H80)</f>
        <v>3.9293621527134368</v>
      </c>
      <c r="K31" s="24">
        <f>AVERAGE('(1) S. lasiolepis_all'!I80)</f>
        <v>0.96999384728656324</v>
      </c>
      <c r="L31" s="66">
        <f>(AVERAGE(F31:F32)*J31)*40/3.2808/100</f>
        <v>0.75445437266469839</v>
      </c>
      <c r="M31" s="23">
        <f>(AVERAGE(F31:F32)*K31)*40/3.2808/100</f>
        <v>0.18624297560301048</v>
      </c>
      <c r="N31" s="45">
        <f t="shared" si="1"/>
        <v>0.9406973482677089</v>
      </c>
      <c r="O31" s="55"/>
      <c r="P31" s="4"/>
    </row>
    <row r="32" spans="1:16">
      <c r="A32" s="47">
        <v>2018</v>
      </c>
      <c r="B32" s="28">
        <v>43217</v>
      </c>
      <c r="C32" s="6" t="s">
        <v>10</v>
      </c>
      <c r="D32" s="61">
        <f>AVERAGE('(1) S. lasiolepis_all'!C81:C83)</f>
        <v>1</v>
      </c>
      <c r="E32" s="60" t="str">
        <f t="shared" si="0"/>
        <v>2018 J 1</v>
      </c>
      <c r="F32" s="23">
        <f>AVERAGE('(1) S. lasiolepis_all'!D81:D83)</f>
        <v>2.235227180362513</v>
      </c>
      <c r="G32" s="23">
        <f>AVERAGE('(1) S. lasiolepis_all'!E81:E83)</f>
        <v>4.0387010000000005</v>
      </c>
      <c r="H32" s="22">
        <f>AVERAGE('(1) S. lasiolepis_all'!F81:F83)</f>
        <v>0.21003546791657279</v>
      </c>
      <c r="I32" s="53">
        <f>AVERAGE('(1) S. lasiolepis_all'!G81:G83)</f>
        <v>0.7899645320834271</v>
      </c>
      <c r="J32" s="57">
        <f>AVERAGE('(1) S. lasiolepis_all'!H81:H83)</f>
        <v>0.92067963351545457</v>
      </c>
      <c r="K32" s="24">
        <f>AVERAGE('(1) S. lasiolepis_all'!I81:I83)</f>
        <v>3.1180213664845451</v>
      </c>
      <c r="L32" s="66">
        <f>(-AVERAGE(F31:F32)*J32+AVERAGE(F32:F33)*J32)*40/3.2808/100</f>
        <v>0.14541122897302905</v>
      </c>
      <c r="M32" s="23">
        <f>(-AVERAGE(F31:F32)*K32+AVERAGE(F32:F33)*K32)*40/3.2808/100</f>
        <v>0.49245720482973027</v>
      </c>
      <c r="N32" s="45">
        <f t="shared" si="1"/>
        <v>0.63786843380275937</v>
      </c>
      <c r="O32" s="55"/>
      <c r="P32" s="4"/>
    </row>
    <row r="33" spans="1:22">
      <c r="A33" s="47">
        <v>2018</v>
      </c>
      <c r="B33" s="17">
        <v>43217</v>
      </c>
      <c r="C33" s="6" t="s">
        <v>10</v>
      </c>
      <c r="D33" s="61">
        <f>AVERAGE('(1) S. lasiolepis_all'!C84:C85)</f>
        <v>1</v>
      </c>
      <c r="E33" s="60" t="str">
        <f t="shared" si="0"/>
        <v>2018 J 1</v>
      </c>
      <c r="F33" s="23">
        <f>AVERAGE('(1) S. lasiolepis_all'!D84:D85)</f>
        <v>3.5052426237503047</v>
      </c>
      <c r="G33" s="23">
        <f>AVERAGE('(1) S. lasiolepis_all'!E84:E85)</f>
        <v>4.6064579999999999</v>
      </c>
      <c r="H33" s="22">
        <f>AVERAGE('(1) S. lasiolepis_all'!F84:F85)</f>
        <v>5.5975751811296421E-3</v>
      </c>
      <c r="I33" s="53">
        <f>AVERAGE('(1) S. lasiolepis_all'!G84:G85)</f>
        <v>0.99440242481887031</v>
      </c>
      <c r="J33" s="57">
        <f>AVERAGE('(1) S. lasiolepis_all'!H84:H85)</f>
        <v>2.6414403119807847E-2</v>
      </c>
      <c r="K33" s="24">
        <f>AVERAGE('(1) S. lasiolepis_all'!I84:I85)</f>
        <v>4.5800435968801922</v>
      </c>
      <c r="L33" s="66">
        <f t="shared" ref="L33:L36" si="10">(-AVERAGE(F32:F33)*J33+AVERAGE(F33:F34)*J33)*40/3.2808/100</f>
        <v>8.9981394486781958E-3</v>
      </c>
      <c r="M33" s="23">
        <f t="shared" ref="M33:M36" si="11">(-AVERAGE(F32:F33)*K33+AVERAGE(F33:F34)*K33)*40/3.2808/100</f>
        <v>1.5602045133796474</v>
      </c>
      <c r="N33" s="45">
        <f t="shared" si="1"/>
        <v>1.5692026528283256</v>
      </c>
      <c r="O33" s="55"/>
      <c r="P33" s="4"/>
    </row>
    <row r="34" spans="1:22">
      <c r="A34" s="47">
        <v>2018</v>
      </c>
      <c r="B34" s="28">
        <v>43217</v>
      </c>
      <c r="C34" s="6" t="s">
        <v>10</v>
      </c>
      <c r="D34" s="61">
        <f>AVERAGE('(1) S. lasiolepis_all'!C86:C88)</f>
        <v>1</v>
      </c>
      <c r="E34" s="60" t="str">
        <f t="shared" si="0"/>
        <v>2018 J 1</v>
      </c>
      <c r="F34" s="23">
        <f>AVERAGE('(1) S. lasiolepis_all'!D86:D88)</f>
        <v>7.8232951312687957</v>
      </c>
      <c r="G34" s="23">
        <f>AVERAGE('(1) S. lasiolepis_all'!E86:E88)</f>
        <v>4.4446180000000002</v>
      </c>
      <c r="H34" s="22">
        <f>AVERAGE('(1) S. lasiolepis_all'!F86:F88)</f>
        <v>7.6365384253331836E-2</v>
      </c>
      <c r="I34" s="53">
        <f>AVERAGE('(1) S. lasiolepis_all'!G86:G88)</f>
        <v>0.92363461574666816</v>
      </c>
      <c r="J34" s="57">
        <f>AVERAGE('(1) S. lasiolepis_all'!H86:H88)</f>
        <v>0.34248747132400648</v>
      </c>
      <c r="K34" s="24">
        <f>AVERAGE('(1) S. lasiolepis_all'!I86:I88)</f>
        <v>4.1021305286759935</v>
      </c>
      <c r="L34" s="66">
        <f t="shared" si="10"/>
        <v>0.40410004370180563</v>
      </c>
      <c r="M34" s="23">
        <f t="shared" si="11"/>
        <v>4.8400927470431734</v>
      </c>
      <c r="N34" s="45">
        <f t="shared" si="1"/>
        <v>5.2441927907449788</v>
      </c>
      <c r="O34" s="55"/>
      <c r="P34" s="4"/>
    </row>
    <row r="35" spans="1:22">
      <c r="A35" s="47">
        <v>2018</v>
      </c>
      <c r="B35" s="17">
        <v>43217</v>
      </c>
      <c r="C35" s="6" t="s">
        <v>10</v>
      </c>
      <c r="D35" s="61">
        <f>AVERAGE('(1) S. lasiolepis_all'!C89:C91)</f>
        <v>2</v>
      </c>
      <c r="E35" s="60" t="str">
        <f t="shared" si="0"/>
        <v>2018 J 2</v>
      </c>
      <c r="F35" s="23">
        <f>AVERAGE('(1) S. lasiolepis_all'!D89:D91)</f>
        <v>22.860277980980246</v>
      </c>
      <c r="G35" s="23">
        <f>AVERAGE('(1) S. lasiolepis_all'!E89:E91)</f>
        <v>4.6749843333333336</v>
      </c>
      <c r="H35" s="22">
        <f>AVERAGE('(1) S. lasiolepis_all'!F89:F91)</f>
        <v>0.13066974308210957</v>
      </c>
      <c r="I35" s="53">
        <f>AVERAGE('(1) S. lasiolepis_all'!G89:G91)</f>
        <v>0.86933025691789034</v>
      </c>
      <c r="J35" s="57">
        <f>AVERAGE('(1) S. lasiolepis_all'!H89:H91)</f>
        <v>0.60960187646257336</v>
      </c>
      <c r="K35" s="24">
        <f>AVERAGE('(1) S. lasiolepis_all'!I89:I91)</f>
        <v>4.0653824568707595</v>
      </c>
      <c r="L35" s="66">
        <f t="shared" si="10"/>
        <v>1.1251535314939878</v>
      </c>
      <c r="M35" s="23">
        <f t="shared" si="11"/>
        <v>7.5035520801955276</v>
      </c>
      <c r="N35" s="45">
        <f t="shared" si="1"/>
        <v>8.6287056116895151</v>
      </c>
      <c r="O35" s="55"/>
      <c r="P35" s="4"/>
    </row>
    <row r="36" spans="1:22">
      <c r="A36" s="47">
        <v>2018</v>
      </c>
      <c r="B36" s="28">
        <v>43217</v>
      </c>
      <c r="C36" s="6" t="s">
        <v>10</v>
      </c>
      <c r="D36" s="61">
        <f>AVERAGE('(1) S. lasiolepis_all'!C92:C95)</f>
        <v>3</v>
      </c>
      <c r="E36" s="60" t="str">
        <f t="shared" si="0"/>
        <v>2018 J 3</v>
      </c>
      <c r="F36" s="23">
        <f>AVERAGE('(1) S. lasiolepis_all'!D92:D95)</f>
        <v>38.100463301633745</v>
      </c>
      <c r="G36" s="23">
        <f>AVERAGE('(1) S. lasiolepis_all'!E92:E95)</f>
        <v>4.5282390000000001</v>
      </c>
      <c r="H36" s="22">
        <f>AVERAGE('(1) S. lasiolepis_all'!F92:F95)</f>
        <v>7.5673243869340545E-2</v>
      </c>
      <c r="I36" s="53">
        <f>AVERAGE('(1) S. lasiolepis_all'!G92:G95)</f>
        <v>0.9243267561306594</v>
      </c>
      <c r="J36" s="57">
        <f>AVERAGE('(1) S. lasiolepis_all'!H92:H95)</f>
        <v>0.34860560638260918</v>
      </c>
      <c r="K36" s="24">
        <f>AVERAGE('(1) S. lasiolepis_all'!I92:I95)</f>
        <v>4.1796333936173911</v>
      </c>
      <c r="L36" s="66">
        <f t="shared" si="10"/>
        <v>0.48580962372803144</v>
      </c>
      <c r="M36" s="23">
        <f t="shared" si="11"/>
        <v>5.8246513799488744</v>
      </c>
      <c r="N36" s="45">
        <f t="shared" si="1"/>
        <v>6.310461003676906</v>
      </c>
      <c r="O36" s="55"/>
      <c r="P36" s="4"/>
      <c r="R36" s="82"/>
      <c r="S36" s="82"/>
      <c r="T36" s="82"/>
      <c r="U36" s="82"/>
      <c r="V36" s="82"/>
    </row>
    <row r="37" spans="1:22">
      <c r="A37" s="47">
        <v>2018</v>
      </c>
      <c r="B37" s="17">
        <v>43217</v>
      </c>
      <c r="C37" s="6" t="s">
        <v>10</v>
      </c>
      <c r="D37" s="61">
        <f>AVERAGE('(1) S. lasiolepis_all'!C96:C98)</f>
        <v>3</v>
      </c>
      <c r="E37" s="60" t="str">
        <f t="shared" si="0"/>
        <v>2018 J 3</v>
      </c>
      <c r="F37" s="23">
        <f>AVERAGE('(1) S. lasiolepis_all'!D96:D98)</f>
        <v>45.720555961960493</v>
      </c>
      <c r="G37" s="23">
        <f>AVERAGE('(1) S. lasiolepis_all'!E96:E98)</f>
        <v>4.3767456666666673</v>
      </c>
      <c r="H37" s="22">
        <f>AVERAGE('(1) S. lasiolepis_all'!F96:F98)</f>
        <v>1.2522999067153618E-2</v>
      </c>
      <c r="I37" s="53">
        <f>AVERAGE('(1) S. lasiolepis_all'!G96:G98)</f>
        <v>0.9874770009328464</v>
      </c>
      <c r="J37" s="57">
        <f>AVERAGE('(1) S. lasiolepis_all'!H96:H98)</f>
        <v>5.6352964131076211E-2</v>
      </c>
      <c r="K37" s="24">
        <f>AVERAGE('(1) S. lasiolepis_all'!I96:I98)</f>
        <v>4.3203927025355906</v>
      </c>
      <c r="L37" s="66">
        <f>(-AVERAGE(F36:F37)*J37+150/3.2808*J37)*40/3.2808/100</f>
        <v>2.617744503553221E-2</v>
      </c>
      <c r="M37" s="23">
        <f>(-AVERAGE(F36:F37)*K37+150/3.2808*K37)*40/3.2808/100</f>
        <v>2.0069368887052348</v>
      </c>
      <c r="N37" s="45">
        <f t="shared" si="1"/>
        <v>2.0331143337407669</v>
      </c>
      <c r="O37" s="55"/>
      <c r="P37" s="4"/>
      <c r="R37" s="82"/>
      <c r="S37" s="82"/>
      <c r="T37" s="82"/>
      <c r="U37" s="82"/>
      <c r="V37" s="82"/>
    </row>
    <row r="38" spans="1:22">
      <c r="A38" s="47">
        <v>2018</v>
      </c>
      <c r="B38" s="28">
        <v>43217</v>
      </c>
      <c r="C38" s="6" t="s">
        <v>12</v>
      </c>
      <c r="D38" s="61">
        <f>AVERAGE('(1) S. lasiolepis_all'!C99:C100)</f>
        <v>1</v>
      </c>
      <c r="E38" s="60" t="str">
        <f t="shared" si="0"/>
        <v>2018 L 1</v>
      </c>
      <c r="F38" s="23">
        <f>AVERAGE('(1) S. lasiolepis_all'!D99:D100)</f>
        <v>0.76200926603267494</v>
      </c>
      <c r="G38" s="23">
        <f>AVERAGE('(1) S. lasiolepis_all'!E99:E100)</f>
        <v>3.8825085000000001</v>
      </c>
      <c r="H38" s="22">
        <f>AVERAGE('(1) S. lasiolepis_all'!F99:F100)</f>
        <v>0</v>
      </c>
      <c r="I38" s="53">
        <f>AVERAGE('(1) S. lasiolepis_all'!G99:G100)</f>
        <v>1</v>
      </c>
      <c r="J38" s="57">
        <f>AVERAGE('(1) S. lasiolepis_all'!H99:H100)</f>
        <v>0</v>
      </c>
      <c r="K38" s="24">
        <f>AVERAGE('(1) S. lasiolepis_all'!I99:I100)</f>
        <v>3.8825085000000001</v>
      </c>
      <c r="L38" s="66">
        <f>(AVERAGE(F38:F39)*J38)*40/3.2808/100</f>
        <v>0</v>
      </c>
      <c r="M38" s="23">
        <f>(AVERAGE(F38:F39)*K38)*40/3.2808/100</f>
        <v>0.57712898365288889</v>
      </c>
      <c r="N38" s="45">
        <f t="shared" si="1"/>
        <v>0.57712898365288889</v>
      </c>
      <c r="O38" s="55"/>
      <c r="P38" s="4"/>
      <c r="R38" s="82"/>
      <c r="S38" s="82"/>
      <c r="T38" s="82"/>
      <c r="U38" s="82"/>
      <c r="V38" s="82"/>
    </row>
    <row r="39" spans="1:22">
      <c r="A39" s="47">
        <v>2018</v>
      </c>
      <c r="B39" s="17">
        <v>43217</v>
      </c>
      <c r="C39" s="6" t="s">
        <v>12</v>
      </c>
      <c r="D39" s="61">
        <f>AVERAGE('(1) S. lasiolepis_all'!C101:C104)</f>
        <v>1</v>
      </c>
      <c r="E39" s="60" t="str">
        <f t="shared" si="0"/>
        <v>2018 L 1</v>
      </c>
      <c r="F39" s="23">
        <f>AVERAGE('(1) S. lasiolepis_all'!D101:D104)</f>
        <v>1.6764203852718849</v>
      </c>
      <c r="G39" s="23">
        <f>AVERAGE('(1) S. lasiolepis_all'!E101:E104)</f>
        <v>4.3572767500000005</v>
      </c>
      <c r="H39" s="22">
        <f>AVERAGE('(1) S. lasiolepis_all'!F101:F104)</f>
        <v>0.39454363725237596</v>
      </c>
      <c r="I39" s="53">
        <f>AVERAGE('(1) S. lasiolepis_all'!G101:G104)</f>
        <v>0.60545636274762393</v>
      </c>
      <c r="J39" s="57">
        <f>AVERAGE('(1) S. lasiolepis_all'!H101:H104)</f>
        <v>1.789223468356143</v>
      </c>
      <c r="K39" s="24">
        <f>AVERAGE('(1) S. lasiolepis_all'!I101:I104)</f>
        <v>2.5680532816438566</v>
      </c>
      <c r="L39" s="66">
        <f>(-AVERAGE(F38:F39)*J39+AVERAGE(F39:F40)*J39)*40/3.2808/100</f>
        <v>0.47098030261193458</v>
      </c>
      <c r="M39" s="23">
        <f>(-AVERAGE(F38:F39)*K39+AVERAGE(F39:F40)*K39)*40/3.2808/100</f>
        <v>0.67599298416504172</v>
      </c>
      <c r="N39" s="45">
        <f t="shared" si="1"/>
        <v>1.1469732867769764</v>
      </c>
      <c r="O39" s="55"/>
      <c r="P39" s="4"/>
      <c r="R39" s="82"/>
      <c r="S39" s="82"/>
      <c r="T39" s="82"/>
      <c r="U39" s="82"/>
      <c r="V39" s="82"/>
    </row>
    <row r="40" spans="1:22">
      <c r="A40" s="47">
        <v>2018</v>
      </c>
      <c r="B40" s="28">
        <v>43217</v>
      </c>
      <c r="C40" s="6" t="s">
        <v>12</v>
      </c>
      <c r="D40" s="61">
        <f>AVERAGE('(1) S. lasiolepis_all'!C105:C107)</f>
        <v>1</v>
      </c>
      <c r="E40" s="60" t="str">
        <f t="shared" si="0"/>
        <v>2018 L 1</v>
      </c>
      <c r="F40" s="23">
        <f>AVERAGE('(1) S. lasiolepis_all'!D105:D107)</f>
        <v>5.0800617735511659</v>
      </c>
      <c r="G40" s="23">
        <f>AVERAGE('(1) S. lasiolepis_all'!E105:E107)</f>
        <v>4.6499843333333333</v>
      </c>
      <c r="H40" s="22">
        <f>AVERAGE('(1) S. lasiolepis_all'!F105:F107)</f>
        <v>0.23998594047686497</v>
      </c>
      <c r="I40" s="53">
        <f>AVERAGE('(1) S. lasiolepis_all'!G105:G107)</f>
        <v>0.76001405952313494</v>
      </c>
      <c r="J40" s="57">
        <f>AVERAGE('(1) S. lasiolepis_all'!H105:H107)</f>
        <v>1.198677453903209</v>
      </c>
      <c r="K40" s="24">
        <f>AVERAGE('(1) S. lasiolepis_all'!I105:I107)</f>
        <v>3.451306879430124</v>
      </c>
      <c r="L40" s="66">
        <f t="shared" ref="L40:L43" si="12">(-AVERAGE(F39:F40)*J40+AVERAGE(F40:F41)*J40)*40/3.2808/100</f>
        <v>0.76840806575530707</v>
      </c>
      <c r="M40" s="23">
        <f t="shared" ref="M40:M43" si="13">(-AVERAGE(F39:F40)*K40+AVERAGE(F40:F41)*K40)*40/3.2808/100</f>
        <v>2.2124484238151285</v>
      </c>
      <c r="N40" s="45">
        <f t="shared" si="1"/>
        <v>2.9808564895704355</v>
      </c>
      <c r="O40" s="55"/>
      <c r="P40" s="4"/>
      <c r="R40" s="82"/>
      <c r="S40" s="82"/>
      <c r="T40" s="82"/>
      <c r="U40" s="82"/>
      <c r="V40" s="82"/>
    </row>
    <row r="41" spans="1:22">
      <c r="A41" s="47">
        <v>2018</v>
      </c>
      <c r="B41" s="17">
        <v>43217</v>
      </c>
      <c r="C41" s="6" t="s">
        <v>12</v>
      </c>
      <c r="D41" s="61">
        <f>AVERAGE('(1) S. lasiolepis_all'!C108:C110)</f>
        <v>1</v>
      </c>
      <c r="E41" s="60" t="str">
        <f t="shared" si="0"/>
        <v>2018 L 1</v>
      </c>
      <c r="F41" s="23">
        <f>AVERAGE('(1) S. lasiolepis_all'!D108:D110)</f>
        <v>12.192148256522799</v>
      </c>
      <c r="G41" s="23">
        <f>AVERAGE('(1) S. lasiolepis_all'!E108:E110)</f>
        <v>3.7504276666666665</v>
      </c>
      <c r="H41" s="22">
        <f>AVERAGE('(1) S. lasiolepis_all'!F108:F110)</f>
        <v>6.940080763202712E-2</v>
      </c>
      <c r="I41" s="53">
        <f>AVERAGE('(1) S. lasiolepis_all'!G108:G110)</f>
        <v>0.93059919236797295</v>
      </c>
      <c r="J41" s="57">
        <f>AVERAGE('(1) S. lasiolepis_all'!H108:H110)</f>
        <v>0.30274232777068366</v>
      </c>
      <c r="K41" s="24">
        <f>AVERAGE('(1) S. lasiolepis_all'!I108:I110)</f>
        <v>3.4476853388959832</v>
      </c>
      <c r="L41" s="66">
        <f t="shared" si="12"/>
        <v>0.32814094384925113</v>
      </c>
      <c r="M41" s="23">
        <f t="shared" si="13"/>
        <v>3.7369294526185053</v>
      </c>
      <c r="N41" s="45">
        <f t="shared" si="1"/>
        <v>4.0650703964677568</v>
      </c>
      <c r="O41" s="55"/>
      <c r="P41" s="4"/>
      <c r="R41" s="82"/>
      <c r="S41" s="82"/>
      <c r="T41" s="82"/>
      <c r="U41" s="82"/>
      <c r="V41" s="82"/>
    </row>
    <row r="42" spans="1:22">
      <c r="A42" s="47">
        <v>2018</v>
      </c>
      <c r="B42" s="28">
        <v>43217</v>
      </c>
      <c r="C42" s="6" t="s">
        <v>12</v>
      </c>
      <c r="D42" s="61">
        <f>AVERAGE('(1) S. lasiolepis_all'!C111:C113)</f>
        <v>2</v>
      </c>
      <c r="E42" s="60" t="str">
        <f t="shared" si="0"/>
        <v>2018 L 2</v>
      </c>
      <c r="F42" s="23">
        <f>AVERAGE('(1) S. lasiolepis_all'!D111:D113)</f>
        <v>22.860277980980246</v>
      </c>
      <c r="G42" s="23">
        <f>AVERAGE('(1) S. lasiolepis_all'!E111:E113)</f>
        <v>4.4624893333333331</v>
      </c>
      <c r="H42" s="22">
        <f>AVERAGE('(1) S. lasiolepis_all'!F111:F113)</f>
        <v>9.3647895940897605E-2</v>
      </c>
      <c r="I42" s="53">
        <f>AVERAGE('(1) S. lasiolepis_all'!G111:G113)</f>
        <v>0.90635210405910238</v>
      </c>
      <c r="J42" s="57">
        <f>AVERAGE('(1) S. lasiolepis_all'!H111:H113)</f>
        <v>0.43848973647994649</v>
      </c>
      <c r="K42" s="24">
        <f>AVERAGE('(1) S. lasiolepis_all'!I111:I113)</f>
        <v>4.023999596853387</v>
      </c>
      <c r="L42" s="66">
        <f t="shared" si="12"/>
        <v>0.69254634459705755</v>
      </c>
      <c r="M42" s="23">
        <f t="shared" si="13"/>
        <v>6.3554650875808951</v>
      </c>
      <c r="N42" s="45">
        <f t="shared" si="1"/>
        <v>7.0480114321779528</v>
      </c>
      <c r="O42" s="55"/>
      <c r="P42" s="4"/>
      <c r="R42" s="82"/>
      <c r="S42" s="83"/>
      <c r="T42" s="83"/>
      <c r="U42" s="83"/>
      <c r="V42" s="82"/>
    </row>
    <row r="43" spans="1:22">
      <c r="A43" s="47">
        <v>2018</v>
      </c>
      <c r="B43" s="17">
        <v>43217</v>
      </c>
      <c r="C43" s="6" t="s">
        <v>12</v>
      </c>
      <c r="D43" s="61">
        <f>AVERAGE('(1) S. lasiolepis_all'!C114:C116)</f>
        <v>3</v>
      </c>
      <c r="E43" s="60" t="str">
        <f t="shared" si="0"/>
        <v>2018 L 3</v>
      </c>
      <c r="F43" s="23">
        <f>AVERAGE('(1) S. lasiolepis_all'!D114:D116)</f>
        <v>38.100463301633745</v>
      </c>
      <c r="G43" s="23">
        <f>AVERAGE('(1) S. lasiolepis_all'!E114:E116)</f>
        <v>3.3711863333333336</v>
      </c>
      <c r="H43" s="22">
        <f>AVERAGE('(1) S. lasiolepis_all'!F114:F116)</f>
        <v>1.7615978447167568E-2</v>
      </c>
      <c r="I43" s="53">
        <f>AVERAGE('(1) S. lasiolepis_all'!G114:G116)</f>
        <v>0.98238402155283244</v>
      </c>
      <c r="J43" s="57">
        <f>AVERAGE('(1) S. lasiolepis_all'!H114:H116)</f>
        <v>6.8710918153715453E-2</v>
      </c>
      <c r="K43" s="24">
        <f>AVERAGE('(1) S. lasiolepis_all'!I114:I116)</f>
        <v>3.3024754151796181</v>
      </c>
      <c r="L43" s="66">
        <f t="shared" si="12"/>
        <v>9.5754126391265348E-2</v>
      </c>
      <c r="M43" s="23">
        <f t="shared" si="13"/>
        <v>4.6022620102633036</v>
      </c>
      <c r="N43" s="45">
        <f t="shared" si="1"/>
        <v>4.6980161366545694</v>
      </c>
      <c r="O43" s="55"/>
      <c r="P43" s="4"/>
      <c r="R43" s="82"/>
      <c r="S43" s="82"/>
      <c r="T43" s="82"/>
      <c r="U43" s="82"/>
      <c r="V43" s="82"/>
    </row>
    <row r="44" spans="1:22">
      <c r="A44" s="47">
        <v>2018</v>
      </c>
      <c r="B44" s="28">
        <v>43217</v>
      </c>
      <c r="C44" s="6" t="s">
        <v>12</v>
      </c>
      <c r="D44" s="61">
        <f>AVERAGE('(1) S. lasiolepis_all'!C117:C119)</f>
        <v>3</v>
      </c>
      <c r="E44" s="60" t="str">
        <f t="shared" si="0"/>
        <v>2018 L 3</v>
      </c>
      <c r="F44" s="23">
        <f>AVERAGE('(1) S. lasiolepis_all'!D117:D119)</f>
        <v>45.720555961960493</v>
      </c>
      <c r="G44" s="23">
        <f>AVERAGE('(1) S. lasiolepis_all'!E117:E119)</f>
        <v>3.3579906666666663</v>
      </c>
      <c r="H44" s="22">
        <f>AVERAGE('(1) S. lasiolepis_all'!F117:F119)</f>
        <v>0</v>
      </c>
      <c r="I44" s="53">
        <f>AVERAGE('(1) S. lasiolepis_all'!G117:G119)</f>
        <v>1</v>
      </c>
      <c r="J44" s="57">
        <f>AVERAGE('(1) S. lasiolepis_all'!H117:H119)</f>
        <v>0</v>
      </c>
      <c r="K44" s="24">
        <f>AVERAGE('(1) S. lasiolepis_all'!I117:I119)</f>
        <v>3.3579906666666663</v>
      </c>
      <c r="L44" s="66">
        <f>(-AVERAGE(F43:F44)*J44+150/3.2808*J44)*40/3.2808/100</f>
        <v>0</v>
      </c>
      <c r="M44" s="23">
        <f>(-AVERAGE(F43:F44)*K44+150/3.2808*K44)*40/3.2808/100</f>
        <v>1.5598756420697613</v>
      </c>
      <c r="N44" s="45">
        <f t="shared" si="1"/>
        <v>1.5598756420697613</v>
      </c>
      <c r="O44" s="55"/>
      <c r="P44" s="4"/>
      <c r="R44" s="82"/>
      <c r="S44" s="82"/>
      <c r="T44" s="82"/>
      <c r="U44" s="82"/>
      <c r="V44" s="82"/>
    </row>
    <row r="45" spans="1:22">
      <c r="A45" s="47">
        <v>2018</v>
      </c>
      <c r="B45" s="28">
        <v>43321</v>
      </c>
      <c r="C45" s="19" t="s">
        <v>11</v>
      </c>
      <c r="D45" s="61">
        <f>AVERAGE('(1) S. lasiolepis_all'!C120:C122)</f>
        <v>1</v>
      </c>
      <c r="E45" s="60" t="str">
        <f t="shared" si="0"/>
        <v>2018 H 1</v>
      </c>
      <c r="F45" s="23">
        <f>AVERAGE('(1) S. lasiolepis_all'!D120:D122)</f>
        <v>0.60960741282613995</v>
      </c>
      <c r="G45" s="23">
        <f>AVERAGE('(1) S. lasiolepis_all'!E120:E122)</f>
        <v>4.7926166666666665</v>
      </c>
      <c r="H45" s="22">
        <f>AVERAGE('(1) S. lasiolepis_all'!F120:F122)</f>
        <v>1</v>
      </c>
      <c r="I45" s="53">
        <f>AVERAGE('(1) S. lasiolepis_all'!G120:G122)</f>
        <v>0</v>
      </c>
      <c r="J45" s="57">
        <f>AVERAGE('(1) S. lasiolepis_all'!H120:H122)</f>
        <v>4.7926166666666665</v>
      </c>
      <c r="K45" s="24">
        <f>AVERAGE('(1) S. lasiolepis_all'!I120:I122)</f>
        <v>0</v>
      </c>
      <c r="L45" s="66">
        <f>(AVERAGE(F45:F46)*J45)*40/3.2808/100</f>
        <v>0.64562625547266717</v>
      </c>
      <c r="M45" s="23">
        <f>(AVERAGE(F45:F46)*K45)*40/3.2808/100</f>
        <v>0</v>
      </c>
      <c r="N45" s="45">
        <f t="shared" si="1"/>
        <v>0.64562625547266717</v>
      </c>
      <c r="O45" s="55"/>
      <c r="P45" s="4"/>
      <c r="R45" s="82"/>
      <c r="S45" s="82"/>
      <c r="T45" s="82"/>
      <c r="U45" s="82"/>
      <c r="V45" s="82"/>
    </row>
    <row r="46" spans="1:22">
      <c r="A46" s="47">
        <v>2018</v>
      </c>
      <c r="B46" s="28">
        <v>43321</v>
      </c>
      <c r="C46" s="19" t="s">
        <v>11</v>
      </c>
      <c r="D46" s="61">
        <f>AVERAGE('(1) S. lasiolepis_all'!C123:C128)</f>
        <v>1</v>
      </c>
      <c r="E46" s="60" t="str">
        <f t="shared" si="0"/>
        <v>2018 H 1</v>
      </c>
      <c r="F46" s="23">
        <f>AVERAGE('(1) S. lasiolepis_all'!D123:D128)</f>
        <v>1.6002194586686176</v>
      </c>
      <c r="G46" s="23">
        <f>AVERAGE('(1) S. lasiolepis_all'!E123:E128)</f>
        <v>3.957637333333333</v>
      </c>
      <c r="H46" s="22">
        <f>AVERAGE('(1) S. lasiolepis_all'!F123:F128)</f>
        <v>0.99755843799095489</v>
      </c>
      <c r="I46" s="53">
        <f>AVERAGE('(1) S. lasiolepis_all'!G123:G128)</f>
        <v>2.4415620090450139E-3</v>
      </c>
      <c r="J46" s="57">
        <f>AVERAGE('(1) S. lasiolepis_all'!H123:H128)</f>
        <v>3.9514591682022164</v>
      </c>
      <c r="K46" s="24">
        <f>AVERAGE('(1) S. lasiolepis_all'!I123:I128)</f>
        <v>6.1781651311176378E-3</v>
      </c>
      <c r="L46" s="66">
        <f>(-AVERAGE(F45:F46)*J46+AVERAGE(F46:F47)*J46)*40/3.2808/100</f>
        <v>0.66080069506653738</v>
      </c>
      <c r="M46" s="23">
        <f>(-AVERAGE(F45:F46)*K46+AVERAGE(F46:F47)*K46)*40/3.2808/100</f>
        <v>1.0331717067282257E-3</v>
      </c>
      <c r="N46" s="45">
        <f t="shared" si="1"/>
        <v>0.66183386677326561</v>
      </c>
      <c r="O46" s="55"/>
      <c r="P46" s="4"/>
      <c r="R46" s="82"/>
      <c r="S46" s="82"/>
      <c r="T46" s="82"/>
      <c r="U46" s="82"/>
      <c r="V46" s="82"/>
    </row>
    <row r="47" spans="1:22">
      <c r="A47" s="47">
        <v>2018</v>
      </c>
      <c r="B47" s="28">
        <v>43321</v>
      </c>
      <c r="C47" s="6" t="s">
        <v>11</v>
      </c>
      <c r="D47" s="61">
        <f>AVERAGE('(1) S. lasiolepis_all'!C129:C131)</f>
        <v>1</v>
      </c>
      <c r="E47" s="60" t="str">
        <f t="shared" si="0"/>
        <v>2018 H 1</v>
      </c>
      <c r="F47" s="23">
        <f>AVERAGE('(1) S. lasiolepis_all'!D129:D131)</f>
        <v>3.3528407705437697</v>
      </c>
      <c r="G47" s="23">
        <f>AVERAGE('(1) S. lasiolepis_all'!E129:E131)</f>
        <v>4.2857913333333331</v>
      </c>
      <c r="H47" s="22">
        <f>AVERAGE('(1) S. lasiolepis_all'!F129:F131)</f>
        <v>0.76932891583621899</v>
      </c>
      <c r="I47" s="53">
        <f>AVERAGE('(1) S. lasiolepis_all'!G129:G131)</f>
        <v>0.23067108416378113</v>
      </c>
      <c r="J47" s="57">
        <f>AVERAGE('(1) S. lasiolepis_all'!H129:H131)</f>
        <v>3.2061379467896849</v>
      </c>
      <c r="K47" s="24">
        <f>AVERAGE('(1) S. lasiolepis_all'!I129:I131)</f>
        <v>1.0796533865436484</v>
      </c>
      <c r="L47" s="66">
        <f t="shared" ref="L47:L50" si="14">(-AVERAGE(F46:F47)*J47+AVERAGE(F47:F48)*J47)*40/3.2808/100</f>
        <v>0.7595613753064403</v>
      </c>
      <c r="M47" s="23">
        <f t="shared" ref="M47:M50" si="15">(-AVERAGE(F46:F47)*K47+AVERAGE(F47:F48)*K47)*40/3.2808/100</f>
        <v>0.25577907898769009</v>
      </c>
      <c r="N47" s="45">
        <f t="shared" si="1"/>
        <v>1.0153404542941304</v>
      </c>
      <c r="O47" s="55"/>
      <c r="P47" s="4"/>
      <c r="R47" s="82"/>
      <c r="S47" s="82"/>
      <c r="T47" s="82"/>
      <c r="U47" s="82"/>
      <c r="V47" s="82"/>
    </row>
    <row r="48" spans="1:22">
      <c r="A48" s="47">
        <v>2018</v>
      </c>
      <c r="B48" s="28">
        <v>43321</v>
      </c>
      <c r="C48" s="6" t="s">
        <v>11</v>
      </c>
      <c r="D48" s="61">
        <f>AVERAGE('(1) S. lasiolepis_all'!C132:C134)</f>
        <v>1</v>
      </c>
      <c r="E48" s="60" t="str">
        <f t="shared" si="0"/>
        <v>2018 H 1</v>
      </c>
      <c r="F48" s="23">
        <f>AVERAGE('(1) S. lasiolepis_all'!D132:D134)</f>
        <v>5.4864667154352595</v>
      </c>
      <c r="G48" s="23">
        <f>AVERAGE('(1) S. lasiolepis_all'!E132:E134)</f>
        <v>3.637537333333333</v>
      </c>
      <c r="H48" s="22">
        <f>AVERAGE('(1) S. lasiolepis_all'!F132:F134)</f>
        <v>0.21801334901738031</v>
      </c>
      <c r="I48" s="53">
        <f>AVERAGE('(1) S. lasiolepis_all'!G132:G134)</f>
        <v>0.78198665098261966</v>
      </c>
      <c r="J48" s="57">
        <f>AVERAGE('(1) S. lasiolepis_all'!H132:H134)</f>
        <v>0.80180219005952369</v>
      </c>
      <c r="K48" s="24">
        <f>AVERAGE('(1) S. lasiolepis_all'!I132:I134)</f>
        <v>2.8357351432738098</v>
      </c>
      <c r="L48" s="66">
        <f t="shared" si="14"/>
        <v>0.20857668317261854</v>
      </c>
      <c r="M48" s="23">
        <f t="shared" si="15"/>
        <v>0.7376735033564481</v>
      </c>
      <c r="N48" s="45">
        <f t="shared" si="1"/>
        <v>0.94625018652906667</v>
      </c>
      <c r="O48" s="55"/>
      <c r="P48" s="4"/>
      <c r="R48" s="82"/>
      <c r="S48" s="82"/>
      <c r="T48" s="82"/>
      <c r="U48" s="82"/>
      <c r="V48" s="82"/>
    </row>
    <row r="49" spans="1:22">
      <c r="A49" s="47">
        <v>2018</v>
      </c>
      <c r="B49" s="28">
        <v>43321</v>
      </c>
      <c r="C49" s="6" t="s">
        <v>11</v>
      </c>
      <c r="D49" s="61">
        <f>AVERAGE('(1) S. lasiolepis_all'!C135:C137)</f>
        <v>1</v>
      </c>
      <c r="E49" s="60" t="str">
        <f t="shared" si="0"/>
        <v>2018 H 1</v>
      </c>
      <c r="F49" s="23">
        <f>AVERAGE('(1) S. lasiolepis_all'!D135:D137)</f>
        <v>7.6200926603267503</v>
      </c>
      <c r="G49" s="23">
        <f>AVERAGE('(1) S. lasiolepis_all'!E135:E137)</f>
        <v>3.7444839999999999</v>
      </c>
      <c r="H49" s="22">
        <f>AVERAGE('(1) S. lasiolepis_all'!F135:F137)</f>
        <v>0.15729249110964025</v>
      </c>
      <c r="I49" s="53">
        <f>AVERAGE('(1) S. lasiolepis_all'!G135:G137)</f>
        <v>0.84270750889035961</v>
      </c>
      <c r="J49" s="57">
        <f>AVERAGE('(1) S. lasiolepis_all'!H135:H137)</f>
        <v>0.58760929833402997</v>
      </c>
      <c r="K49" s="24">
        <f>AVERAGE('(1) S. lasiolepis_all'!I135:I137)</f>
        <v>3.15687470166597</v>
      </c>
      <c r="L49" s="66">
        <f t="shared" si="14"/>
        <v>0.62234900311721253</v>
      </c>
      <c r="M49" s="23">
        <f t="shared" si="15"/>
        <v>3.3435104398755304</v>
      </c>
      <c r="N49" s="45">
        <f t="shared" si="1"/>
        <v>3.965859442992743</v>
      </c>
      <c r="O49" s="55"/>
      <c r="P49" s="4"/>
      <c r="R49" s="82"/>
      <c r="S49" s="82"/>
      <c r="T49" s="82"/>
      <c r="U49" s="82"/>
      <c r="V49" s="82"/>
    </row>
    <row r="50" spans="1:22">
      <c r="A50" s="47">
        <v>2018</v>
      </c>
      <c r="B50" s="28">
        <v>43321</v>
      </c>
      <c r="C50" s="6" t="s">
        <v>11</v>
      </c>
      <c r="D50" s="61">
        <f>AVERAGE('(1) S. lasiolepis_all'!C138:C140)</f>
        <v>2</v>
      </c>
      <c r="E50" s="60" t="str">
        <f t="shared" si="0"/>
        <v>2018 H 2</v>
      </c>
      <c r="F50" s="23">
        <f>AVERAGE('(1) S. lasiolepis_all'!D138:D140)</f>
        <v>22.860277980980246</v>
      </c>
      <c r="G50" s="23">
        <f>AVERAGE('(1) S. lasiolepis_all'!E138:E140)</f>
        <v>3.3184780000000003</v>
      </c>
      <c r="H50" s="22">
        <f>AVERAGE('(1) S. lasiolepis_all'!F138:F140)</f>
        <v>0.22509655599174314</v>
      </c>
      <c r="I50" s="53">
        <f>AVERAGE('(1) S. lasiolepis_all'!G138:G140)</f>
        <v>0.77490344400825695</v>
      </c>
      <c r="J50" s="57">
        <f>AVERAGE('(1) S. lasiolepis_all'!H138:H140)</f>
        <v>0.76128360440928766</v>
      </c>
      <c r="K50" s="24">
        <f>AVERAGE('(1) S. lasiolepis_all'!I138:I140)</f>
        <v>2.5571943955907126</v>
      </c>
      <c r="L50" s="66">
        <f t="shared" si="14"/>
        <v>1.7681820307200393</v>
      </c>
      <c r="M50" s="23">
        <f t="shared" si="15"/>
        <v>5.9394227764171807</v>
      </c>
      <c r="N50" s="45">
        <f t="shared" si="1"/>
        <v>7.7076048071372201</v>
      </c>
      <c r="O50" s="55"/>
      <c r="P50" s="4"/>
      <c r="R50" s="82"/>
      <c r="S50" s="84"/>
      <c r="T50" s="84"/>
      <c r="U50" s="84"/>
      <c r="V50" s="82"/>
    </row>
    <row r="51" spans="1:22">
      <c r="A51" s="47">
        <v>2018</v>
      </c>
      <c r="B51" s="28">
        <v>43321</v>
      </c>
      <c r="C51" s="6" t="s">
        <v>11</v>
      </c>
      <c r="D51" s="61">
        <f>AVERAGE('(1) S. lasiolepis_all'!C141:C143)</f>
        <v>3</v>
      </c>
      <c r="E51" s="60" t="str">
        <f t="shared" si="0"/>
        <v>2018 H 3</v>
      </c>
      <c r="F51" s="23">
        <f>AVERAGE('(1) S. lasiolepis_all'!D141:D143)</f>
        <v>45.720555961960493</v>
      </c>
      <c r="G51" s="23">
        <f>AVERAGE('(1) S. lasiolepis_all'!E141:E143)</f>
        <v>2.8453280000000003</v>
      </c>
      <c r="H51" s="22">
        <f>AVERAGE('(1) S. lasiolepis_all'!F141:F143)</f>
        <v>0.1945190325988633</v>
      </c>
      <c r="I51" s="53">
        <f>AVERAGE('(1) S. lasiolepis_all'!G141:G143)</f>
        <v>0.80548096740113662</v>
      </c>
      <c r="J51" s="57">
        <f>AVERAGE('(1) S. lasiolepis_all'!H141:H143)</f>
        <v>0.53710178858905877</v>
      </c>
      <c r="K51" s="24">
        <f>AVERAGE('(1) S. lasiolepis_all'!I141:I143)</f>
        <v>2.3082262114109411</v>
      </c>
      <c r="L51" s="66">
        <f>(-AVERAGE(F50:F51)*J51+150/3.2808*J51)*40/3.2808/100</f>
        <v>0.74849403750472865</v>
      </c>
      <c r="M51" s="23">
        <f>(-AVERAGE(F50:F51)*K51+150/3.2808*K51)*40/3.2808/100</f>
        <v>3.2166967103047401</v>
      </c>
      <c r="N51" s="45">
        <f t="shared" si="1"/>
        <v>3.9651907478094688</v>
      </c>
      <c r="O51" s="55"/>
      <c r="P51" s="4"/>
      <c r="R51" s="82"/>
      <c r="S51" s="82"/>
      <c r="T51" s="82"/>
      <c r="U51" s="82"/>
      <c r="V51" s="82"/>
    </row>
    <row r="52" spans="1:22">
      <c r="A52" s="47">
        <v>2018</v>
      </c>
      <c r="B52" s="28">
        <v>43321</v>
      </c>
      <c r="C52" s="6" t="s">
        <v>10</v>
      </c>
      <c r="D52" s="61">
        <f>AVERAGE('(1) S. lasiolepis_all'!C144:C149)</f>
        <v>1</v>
      </c>
      <c r="E52" s="60" t="str">
        <f t="shared" si="0"/>
        <v>2018 J 1</v>
      </c>
      <c r="F52" s="23">
        <f>AVERAGE('(1) S. lasiolepis_all'!D144:D149)</f>
        <v>0.60960741282613995</v>
      </c>
      <c r="G52" s="23">
        <f>AVERAGE('(1) S. lasiolepis_all'!E144:E149)</f>
        <v>4.1599028333333328</v>
      </c>
      <c r="H52" s="22">
        <f>AVERAGE('(1) S. lasiolepis_all'!F144:F149)</f>
        <v>0.92589540116861979</v>
      </c>
      <c r="I52" s="53">
        <f>AVERAGE('(1) S. lasiolepis_all'!G144:G149)</f>
        <v>7.410459883138025E-2</v>
      </c>
      <c r="J52" s="57">
        <f>AVERAGE('(1) S. lasiolepis_all'!H144:H149)</f>
        <v>3.865633026746329</v>
      </c>
      <c r="K52" s="24">
        <f>AVERAGE('(1) S. lasiolepis_all'!I144:I149)</f>
        <v>0.29426980658700391</v>
      </c>
      <c r="L52" s="66">
        <f>(AVERAGE(F52:F53)*J52)*40/3.2808/100</f>
        <v>0.52673543103452847</v>
      </c>
      <c r="M52" s="23">
        <f>(AVERAGE(F52:F53)*K52)*40/3.2808/100</f>
        <v>4.0097529263794868E-2</v>
      </c>
      <c r="N52" s="45">
        <f t="shared" si="1"/>
        <v>0.56683296029832331</v>
      </c>
      <c r="O52" s="55"/>
      <c r="P52" s="4"/>
      <c r="R52" s="82"/>
      <c r="S52" s="82"/>
      <c r="T52" s="82"/>
      <c r="U52" s="82"/>
      <c r="V52" s="82"/>
    </row>
    <row r="53" spans="1:22">
      <c r="A53" s="47">
        <v>2018</v>
      </c>
      <c r="B53" s="28">
        <v>43321</v>
      </c>
      <c r="C53" s="6" t="s">
        <v>10</v>
      </c>
      <c r="D53" s="61">
        <f>AVERAGE('(1) S. lasiolepis_all'!C150:C152)</f>
        <v>1</v>
      </c>
      <c r="E53" s="60" t="str">
        <f t="shared" si="0"/>
        <v>2018 J 1</v>
      </c>
      <c r="F53" s="23">
        <f>AVERAGE('(1) S. lasiolepis_all'!D150:D152)</f>
        <v>1.6256197675363733</v>
      </c>
      <c r="G53" s="23">
        <f>AVERAGE('(1) S. lasiolepis_all'!E150:E152)</f>
        <v>4.644573666666667</v>
      </c>
      <c r="H53" s="22">
        <f>AVERAGE('(1) S. lasiolepis_all'!F150:F152)</f>
        <v>0.35644639534540751</v>
      </c>
      <c r="I53" s="53">
        <f>AVERAGE('(1) S. lasiolepis_all'!G150:G152)</f>
        <v>0.64355360465459255</v>
      </c>
      <c r="J53" s="57">
        <f>AVERAGE('(1) S. lasiolepis_all'!H150:H152)</f>
        <v>1.6868126259395539</v>
      </c>
      <c r="K53" s="24">
        <f>AVERAGE('(1) S. lasiolepis_all'!I150:I152)</f>
        <v>2.9577610407271124</v>
      </c>
      <c r="L53" s="66">
        <f>(-AVERAGE(F52:F53)*J53+AVERAGE(F53:F54)*J53)*40/3.2808/100</f>
        <v>0.27163730900347921</v>
      </c>
      <c r="M53" s="23">
        <f>(-AVERAGE(F52:F53)*K53+AVERAGE(F53:F54)*K53)*40/3.2808/100</f>
        <v>0.47630557029470194</v>
      </c>
      <c r="N53" s="45">
        <f t="shared" si="1"/>
        <v>0.74794287929818115</v>
      </c>
      <c r="O53" s="55"/>
      <c r="P53" s="4"/>
      <c r="R53" s="82"/>
      <c r="S53" s="82"/>
      <c r="T53" s="82"/>
      <c r="U53" s="82"/>
      <c r="V53" s="82"/>
    </row>
    <row r="54" spans="1:22">
      <c r="A54" s="47">
        <v>2018</v>
      </c>
      <c r="B54" s="28">
        <v>43321</v>
      </c>
      <c r="C54" s="6" t="s">
        <v>10</v>
      </c>
      <c r="D54" s="61">
        <f>AVERAGE('(1) S. lasiolepis_all'!C153:C155)</f>
        <v>1</v>
      </c>
      <c r="E54" s="60" t="str">
        <f t="shared" si="0"/>
        <v>2018 J 1</v>
      </c>
      <c r="F54" s="23">
        <f>AVERAGE('(1) S. lasiolepis_all'!D153:D155)</f>
        <v>3.2512395350727465</v>
      </c>
      <c r="G54" s="23">
        <f>AVERAGE('(1) S. lasiolepis_all'!E153:E155)</f>
        <v>4.1925626666666664</v>
      </c>
      <c r="H54" s="22">
        <f>AVERAGE('(1) S. lasiolepis_all'!F153:F155)</f>
        <v>0.30024309572241864</v>
      </c>
      <c r="I54" s="53">
        <f>AVERAGE('(1) S. lasiolepis_all'!G153:G155)</f>
        <v>0.69975690427758142</v>
      </c>
      <c r="J54" s="57">
        <f>AVERAGE('(1) S. lasiolepis_all'!H153:H155)</f>
        <v>1.332355682030343</v>
      </c>
      <c r="K54" s="24">
        <f>AVERAGE('(1) S. lasiolepis_all'!I153:I155)</f>
        <v>2.8602069846363243</v>
      </c>
      <c r="L54" s="66">
        <f t="shared" ref="L54:L57" si="16">(-AVERAGE(F53:F54)*J54+AVERAGE(F54:F55)*J54)*40/3.2808/100</f>
        <v>0.33008774294347903</v>
      </c>
      <c r="M54" s="23">
        <f t="shared" ref="M54:M57" si="17">(-AVERAGE(F53:F54)*K54+AVERAGE(F54:F55)*K54)*40/3.2808/100</f>
        <v>0.70860903033869971</v>
      </c>
      <c r="N54" s="45">
        <f t="shared" si="1"/>
        <v>1.0386967732821788</v>
      </c>
      <c r="O54" s="55"/>
      <c r="P54" s="4"/>
      <c r="R54" s="82"/>
      <c r="S54" s="82"/>
      <c r="T54" s="82"/>
      <c r="U54" s="82"/>
      <c r="V54" s="82"/>
    </row>
    <row r="55" spans="1:22">
      <c r="A55" s="47">
        <v>2018</v>
      </c>
      <c r="B55" s="28">
        <v>43321</v>
      </c>
      <c r="C55" s="6" t="s">
        <v>10</v>
      </c>
      <c r="D55" s="61">
        <f>AVERAGE('(1) S. lasiolepis_all'!C156:C158)</f>
        <v>1</v>
      </c>
      <c r="E55" s="60" t="str">
        <f t="shared" si="0"/>
        <v>2018 J 1</v>
      </c>
      <c r="F55" s="23">
        <f>AVERAGE('(1) S. lasiolepis_all'!D156:D158)</f>
        <v>5.6896691863773059</v>
      </c>
      <c r="G55" s="23">
        <f>AVERAGE('(1) S. lasiolepis_all'!E156:E158)</f>
        <v>3.8713156666666664</v>
      </c>
      <c r="H55" s="22">
        <f>AVERAGE('(1) S. lasiolepis_all'!F156:F158)</f>
        <v>8.0159958473818557E-2</v>
      </c>
      <c r="I55" s="53">
        <f>AVERAGE('(1) S. lasiolepis_all'!G156:G158)</f>
        <v>0.91984004152618137</v>
      </c>
      <c r="J55" s="57">
        <f>AVERAGE('(1) S. lasiolepis_all'!H156:H158)</f>
        <v>0.30600444199649984</v>
      </c>
      <c r="K55" s="24">
        <f>AVERAGE('(1) S. lasiolepis_all'!I156:I158)</f>
        <v>3.5653112246701668</v>
      </c>
      <c r="L55" s="66">
        <f t="shared" si="16"/>
        <v>8.1497711701902911E-2</v>
      </c>
      <c r="M55" s="23">
        <f t="shared" si="17"/>
        <v>0.94954407988316503</v>
      </c>
      <c r="N55" s="45">
        <f t="shared" si="1"/>
        <v>1.031041791585068</v>
      </c>
      <c r="O55" s="55"/>
      <c r="P55" s="4"/>
      <c r="R55" s="82"/>
      <c r="S55" s="82"/>
      <c r="T55" s="82"/>
      <c r="U55" s="82"/>
      <c r="V55" s="82"/>
    </row>
    <row r="56" spans="1:22">
      <c r="A56" s="47">
        <v>2018</v>
      </c>
      <c r="B56" s="28">
        <v>43321</v>
      </c>
      <c r="C56" s="6" t="s">
        <v>10</v>
      </c>
      <c r="D56" s="61">
        <f>AVERAGE('(1) S. lasiolepis_all'!C159:C161)</f>
        <v>1</v>
      </c>
      <c r="E56" s="60" t="str">
        <f t="shared" si="0"/>
        <v>2018 J 1</v>
      </c>
      <c r="F56" s="23">
        <f>AVERAGE('(1) S. lasiolepis_all'!D159:D161)</f>
        <v>7.6200926603267503</v>
      </c>
      <c r="G56" s="23">
        <f>AVERAGE('(1) S. lasiolepis_all'!E159:E161)</f>
        <v>4.1293569999999997</v>
      </c>
      <c r="H56" s="22">
        <f>AVERAGE('(1) S. lasiolepis_all'!F159:F161)</f>
        <v>0.14744213965249772</v>
      </c>
      <c r="I56" s="53">
        <f>AVERAGE('(1) S. lasiolepis_all'!G159:G161)</f>
        <v>0.85255786034750225</v>
      </c>
      <c r="J56" s="57">
        <f>AVERAGE('(1) S. lasiolepis_all'!H159:H161)</f>
        <v>0.60828808668144019</v>
      </c>
      <c r="K56" s="24">
        <f>AVERAGE('(1) S. lasiolepis_all'!I159:I161)</f>
        <v>3.5210689133185595</v>
      </c>
      <c r="L56" s="66">
        <f t="shared" si="16"/>
        <v>0.6367152384067627</v>
      </c>
      <c r="M56" s="23">
        <f t="shared" si="17"/>
        <v>3.6856191690703897</v>
      </c>
      <c r="N56" s="45">
        <f t="shared" si="1"/>
        <v>4.3223344074771521</v>
      </c>
      <c r="O56" s="55"/>
      <c r="P56" s="4"/>
      <c r="R56" s="82"/>
      <c r="S56" s="82"/>
      <c r="T56" s="82"/>
      <c r="U56" s="82"/>
      <c r="V56" s="82"/>
    </row>
    <row r="57" spans="1:22">
      <c r="A57" s="47">
        <v>2018</v>
      </c>
      <c r="B57" s="28">
        <v>43321</v>
      </c>
      <c r="C57" s="6" t="s">
        <v>10</v>
      </c>
      <c r="D57" s="61">
        <f>AVERAGE('(1) S. lasiolepis_all'!C162:C164)</f>
        <v>2</v>
      </c>
      <c r="E57" s="60" t="str">
        <f t="shared" si="0"/>
        <v>2018 J 2</v>
      </c>
      <c r="F57" s="23">
        <f>AVERAGE('(1) S. lasiolepis_all'!D162:D164)</f>
        <v>22.860277980980246</v>
      </c>
      <c r="G57" s="23">
        <f>AVERAGE('(1) S. lasiolepis_all'!E162:E164)</f>
        <v>4.4224066666666664</v>
      </c>
      <c r="H57" s="22">
        <f>AVERAGE('(1) S. lasiolepis_all'!F162:F164)</f>
        <v>0.11373933200959581</v>
      </c>
      <c r="I57" s="53">
        <f>AVERAGE('(1) S. lasiolepis_all'!G162:G164)</f>
        <v>0.88626066799040426</v>
      </c>
      <c r="J57" s="57">
        <f>AVERAGE('(1) S. lasiolepis_all'!H162:H164)</f>
        <v>0.54750076864409059</v>
      </c>
      <c r="K57" s="24">
        <f>AVERAGE('(1) S. lasiolepis_all'!I162:I164)</f>
        <v>3.8749058980225759</v>
      </c>
      <c r="L57" s="66">
        <f t="shared" si="16"/>
        <v>1.2716430714057816</v>
      </c>
      <c r="M57" s="23">
        <f t="shared" si="17"/>
        <v>8.9999823192448982</v>
      </c>
      <c r="N57" s="45">
        <f t="shared" si="1"/>
        <v>10.27162539065068</v>
      </c>
      <c r="O57" s="55"/>
      <c r="P57" s="4"/>
      <c r="R57" s="82"/>
      <c r="S57" s="82"/>
      <c r="T57" s="82"/>
      <c r="U57" s="82"/>
      <c r="V57" s="82"/>
    </row>
    <row r="58" spans="1:22">
      <c r="A58" s="47">
        <v>2018</v>
      </c>
      <c r="B58" s="28">
        <v>43321</v>
      </c>
      <c r="C58" s="6" t="s">
        <v>10</v>
      </c>
      <c r="D58" s="61">
        <f>AVERAGE('(1) S. lasiolepis_all'!C165:C167)</f>
        <v>3</v>
      </c>
      <c r="E58" s="60" t="str">
        <f t="shared" si="0"/>
        <v>2018 J 3</v>
      </c>
      <c r="F58" s="23">
        <f>AVERAGE('(1) S. lasiolepis_all'!D165:D167)</f>
        <v>45.720555961960493</v>
      </c>
      <c r="G58" s="23">
        <f>AVERAGE('(1) S. lasiolepis_all'!E165:E167)</f>
        <v>3.3671126666666669</v>
      </c>
      <c r="H58" s="22">
        <f>AVERAGE('(1) S. lasiolepis_all'!F165:F167)</f>
        <v>9.1825452164462518E-3</v>
      </c>
      <c r="I58" s="53">
        <f>AVERAGE('(1) S. lasiolepis_all'!G165:G167)</f>
        <v>0.99081745478355376</v>
      </c>
      <c r="J58" s="57">
        <f>AVERAGE('(1) S. lasiolepis_all'!H165:H167)</f>
        <v>3.1876732175509549E-2</v>
      </c>
      <c r="K58" s="24">
        <f>AVERAGE('(1) S. lasiolepis_all'!I165:I167)</f>
        <v>3.3352359344911573</v>
      </c>
      <c r="L58" s="66">
        <f>(-AVERAGE(F57:F58)*J58+150/3.2808*J58)*40/3.2808/100</f>
        <v>4.4422760220519712E-2</v>
      </c>
      <c r="M58" s="23">
        <f>(-AVERAGE(F57:F58)*K58+150/3.2808*K58)*40/3.2808/100</f>
        <v>4.6479163981115752</v>
      </c>
      <c r="N58" s="45">
        <f t="shared" si="1"/>
        <v>4.6923391583320946</v>
      </c>
      <c r="O58" s="55"/>
      <c r="P58" s="4"/>
      <c r="R58" s="82"/>
      <c r="S58" s="82"/>
      <c r="T58" s="82"/>
      <c r="U58" s="82"/>
      <c r="V58" s="82"/>
    </row>
    <row r="59" spans="1:22">
      <c r="A59" s="47">
        <v>2018</v>
      </c>
      <c r="B59" s="28">
        <v>43321</v>
      </c>
      <c r="C59" s="6" t="s">
        <v>12</v>
      </c>
      <c r="D59" s="61">
        <f>AVERAGE('(1) S. lasiolepis_all'!C168:C173)</f>
        <v>1</v>
      </c>
      <c r="E59" s="60" t="str">
        <f>A59&amp;" "&amp;C59&amp;" "&amp;D59</f>
        <v>2018 L 1</v>
      </c>
      <c r="F59" s="23">
        <f>AVERAGE('(1) S. lasiolepis_all'!D168:D173)</f>
        <v>1.1176135901812565</v>
      </c>
      <c r="G59" s="23">
        <f>AVERAGE('(1) S. lasiolepis_all'!E168:E173)</f>
        <v>4.0642149999999999</v>
      </c>
      <c r="H59" s="22">
        <f>AVERAGE('(1) S. lasiolepis_all'!F168:F173)</f>
        <v>0.87095134783393779</v>
      </c>
      <c r="I59" s="53">
        <f>AVERAGE('(1) S. lasiolepis_all'!G168:G173)</f>
        <v>0.12904865216606223</v>
      </c>
      <c r="J59" s="57">
        <f>AVERAGE('(1) S. lasiolepis_all'!H168:H173)</f>
        <v>3.5670478408057242</v>
      </c>
      <c r="K59" s="24">
        <f>AVERAGE('(1) S. lasiolepis_all'!I168:I173)</f>
        <v>0.49716715919427606</v>
      </c>
      <c r="L59" s="66">
        <f>(AVERAGE(F59:F60)*J59)*40/3.2808/100</f>
        <v>0.75116800163031361</v>
      </c>
      <c r="M59" s="23">
        <f>(AVERAGE(F59:F60)*K59)*40/3.2808/100</f>
        <v>0.10469611794268173</v>
      </c>
      <c r="N59" s="45">
        <f t="shared" si="1"/>
        <v>0.85586411957299535</v>
      </c>
      <c r="O59" s="55"/>
      <c r="P59" s="4"/>
      <c r="R59" s="82"/>
      <c r="S59" s="83"/>
      <c r="T59" s="83"/>
      <c r="U59" s="83"/>
      <c r="V59" s="82"/>
    </row>
    <row r="60" spans="1:22">
      <c r="A60" s="47">
        <v>2018</v>
      </c>
      <c r="B60" s="28">
        <v>43321</v>
      </c>
      <c r="C60" s="6" t="s">
        <v>12</v>
      </c>
      <c r="D60" s="61">
        <f>AVERAGE('(1) S. lasiolepis_all'!C174:C176)</f>
        <v>1</v>
      </c>
      <c r="E60" s="60" t="str">
        <f t="shared" si="0"/>
        <v>2018 L 1</v>
      </c>
      <c r="F60" s="23">
        <f>AVERAGE('(1) S. lasiolepis_all'!D174:D176)</f>
        <v>2.3368284158335366</v>
      </c>
      <c r="G60" s="23">
        <f>AVERAGE('(1) S. lasiolepis_all'!E174:E176)</f>
        <v>4.1778469999999999</v>
      </c>
      <c r="H60" s="22">
        <f>AVERAGE('(1) S. lasiolepis_all'!F174:F176)</f>
        <v>0.56151689805405991</v>
      </c>
      <c r="I60" s="53">
        <f>AVERAGE('(1) S. lasiolepis_all'!G174:G176)</f>
        <v>0.43848310194594009</v>
      </c>
      <c r="J60" s="57">
        <f>AVERAGE('(1) S. lasiolepis_all'!H174:H176)</f>
        <v>2.3215138215039519</v>
      </c>
      <c r="K60" s="24">
        <f>AVERAGE('(1) S. lasiolepis_all'!I174:I176)</f>
        <v>1.8563331784960482</v>
      </c>
      <c r="L60" s="66">
        <f>(-AVERAGE(F59:F60)*J60+AVERAGE(F60:F61)*J60)*40/3.2808/100</f>
        <v>0.38822568614680392</v>
      </c>
      <c r="M60" s="23">
        <f>(-AVERAGE(F59:F60)*K60+AVERAGE(F60:F61)*K60)*40/3.2808/100</f>
        <v>0.31043374166595666</v>
      </c>
      <c r="N60" s="45">
        <f t="shared" si="1"/>
        <v>0.69865942781276058</v>
      </c>
      <c r="O60" s="55"/>
      <c r="P60" s="4"/>
      <c r="R60" s="82"/>
      <c r="S60" s="82"/>
      <c r="T60" s="82"/>
      <c r="U60" s="82"/>
      <c r="V60" s="82"/>
    </row>
    <row r="61" spans="1:22">
      <c r="A61" s="47">
        <v>2018</v>
      </c>
      <c r="B61" s="28">
        <v>43321</v>
      </c>
      <c r="C61" s="6" t="s">
        <v>12</v>
      </c>
      <c r="D61" s="61">
        <f>AVERAGE('(1) S. lasiolepis_all'!C177:C179)</f>
        <v>1</v>
      </c>
      <c r="E61" s="60" t="str">
        <f t="shared" si="0"/>
        <v>2018 L 1</v>
      </c>
      <c r="F61" s="23">
        <f>AVERAGE('(1) S. lasiolepis_all'!D177:D179)</f>
        <v>3.8608469478988865</v>
      </c>
      <c r="G61" s="23">
        <f>AVERAGE('(1) S. lasiolepis_all'!E177:E179)</f>
        <v>3.9686593333333331</v>
      </c>
      <c r="H61" s="22">
        <f>AVERAGE('(1) S. lasiolepis_all'!F177:F179)</f>
        <v>0.28715379246794587</v>
      </c>
      <c r="I61" s="53">
        <f>AVERAGE('(1) S. lasiolepis_all'!G177:G179)</f>
        <v>0.71284620753205419</v>
      </c>
      <c r="J61" s="57">
        <f>AVERAGE('(1) S. lasiolepis_all'!H177:H179)</f>
        <v>1.0309894987576762</v>
      </c>
      <c r="K61" s="24">
        <f>AVERAGE('(1) S. lasiolepis_all'!I177:I179)</f>
        <v>2.9376698345756567</v>
      </c>
      <c r="L61" s="66">
        <f t="shared" ref="L61:L64" si="18">(-AVERAGE(F60:F61)*J61+AVERAGE(F61:F62)*J61)*40/3.2808/100</f>
        <v>0.19795440208329432</v>
      </c>
      <c r="M61" s="23">
        <f t="shared" ref="M61:M64" si="19">(-AVERAGE(F60:F61)*K61+AVERAGE(F61:F62)*K61)*40/3.2808/100</f>
        <v>0.5640451976691141</v>
      </c>
      <c r="N61" s="45">
        <f t="shared" si="1"/>
        <v>0.76199959975240839</v>
      </c>
      <c r="O61" s="55"/>
      <c r="P61" s="4"/>
      <c r="R61" s="82"/>
      <c r="S61" s="82"/>
      <c r="T61" s="82"/>
      <c r="U61" s="82"/>
      <c r="V61" s="82"/>
    </row>
    <row r="62" spans="1:22">
      <c r="A62" s="47">
        <v>2018</v>
      </c>
      <c r="B62" s="28">
        <v>43321</v>
      </c>
      <c r="C62" s="6" t="s">
        <v>12</v>
      </c>
      <c r="D62" s="61">
        <f>AVERAGE('(1) S. lasiolepis_all'!C180:C182)</f>
        <v>1</v>
      </c>
      <c r="E62" s="60" t="str">
        <f t="shared" si="0"/>
        <v>2018 L 1</v>
      </c>
      <c r="F62" s="23">
        <f>AVERAGE('(1) S. lasiolepis_all'!D180:D182)</f>
        <v>5.4864667154352595</v>
      </c>
      <c r="G62" s="23">
        <f>AVERAGE('(1) S. lasiolepis_all'!E180:E182)</f>
        <v>3.3715019999999996</v>
      </c>
      <c r="H62" s="22">
        <f>AVERAGE('(1) S. lasiolepis_all'!F180:F182)</f>
        <v>0.1465028920774771</v>
      </c>
      <c r="I62" s="53">
        <f>AVERAGE('(1) S. lasiolepis_all'!G180:G182)</f>
        <v>0.85349710792252298</v>
      </c>
      <c r="J62" s="57">
        <f>AVERAGE('(1) S. lasiolepis_all'!H180:H182)</f>
        <v>0.51030051134108312</v>
      </c>
      <c r="K62" s="24">
        <f>AVERAGE('(1) S. lasiolepis_all'!I180:I182)</f>
        <v>2.8612014886589168</v>
      </c>
      <c r="L62" s="66">
        <f t="shared" si="18"/>
        <v>0.11694373380326219</v>
      </c>
      <c r="M62" s="23">
        <f t="shared" si="19"/>
        <v>0.65569125997520472</v>
      </c>
      <c r="N62" s="45">
        <f t="shared" si="1"/>
        <v>0.77263499377846689</v>
      </c>
      <c r="O62" s="55"/>
      <c r="P62" s="4"/>
      <c r="R62" s="82"/>
      <c r="S62" s="82"/>
      <c r="T62" s="82"/>
      <c r="U62" s="82"/>
      <c r="V62" s="82"/>
    </row>
    <row r="63" spans="1:22">
      <c r="A63" s="47">
        <v>2018</v>
      </c>
      <c r="B63" s="28">
        <v>43321</v>
      </c>
      <c r="C63" s="6" t="s">
        <v>12</v>
      </c>
      <c r="D63" s="61">
        <f>AVERAGE('(1) S. lasiolepis_all'!C183:C185)</f>
        <v>1</v>
      </c>
      <c r="E63" s="60" t="str">
        <f t="shared" si="0"/>
        <v>2018 L 1</v>
      </c>
      <c r="F63" s="23">
        <f>AVERAGE('(1) S. lasiolepis_all'!D183:D185)</f>
        <v>7.6200926603267503</v>
      </c>
      <c r="G63" s="23">
        <f>AVERAGE('(1) S. lasiolepis_all'!E183:E185)</f>
        <v>4.0546053333333338</v>
      </c>
      <c r="H63" s="22">
        <f>AVERAGE('(1) S. lasiolepis_all'!F183:F185)</f>
        <v>0.17437949572135883</v>
      </c>
      <c r="I63" s="53">
        <f>AVERAGE('(1) S. lasiolepis_all'!G183:G185)</f>
        <v>0.8256205042786412</v>
      </c>
      <c r="J63" s="57">
        <f>AVERAGE('(1) S. lasiolepis_all'!H183:H185)</f>
        <v>0.70714565856600009</v>
      </c>
      <c r="K63" s="24">
        <f>AVERAGE('(1) S. lasiolepis_all'!I183:I185)</f>
        <v>3.3474596747673337</v>
      </c>
      <c r="L63" s="66">
        <f t="shared" si="18"/>
        <v>0.74895240241253347</v>
      </c>
      <c r="M63" s="23">
        <f t="shared" si="19"/>
        <v>3.545362875422474</v>
      </c>
      <c r="N63" s="45">
        <f t="shared" si="1"/>
        <v>4.2943152778350075</v>
      </c>
      <c r="O63" s="55"/>
      <c r="P63" s="4"/>
      <c r="R63" s="82"/>
      <c r="S63" s="82"/>
      <c r="T63" s="82"/>
      <c r="U63" s="82"/>
      <c r="V63" s="82"/>
    </row>
    <row r="64" spans="1:22">
      <c r="A64" s="47">
        <v>2018</v>
      </c>
      <c r="B64" s="28">
        <v>43321</v>
      </c>
      <c r="C64" s="6" t="s">
        <v>12</v>
      </c>
      <c r="D64" s="61">
        <f>AVERAGE('(1) S. lasiolepis_all'!C186:C188)</f>
        <v>2</v>
      </c>
      <c r="E64" s="60" t="str">
        <f t="shared" si="0"/>
        <v>2018 L 2</v>
      </c>
      <c r="F64" s="23">
        <f>AVERAGE('(1) S. lasiolepis_all'!D186:D188)</f>
        <v>22.860277980980246</v>
      </c>
      <c r="G64" s="23">
        <f>AVERAGE('(1) S. lasiolepis_all'!E186:E188)</f>
        <v>3.6290996666666668</v>
      </c>
      <c r="H64" s="22">
        <f>AVERAGE('(1) S. lasiolepis_all'!F186:F188)</f>
        <v>5.423267976541022E-2</v>
      </c>
      <c r="I64" s="53">
        <f>AVERAGE('(1) S. lasiolepis_all'!G186:G188)</f>
        <v>0.94576732023458987</v>
      </c>
      <c r="J64" s="57">
        <f>AVERAGE('(1) S. lasiolepis_all'!H186:H188)</f>
        <v>0.18970249058799252</v>
      </c>
      <c r="K64" s="24">
        <f>AVERAGE('(1) S. lasiolepis_all'!I186:I188)</f>
        <v>3.4393971760786743</v>
      </c>
      <c r="L64" s="66">
        <f t="shared" si="18"/>
        <v>0.44060916732969591</v>
      </c>
      <c r="M64" s="23">
        <f t="shared" si="19"/>
        <v>7.9884556136874085</v>
      </c>
      <c r="N64" s="45">
        <f t="shared" si="1"/>
        <v>8.4290647810171038</v>
      </c>
      <c r="O64" s="55"/>
      <c r="P64" s="4"/>
      <c r="R64" s="82"/>
      <c r="S64" s="82"/>
      <c r="T64" s="82"/>
      <c r="U64" s="82"/>
      <c r="V64" s="82"/>
    </row>
    <row r="65" spans="1:22">
      <c r="A65" s="47">
        <v>2018</v>
      </c>
      <c r="B65" s="28">
        <v>43321</v>
      </c>
      <c r="C65" s="6" t="s">
        <v>12</v>
      </c>
      <c r="D65" s="61">
        <f>AVERAGE('(1) S. lasiolepis_all'!C189:C191)</f>
        <v>3</v>
      </c>
      <c r="E65" s="60" t="str">
        <f t="shared" si="0"/>
        <v>2018 L 3</v>
      </c>
      <c r="F65" s="23">
        <f>AVERAGE('(1) S. lasiolepis_all'!D189:D191)</f>
        <v>45.720555961960493</v>
      </c>
      <c r="G65" s="23">
        <f>AVERAGE('(1) S. lasiolepis_all'!E189:E191)</f>
        <v>3.5259776666666665</v>
      </c>
      <c r="H65" s="22">
        <f>AVERAGE('(1) S. lasiolepis_all'!F189:F191)</f>
        <v>2.7660387378617795E-2</v>
      </c>
      <c r="I65" s="53">
        <f>AVERAGE('(1) S. lasiolepis_all'!G189:G191)</f>
        <v>0.97233961262138224</v>
      </c>
      <c r="J65" s="57">
        <f>AVERAGE('(1) S. lasiolepis_all'!H189:H191)</f>
        <v>9.729684229732305E-2</v>
      </c>
      <c r="K65" s="24">
        <f>AVERAGE('(1) S. lasiolepis_all'!I189:I191)</f>
        <v>3.4286808243693438</v>
      </c>
      <c r="L65" s="66">
        <f>(-AVERAGE(F64:F65)*J65+150/3.2808*J65)*40/3.2808/100</f>
        <v>0.13559088402757877</v>
      </c>
      <c r="M65" s="23">
        <f>(-AVERAGE(F64:F65)*K65+150/3.2808*K65)*40/3.2808/100</f>
        <v>4.7781392802450444</v>
      </c>
      <c r="N65" s="45">
        <f t="shared" si="1"/>
        <v>4.9137301642726232</v>
      </c>
      <c r="O65" s="55"/>
      <c r="P65" s="4"/>
      <c r="R65" s="82"/>
      <c r="S65" s="82"/>
      <c r="T65" s="82"/>
      <c r="U65" s="82"/>
      <c r="V65" s="82"/>
    </row>
    <row r="66" spans="1:22">
      <c r="A66" s="47">
        <v>2019</v>
      </c>
      <c r="B66" s="28">
        <v>43544</v>
      </c>
      <c r="C66" s="19" t="s">
        <v>11</v>
      </c>
      <c r="D66" s="61">
        <f>AVERAGE('(1) S. lasiolepis_all'!C192:C194)</f>
        <v>1</v>
      </c>
      <c r="E66" s="60" t="str">
        <f t="shared" si="0"/>
        <v>2019 H 1</v>
      </c>
      <c r="F66" s="23">
        <f>AVERAGE('(1) S. lasiolepis_all'!D192:D194)</f>
        <v>0.76200926603267494</v>
      </c>
      <c r="G66" s="23">
        <f>AVERAGE('(1) S. lasiolepis_all'!E192:E194)</f>
        <v>4.5601440000000002</v>
      </c>
      <c r="H66" s="22">
        <f>AVERAGE('(1) S. lasiolepis_all'!F192:F194)</f>
        <v>1</v>
      </c>
      <c r="I66" s="53">
        <f>AVERAGE('(1) S. lasiolepis_all'!G192:G194)</f>
        <v>0</v>
      </c>
      <c r="J66" s="57">
        <f>AVERAGE('(1) S. lasiolepis_all'!H192:H194)</f>
        <v>4.5601440000000002</v>
      </c>
      <c r="K66" s="24">
        <f>AVERAGE('(1) S. lasiolepis_all'!I192:I194)</f>
        <v>0</v>
      </c>
      <c r="L66" s="66">
        <f>(AVERAGE(F66:F67)*J66)*40/3.2808/100</f>
        <v>0.72022462450056335</v>
      </c>
      <c r="M66" s="23">
        <f>(AVERAGE(F66:F67)*K66)*40/3.2808/100</f>
        <v>0</v>
      </c>
      <c r="N66" s="45">
        <f t="shared" si="1"/>
        <v>0.72022462450056335</v>
      </c>
      <c r="O66" s="55"/>
      <c r="P66" s="4"/>
      <c r="R66" s="82"/>
      <c r="S66" s="82"/>
      <c r="T66" s="82"/>
      <c r="U66" s="82"/>
      <c r="V66" s="82"/>
    </row>
    <row r="67" spans="1:22">
      <c r="A67" s="47">
        <v>2019</v>
      </c>
      <c r="B67" s="28">
        <v>43544</v>
      </c>
      <c r="C67" s="6" t="s">
        <v>11</v>
      </c>
      <c r="D67" s="61">
        <f>AVERAGE('(1) S. lasiolepis_all'!C195:C197)</f>
        <v>1</v>
      </c>
      <c r="E67" s="60" t="str">
        <f t="shared" si="0"/>
        <v>2019 H 1</v>
      </c>
      <c r="F67" s="23">
        <f>AVERAGE('(1) S. lasiolepis_all'!D195:D197)</f>
        <v>1.8288222384784198</v>
      </c>
      <c r="G67" s="23">
        <f>AVERAGE('(1) S. lasiolepis_all'!E195:E197)</f>
        <v>4.5447506666666664</v>
      </c>
      <c r="H67" s="22">
        <f>AVERAGE('(1) S. lasiolepis_all'!F195:F197)</f>
        <v>1</v>
      </c>
      <c r="I67" s="53">
        <f>AVERAGE('(1) S. lasiolepis_all'!G195:G197)</f>
        <v>0</v>
      </c>
      <c r="J67" s="57">
        <f>AVERAGE('(1) S. lasiolepis_all'!H195:H197)</f>
        <v>4.5447506666666664</v>
      </c>
      <c r="K67" s="24">
        <f>AVERAGE('(1) S. lasiolepis_all'!I195:I197)</f>
        <v>0</v>
      </c>
      <c r="L67" s="66">
        <f>(-AVERAGE(F66:F67)*J67+AVERAGE(F67:F68)*J67)*40/3.2808/100</f>
        <v>0.80223970100408859</v>
      </c>
      <c r="M67" s="23">
        <f>(-AVERAGE(F66:F67)*K67+AVERAGE(F67:F68)*K67)*40/3.2808/100</f>
        <v>0</v>
      </c>
      <c r="N67" s="45">
        <f t="shared" si="1"/>
        <v>0.80223970100408859</v>
      </c>
      <c r="O67" s="55"/>
      <c r="P67" s="4"/>
      <c r="R67" s="82"/>
      <c r="S67" s="84"/>
      <c r="T67" s="84"/>
      <c r="U67" s="84"/>
      <c r="V67" s="82"/>
    </row>
    <row r="68" spans="1:22">
      <c r="A68" s="47">
        <v>2019</v>
      </c>
      <c r="B68" s="28">
        <v>43544</v>
      </c>
      <c r="C68" s="6" t="s">
        <v>11</v>
      </c>
      <c r="D68" s="61">
        <f>AVERAGE('(1) S. lasiolepis_all'!C198:C200)</f>
        <v>1</v>
      </c>
      <c r="E68" s="60" t="str">
        <f t="shared" ref="E68:E86" si="20">A68&amp;" "&amp;C68&amp;" "&amp;D68</f>
        <v>2019 H 1</v>
      </c>
      <c r="F68" s="23">
        <f>AVERAGE('(1) S. lasiolepis_all'!D198:D200)</f>
        <v>3.6576444769568397</v>
      </c>
      <c r="G68" s="23">
        <f>AVERAGE('(1) S. lasiolepis_all'!E198:E200)</f>
        <v>4.3781340000000002</v>
      </c>
      <c r="H68" s="22">
        <f>AVERAGE('(1) S. lasiolepis_all'!F198:F200)</f>
        <v>0.36609078222117425</v>
      </c>
      <c r="I68" s="53">
        <f>AVERAGE('(1) S. lasiolepis_all'!G198:G200)</f>
        <v>0.63390921777882581</v>
      </c>
      <c r="J68" s="57">
        <f>AVERAGE('(1) S. lasiolepis_all'!H198:H200)</f>
        <v>1.6216969450981222</v>
      </c>
      <c r="K68" s="24">
        <f>AVERAGE('(1) S. lasiolepis_all'!I198:I200)</f>
        <v>2.7564370549018782</v>
      </c>
      <c r="L68" s="66">
        <f t="shared" ref="L68:L71" si="21">(-AVERAGE(F67:F68)*J68+AVERAGE(F68:F69)*J68)*40/3.2808/100</f>
        <v>0.57252411310342299</v>
      </c>
      <c r="M68" s="23">
        <f t="shared" ref="M68:M71" si="22">(-AVERAGE(F67:F68)*K68+AVERAGE(F68:F69)*K68)*40/3.2808/100</f>
        <v>0.97313291793099066</v>
      </c>
      <c r="N68" s="45">
        <f t="shared" ref="N68:N86" si="23">SUM(L68:M68)</f>
        <v>1.5456570310344135</v>
      </c>
      <c r="O68" s="55"/>
      <c r="P68" s="4"/>
      <c r="R68" s="82"/>
      <c r="S68" s="82"/>
      <c r="T68" s="82"/>
      <c r="U68" s="82"/>
      <c r="V68" s="82"/>
    </row>
    <row r="69" spans="1:22">
      <c r="A69" s="47">
        <v>2019</v>
      </c>
      <c r="B69" s="28">
        <v>43544</v>
      </c>
      <c r="C69" s="6" t="s">
        <v>11</v>
      </c>
      <c r="D69" s="61">
        <f>AVERAGE('(1) S. lasiolepis_all'!C201:C203)</f>
        <v>1</v>
      </c>
      <c r="E69" s="60" t="str">
        <f t="shared" si="20"/>
        <v>2019 H 1</v>
      </c>
      <c r="F69" s="23">
        <f>AVERAGE('(1) S. lasiolepis_all'!D201:D203)</f>
        <v>7.6200926603267503</v>
      </c>
      <c r="G69" s="23">
        <f>AVERAGE('(1) S. lasiolepis_all'!E201:E203)</f>
        <v>4.4908569999999992</v>
      </c>
      <c r="H69" s="22">
        <f>AVERAGE('(1) S. lasiolepis_all'!F201:F203)</f>
        <v>0.1511219545935619</v>
      </c>
      <c r="I69" s="53">
        <f>AVERAGE('(1) S. lasiolepis_all'!G201:G203)</f>
        <v>0.84887804540643808</v>
      </c>
      <c r="J69" s="57">
        <f>AVERAGE('(1) S. lasiolepis_all'!H201:H203)</f>
        <v>0.71905266422689162</v>
      </c>
      <c r="K69" s="24">
        <f>AVERAGE('(1) S. lasiolepis_all'!I201:I203)</f>
        <v>3.7718043357731084</v>
      </c>
      <c r="L69" s="66">
        <f t="shared" si="21"/>
        <v>0.84172791887592058</v>
      </c>
      <c r="M69" s="23">
        <f t="shared" si="22"/>
        <v>4.4152997018250089</v>
      </c>
      <c r="N69" s="45">
        <f t="shared" si="23"/>
        <v>5.2570276207009297</v>
      </c>
      <c r="O69" s="55"/>
      <c r="P69" s="4"/>
      <c r="R69" s="82"/>
      <c r="S69" s="82"/>
      <c r="T69" s="82"/>
      <c r="U69" s="82"/>
      <c r="V69" s="82"/>
    </row>
    <row r="70" spans="1:22">
      <c r="A70" s="47">
        <v>2019</v>
      </c>
      <c r="B70" s="28">
        <v>43544</v>
      </c>
      <c r="C70" s="6" t="s">
        <v>11</v>
      </c>
      <c r="D70" s="61">
        <f>AVERAGE('(1) S. lasiolepis_all'!C204:C206)</f>
        <v>2</v>
      </c>
      <c r="E70" s="60" t="str">
        <f t="shared" si="20"/>
        <v>2019 H 2</v>
      </c>
      <c r="F70" s="23">
        <f>AVERAGE('(1) S. lasiolepis_all'!D204:D206)</f>
        <v>22.860277980980246</v>
      </c>
      <c r="G70" s="23">
        <f>AVERAGE('(1) S. lasiolepis_all'!E204:E206)</f>
        <v>4.3614453333333332</v>
      </c>
      <c r="H70" s="22">
        <f>AVERAGE('(1) S. lasiolepis_all'!F204:F206)</f>
        <v>0.1492049695347413</v>
      </c>
      <c r="I70" s="53">
        <f>AVERAGE('(1) S. lasiolepis_all'!G204:G206)</f>
        <v>0.85079503046525884</v>
      </c>
      <c r="J70" s="57">
        <f>AVERAGE('(1) S. lasiolepis_all'!H204:H206)</f>
        <v>0.67253177862266222</v>
      </c>
      <c r="K70" s="24">
        <f>AVERAGE('(1) S. lasiolepis_all'!I204:I206)</f>
        <v>3.6889135547106711</v>
      </c>
      <c r="L70" s="66">
        <f t="shared" si="21"/>
        <v>1.2496353255593862</v>
      </c>
      <c r="M70" s="23">
        <f t="shared" si="22"/>
        <v>6.8543923684054233</v>
      </c>
      <c r="N70" s="45">
        <f t="shared" si="23"/>
        <v>8.1040276939648095</v>
      </c>
      <c r="O70" s="55"/>
      <c r="P70" s="4"/>
      <c r="R70" s="82"/>
      <c r="S70" s="82"/>
      <c r="T70" s="82"/>
      <c r="U70" s="82"/>
      <c r="V70" s="82"/>
    </row>
    <row r="71" spans="1:22">
      <c r="A71" s="47">
        <v>2019</v>
      </c>
      <c r="B71" s="28">
        <v>43544</v>
      </c>
      <c r="C71" s="6" t="s">
        <v>11</v>
      </c>
      <c r="D71" s="61">
        <f>AVERAGE('(1) S. lasiolepis_all'!C207:C209)</f>
        <v>3</v>
      </c>
      <c r="E71" s="60" t="str">
        <f t="shared" si="20"/>
        <v>2019 H 3</v>
      </c>
      <c r="F71" s="23">
        <f>AVERAGE('(1) S. lasiolepis_all'!D207:D209)</f>
        <v>38.100463301633745</v>
      </c>
      <c r="G71" s="23">
        <f>AVERAGE('(1) S. lasiolepis_all'!E207:E209)</f>
        <v>4.3872673333333339</v>
      </c>
      <c r="H71" s="22">
        <f>AVERAGE('(1) S. lasiolepis_all'!F207:F209)</f>
        <v>0.21907716456069096</v>
      </c>
      <c r="I71" s="53">
        <f>AVERAGE('(1) S. lasiolepis_all'!G207:G209)</f>
        <v>0.78092283543930907</v>
      </c>
      <c r="J71" s="57">
        <f>AVERAGE('(1) S. lasiolepis_all'!H207:H209)</f>
        <v>1.0041198255185639</v>
      </c>
      <c r="K71" s="24">
        <f>AVERAGE('(1) S. lasiolepis_all'!I207:I209)</f>
        <v>3.383147507814769</v>
      </c>
      <c r="L71" s="66">
        <f t="shared" si="21"/>
        <v>1.399320795999009</v>
      </c>
      <c r="M71" s="23">
        <f t="shared" si="22"/>
        <v>4.7146849841079099</v>
      </c>
      <c r="N71" s="45">
        <f t="shared" si="23"/>
        <v>6.1140057801069192</v>
      </c>
      <c r="O71" s="55"/>
      <c r="P71" s="4"/>
      <c r="R71" s="82"/>
      <c r="S71" s="82"/>
      <c r="T71" s="82"/>
      <c r="U71" s="82"/>
      <c r="V71" s="82"/>
    </row>
    <row r="72" spans="1:22">
      <c r="A72" s="47">
        <v>2019</v>
      </c>
      <c r="B72" s="28">
        <v>43544</v>
      </c>
      <c r="C72" s="6" t="s">
        <v>11</v>
      </c>
      <c r="D72" s="61">
        <f>AVERAGE('(1) S. lasiolepis_all'!C210:C212)</f>
        <v>3</v>
      </c>
      <c r="E72" s="60" t="str">
        <f t="shared" si="20"/>
        <v>2019 H 3</v>
      </c>
      <c r="F72" s="23">
        <f>AVERAGE('(1) S. lasiolepis_all'!D210:D212)</f>
        <v>45.720555961960493</v>
      </c>
      <c r="G72" s="23">
        <f>AVERAGE('(1) S. lasiolepis_all'!E210:E212)</f>
        <v>4.7726276666666658</v>
      </c>
      <c r="H72" s="22">
        <f>AVERAGE('(1) S. lasiolepis_all'!F210:F212)</f>
        <v>0.18424342201932783</v>
      </c>
      <c r="I72" s="53">
        <f>AVERAGE('(1) S. lasiolepis_all'!G210:G212)</f>
        <v>0.81575657798067225</v>
      </c>
      <c r="J72" s="57">
        <f>AVERAGE('(1) S. lasiolepis_all'!H210:H212)</f>
        <v>0.93761476641568942</v>
      </c>
      <c r="K72" s="24">
        <f>AVERAGE('(1) S. lasiolepis_all'!I210:I212)</f>
        <v>3.8350129002509772</v>
      </c>
      <c r="L72" s="66">
        <f>(-AVERAGE(F71:F72)*J72+150/3.2808*J72)*40/3.2808/100</f>
        <v>0.43554690318082018</v>
      </c>
      <c r="M72" s="23">
        <f>(-AVERAGE(F71:F72)*K72+150/3.2808*K72)*40/3.2808/100</f>
        <v>1.7814651093307048</v>
      </c>
      <c r="N72" s="45">
        <f t="shared" si="23"/>
        <v>2.2170120125115251</v>
      </c>
      <c r="O72" s="55"/>
      <c r="P72" s="4"/>
      <c r="R72" s="82"/>
      <c r="S72" s="82"/>
      <c r="T72" s="82"/>
      <c r="U72" s="82"/>
      <c r="V72" s="82"/>
    </row>
    <row r="73" spans="1:22">
      <c r="A73" s="47">
        <v>2019</v>
      </c>
      <c r="B73" s="28">
        <v>43544</v>
      </c>
      <c r="C73" s="6" t="s">
        <v>10</v>
      </c>
      <c r="D73" s="61">
        <f>AVERAGE('(1) S. lasiolepis_all'!C213:C214)</f>
        <v>1</v>
      </c>
      <c r="E73" s="60" t="str">
        <f t="shared" si="20"/>
        <v>2019 J 1</v>
      </c>
      <c r="F73" s="23">
        <f>AVERAGE('(1) S. lasiolepis_all'!D213:D214)</f>
        <v>0.76200926603267494</v>
      </c>
      <c r="G73" s="23">
        <f>AVERAGE('(1) S. lasiolepis_all'!E213:E214)</f>
        <v>4.9399359999999994</v>
      </c>
      <c r="H73" s="22">
        <f>AVERAGE('(1) S. lasiolepis_all'!F213:F214)</f>
        <v>1</v>
      </c>
      <c r="I73" s="53">
        <f>AVERAGE('(1) S. lasiolepis_all'!G213:G214)</f>
        <v>0</v>
      </c>
      <c r="J73" s="57">
        <f>AVERAGE('(1) S. lasiolepis_all'!H213:H214)</f>
        <v>4.9399359999999994</v>
      </c>
      <c r="K73" s="24">
        <f>AVERAGE('(1) S. lasiolepis_all'!I213:I214)</f>
        <v>0</v>
      </c>
      <c r="L73" s="66">
        <f>(AVERAGE(F73:F74)*J73)*40/3.2808/100</f>
        <v>0.78020859662695186</v>
      </c>
      <c r="M73" s="23">
        <f>(AVERAGE(F73:F74)*K73)*40/3.2808/100</f>
        <v>0</v>
      </c>
      <c r="N73" s="45">
        <f t="shared" si="23"/>
        <v>0.78020859662695186</v>
      </c>
      <c r="O73" s="55"/>
      <c r="P73" s="4"/>
      <c r="R73" s="82"/>
      <c r="S73" s="82"/>
      <c r="T73" s="82"/>
      <c r="U73" s="82"/>
      <c r="V73" s="82"/>
    </row>
    <row r="74" spans="1:22">
      <c r="A74" s="47">
        <v>2019</v>
      </c>
      <c r="B74" s="28">
        <v>43544</v>
      </c>
      <c r="C74" s="6" t="s">
        <v>10</v>
      </c>
      <c r="D74" s="61">
        <f>AVERAGE('(1) S. lasiolepis_all'!C215:C217)</f>
        <v>1</v>
      </c>
      <c r="E74" s="60" t="str">
        <f t="shared" si="20"/>
        <v>2019 J 1</v>
      </c>
      <c r="F74" s="23">
        <f>AVERAGE('(1) S. lasiolepis_all'!D215:D217)</f>
        <v>1.8288222384784198</v>
      </c>
      <c r="G74" s="23">
        <f>AVERAGE('(1) S. lasiolepis_all'!E215:E217)</f>
        <v>4.6809970000000005</v>
      </c>
      <c r="H74" s="22">
        <f>AVERAGE('(1) S. lasiolepis_all'!F215:F217)</f>
        <v>0.6504003771822906</v>
      </c>
      <c r="I74" s="53">
        <f>AVERAGE('(1) S. lasiolepis_all'!G215:G217)</f>
        <v>0.3495996228177094</v>
      </c>
      <c r="J74" s="57">
        <f>AVERAGE('(1) S. lasiolepis_all'!H215:H217)</f>
        <v>2.9194128192319391</v>
      </c>
      <c r="K74" s="24">
        <f>AVERAGE('(1) S. lasiolepis_all'!I215:I217)</f>
        <v>1.761584180768061</v>
      </c>
      <c r="L74" s="66">
        <f>(-AVERAGE(F73:F74)*J74+AVERAGE(F74:F75)*J74)*40/3.2808/100</f>
        <v>0.51533495212090852</v>
      </c>
      <c r="M74" s="23">
        <f>(-AVERAGE(F73:F74)*K74+AVERAGE(F74:F75)*K74)*40/3.2808/100</f>
        <v>0.31095496103627135</v>
      </c>
      <c r="N74" s="45">
        <f t="shared" si="23"/>
        <v>0.82628991315717992</v>
      </c>
      <c r="O74" s="55"/>
      <c r="P74" s="4"/>
      <c r="R74" s="82"/>
      <c r="S74" s="82"/>
      <c r="T74" s="82"/>
      <c r="U74" s="82"/>
      <c r="V74" s="82"/>
    </row>
    <row r="75" spans="1:22">
      <c r="A75" s="47">
        <v>2019</v>
      </c>
      <c r="B75" s="28">
        <v>43544</v>
      </c>
      <c r="C75" s="6" t="s">
        <v>10</v>
      </c>
      <c r="D75" s="61">
        <f>AVERAGE('(1) S. lasiolepis_all'!C218:C220)</f>
        <v>1</v>
      </c>
      <c r="E75" s="60" t="str">
        <f t="shared" si="20"/>
        <v>2019 J 1</v>
      </c>
      <c r="F75" s="23">
        <f>AVERAGE('(1) S. lasiolepis_all'!D218:D220)</f>
        <v>3.6576444769568397</v>
      </c>
      <c r="G75" s="23">
        <f>AVERAGE('(1) S. lasiolepis_all'!E218:E220)</f>
        <v>5.1542653333333339</v>
      </c>
      <c r="H75" s="22">
        <f>AVERAGE('(1) S. lasiolepis_all'!F218:F220)</f>
        <v>0.13497101018183108</v>
      </c>
      <c r="I75" s="53">
        <f>AVERAGE('(1) S. lasiolepis_all'!G218:G220)</f>
        <v>0.865028989818169</v>
      </c>
      <c r="J75" s="57">
        <f>AVERAGE('(1) S. lasiolepis_all'!H218:H220)</f>
        <v>0.71578227209456202</v>
      </c>
      <c r="K75" s="24">
        <f>AVERAGE('(1) S. lasiolepis_all'!I218:I220)</f>
        <v>4.438483061238772</v>
      </c>
      <c r="L75" s="66">
        <f t="shared" ref="L75:L78" si="24">(-AVERAGE(F74:F75)*J75+AVERAGE(F75:F76)*J75)*40/3.2808/100</f>
        <v>0.25269987203515187</v>
      </c>
      <c r="M75" s="23">
        <f t="shared" ref="M75:M78" si="25">(-AVERAGE(F74:F75)*K75+AVERAGE(F75:F76)*K75)*40/3.2808/100</f>
        <v>1.5669626719353165</v>
      </c>
      <c r="N75" s="45">
        <f t="shared" si="23"/>
        <v>1.8196625439704683</v>
      </c>
      <c r="O75" s="55"/>
      <c r="P75" s="4"/>
      <c r="R75" s="82"/>
      <c r="S75" s="82"/>
      <c r="T75" s="82"/>
      <c r="U75" s="82"/>
      <c r="V75" s="82"/>
    </row>
    <row r="76" spans="1:22">
      <c r="A76" s="47">
        <v>2019</v>
      </c>
      <c r="B76" s="28">
        <v>43544</v>
      </c>
      <c r="C76" s="6" t="s">
        <v>10</v>
      </c>
      <c r="D76" s="61">
        <f>AVERAGE('(1) S. lasiolepis_all'!C221:C223)</f>
        <v>1</v>
      </c>
      <c r="E76" s="60" t="str">
        <f t="shared" si="20"/>
        <v>2019 J 1</v>
      </c>
      <c r="F76" s="23">
        <f>AVERAGE('(1) S. lasiolepis_all'!D221:D223)</f>
        <v>7.6200926603267503</v>
      </c>
      <c r="G76" s="23">
        <f>AVERAGE('(1) S. lasiolepis_all'!E221:E223)</f>
        <v>4.9233243333333334</v>
      </c>
      <c r="H76" s="22">
        <f>AVERAGE('(1) S. lasiolepis_all'!F221:F223)</f>
        <v>0.10071645633372746</v>
      </c>
      <c r="I76" s="53">
        <f>AVERAGE('(1) S. lasiolepis_all'!G221:G223)</f>
        <v>0.8992835436662725</v>
      </c>
      <c r="J76" s="57">
        <f>AVERAGE('(1) S. lasiolepis_all'!H221:H223)</f>
        <v>0.49898671791548321</v>
      </c>
      <c r="K76" s="24">
        <f>AVERAGE('(1) S. lasiolepis_all'!I221:I223)</f>
        <v>4.4243376154178504</v>
      </c>
      <c r="L76" s="66">
        <f t="shared" si="24"/>
        <v>0.58411723162073481</v>
      </c>
      <c r="M76" s="23">
        <f t="shared" si="25"/>
        <v>5.1791595785743603</v>
      </c>
      <c r="N76" s="45">
        <f t="shared" si="23"/>
        <v>5.7632768101950953</v>
      </c>
      <c r="O76" s="55"/>
      <c r="P76" s="4"/>
      <c r="R76" s="82"/>
      <c r="S76" s="82"/>
      <c r="T76" s="82"/>
      <c r="U76" s="82"/>
      <c r="V76" s="82"/>
    </row>
    <row r="77" spans="1:22">
      <c r="A77" s="47">
        <v>2019</v>
      </c>
      <c r="B77" s="28">
        <v>43544</v>
      </c>
      <c r="C77" s="6" t="s">
        <v>10</v>
      </c>
      <c r="D77" s="61">
        <f>AVERAGE('(1) S. lasiolepis_all'!C224:C226)</f>
        <v>2</v>
      </c>
      <c r="E77" s="60" t="str">
        <f t="shared" si="20"/>
        <v>2019 J 2</v>
      </c>
      <c r="F77" s="23">
        <f>AVERAGE('(1) S. lasiolepis_all'!D224:D226)</f>
        <v>22.860277980980246</v>
      </c>
      <c r="G77" s="23">
        <f>AVERAGE('(1) S. lasiolepis_all'!E224:E226)</f>
        <v>5.0060866666666675</v>
      </c>
      <c r="H77" s="22">
        <f>AVERAGE('(1) S. lasiolepis_all'!F224:F226)</f>
        <v>7.8053816368305592E-2</v>
      </c>
      <c r="I77" s="53">
        <f>AVERAGE('(1) S. lasiolepis_all'!G224:G226)</f>
        <v>0.92194618363169445</v>
      </c>
      <c r="J77" s="57">
        <f>AVERAGE('(1) S. lasiolepis_all'!H224:H226)</f>
        <v>0.41768348664334431</v>
      </c>
      <c r="K77" s="24">
        <f>AVERAGE('(1) S. lasiolepis_all'!I224:I226)</f>
        <v>4.5884031800233229</v>
      </c>
      <c r="L77" s="66">
        <f t="shared" si="24"/>
        <v>0.77610018798113489</v>
      </c>
      <c r="M77" s="23">
        <f t="shared" si="25"/>
        <v>8.5257394281189072</v>
      </c>
      <c r="N77" s="45">
        <f t="shared" si="23"/>
        <v>9.3018396161000414</v>
      </c>
      <c r="O77" s="55"/>
      <c r="P77" s="4"/>
    </row>
    <row r="78" spans="1:22">
      <c r="A78" s="47">
        <v>2019</v>
      </c>
      <c r="B78" s="28">
        <v>43544</v>
      </c>
      <c r="C78" s="6" t="s">
        <v>10</v>
      </c>
      <c r="D78" s="61">
        <f>AVERAGE('(1) S. lasiolepis_all'!C227:C229)</f>
        <v>3</v>
      </c>
      <c r="E78" s="60" t="str">
        <f t="shared" si="20"/>
        <v>2019 J 3</v>
      </c>
      <c r="F78" s="23">
        <f>AVERAGE('(1) S. lasiolepis_all'!D227:D229)</f>
        <v>38.100463301633745</v>
      </c>
      <c r="G78" s="23">
        <f>AVERAGE('(1) S. lasiolepis_all'!E227:E229)</f>
        <v>5.4666363333333337</v>
      </c>
      <c r="H78" s="22">
        <f>AVERAGE('(1) S. lasiolepis_all'!F227:F229)</f>
        <v>4.8218121823151723E-2</v>
      </c>
      <c r="I78" s="53">
        <f>AVERAGE('(1) S. lasiolepis_all'!G227:G229)</f>
        <v>0.95178187817684823</v>
      </c>
      <c r="J78" s="57">
        <f>AVERAGE('(1) S. lasiolepis_all'!H227:H229)</f>
        <v>0.28033859013898993</v>
      </c>
      <c r="K78" s="24">
        <f>AVERAGE('(1) S. lasiolepis_all'!I227:I229)</f>
        <v>5.1862977431943431</v>
      </c>
      <c r="L78" s="66">
        <f t="shared" si="24"/>
        <v>0.39067410993497925</v>
      </c>
      <c r="M78" s="23">
        <f t="shared" si="25"/>
        <v>7.2275181724916573</v>
      </c>
      <c r="N78" s="45">
        <f t="shared" si="23"/>
        <v>7.6181922824266364</v>
      </c>
      <c r="O78" s="55"/>
      <c r="P78" s="4"/>
    </row>
    <row r="79" spans="1:22">
      <c r="A79" s="47">
        <v>2019</v>
      </c>
      <c r="B79" s="28">
        <v>43544</v>
      </c>
      <c r="C79" s="6" t="s">
        <v>10</v>
      </c>
      <c r="D79" s="61">
        <f>AVERAGE('(1) S. lasiolepis_all'!C230:C231)</f>
        <v>3</v>
      </c>
      <c r="E79" s="60" t="str">
        <f t="shared" si="20"/>
        <v>2019 J 3</v>
      </c>
      <c r="F79" s="23">
        <f>AVERAGE('(1) S. lasiolepis_all'!D230:D231)</f>
        <v>45.720555961960493</v>
      </c>
      <c r="G79" s="23">
        <f>AVERAGE('(1) S. lasiolepis_all'!E230:E231)</f>
        <v>4.2662125</v>
      </c>
      <c r="H79" s="22">
        <f>AVERAGE('(1) S. lasiolepis_all'!F230:F231)</f>
        <v>0</v>
      </c>
      <c r="I79" s="53">
        <f>AVERAGE('(1) S. lasiolepis_all'!G230:G231)</f>
        <v>1</v>
      </c>
      <c r="J79" s="57">
        <f>AVERAGE('(1) S. lasiolepis_all'!H230:H231)</f>
        <v>0</v>
      </c>
      <c r="K79" s="24">
        <f>AVERAGE('(1) S. lasiolepis_all'!I230:I231)</f>
        <v>4.2662125</v>
      </c>
      <c r="L79" s="66">
        <f>(-AVERAGE(F78:F79)*J79+150/3.2808*J79)*40/3.2808/100</f>
        <v>0</v>
      </c>
      <c r="M79" s="23">
        <f>(-AVERAGE(F78:F79)*K79+150/3.2808*K79)*40/3.2808/100</f>
        <v>1.9817687490029399</v>
      </c>
      <c r="N79" s="45">
        <f t="shared" si="23"/>
        <v>1.9817687490029399</v>
      </c>
      <c r="O79" s="55"/>
      <c r="P79" s="4"/>
    </row>
    <row r="80" spans="1:22">
      <c r="A80" s="47">
        <v>2019</v>
      </c>
      <c r="B80" s="28">
        <v>43544</v>
      </c>
      <c r="C80" s="6" t="s">
        <v>12</v>
      </c>
      <c r="D80" s="61">
        <f>AVERAGE('(1) S. lasiolepis_all'!C232:C234)</f>
        <v>1</v>
      </c>
      <c r="E80" s="60" t="str">
        <f t="shared" si="20"/>
        <v>2019 L 1</v>
      </c>
      <c r="F80" s="23">
        <f>AVERAGE('(1) S. lasiolepis_all'!D232:D234)</f>
        <v>0.76200926603267494</v>
      </c>
      <c r="G80" s="23">
        <f>AVERAGE('(1) S. lasiolepis_all'!E232:E234)</f>
        <v>4.8318183333333335</v>
      </c>
      <c r="H80" s="22">
        <f>AVERAGE('(1) S. lasiolepis_all'!F232:F234)</f>
        <v>1</v>
      </c>
      <c r="I80" s="53">
        <f>AVERAGE('(1) S. lasiolepis_all'!G232:G234)</f>
        <v>0</v>
      </c>
      <c r="J80" s="57">
        <f>AVERAGE('(1) S. lasiolepis_all'!H232:H234)</f>
        <v>4.8318183333333335</v>
      </c>
      <c r="K80" s="24">
        <f>AVERAGE('(1) S. lasiolepis_all'!I232:I234)</f>
        <v>0</v>
      </c>
      <c r="L80" s="66">
        <f>(AVERAGE(F80:F81)*J80)*40/3.2808/100</f>
        <v>0.7631325994924586</v>
      </c>
      <c r="M80" s="23">
        <f>(AVERAGE(F80:F81)*K80)*40/3.2808/100</f>
        <v>0</v>
      </c>
      <c r="N80" s="45">
        <f t="shared" si="23"/>
        <v>0.7631325994924586</v>
      </c>
      <c r="O80" s="55"/>
      <c r="P80" s="4"/>
    </row>
    <row r="81" spans="1:16">
      <c r="A81" s="47">
        <v>2019</v>
      </c>
      <c r="B81" s="28">
        <v>43544</v>
      </c>
      <c r="C81" s="6" t="s">
        <v>12</v>
      </c>
      <c r="D81" s="61">
        <f>AVERAGE('(1) S. lasiolepis_all'!C235:C237)</f>
        <v>1</v>
      </c>
      <c r="E81" s="60" t="str">
        <f t="shared" si="20"/>
        <v>2019 L 1</v>
      </c>
      <c r="F81" s="23">
        <f>AVERAGE('(1) S. lasiolepis_all'!D235:D237)</f>
        <v>1.8288222384784198</v>
      </c>
      <c r="G81" s="23">
        <f>AVERAGE('(1) S. lasiolepis_all'!E235:E237)</f>
        <v>4.8987939999999996</v>
      </c>
      <c r="H81" s="22">
        <f>AVERAGE('(1) S. lasiolepis_all'!F235:F237)</f>
        <v>0.75552690293787228</v>
      </c>
      <c r="I81" s="53">
        <f>AVERAGE('(1) S. lasiolepis_all'!G235:G237)</f>
        <v>0.24447309706212772</v>
      </c>
      <c r="J81" s="57">
        <f>AVERAGE('(1) S. lasiolepis_all'!H235:H237)</f>
        <v>3.7368058814589671</v>
      </c>
      <c r="K81" s="24">
        <f>AVERAGE('(1) S. lasiolepis_all'!I235:I237)</f>
        <v>1.1619881185410332</v>
      </c>
      <c r="L81" s="66">
        <f>(-AVERAGE(F80:F81)*J81+AVERAGE(F81:F82)*J81)*40/3.2808/100</f>
        <v>0.56704281331715611</v>
      </c>
      <c r="M81" s="23">
        <f>(-AVERAGE(F80:F81)*K81+AVERAGE(F81:F82)*K81)*40/3.2808/100</f>
        <v>0.17632626170063784</v>
      </c>
      <c r="N81" s="45">
        <f t="shared" si="23"/>
        <v>0.74336907501779392</v>
      </c>
      <c r="O81" s="55"/>
      <c r="P81" s="4"/>
    </row>
    <row r="82" spans="1:16">
      <c r="A82" s="47">
        <v>2019</v>
      </c>
      <c r="B82" s="28">
        <v>43544</v>
      </c>
      <c r="C82" s="6" t="s">
        <v>12</v>
      </c>
      <c r="D82" s="61">
        <f>AVERAGE('(1) S. lasiolepis_all'!C238:C240)</f>
        <v>1</v>
      </c>
      <c r="E82" s="60" t="str">
        <f t="shared" si="20"/>
        <v>2019 L 1</v>
      </c>
      <c r="F82" s="23">
        <f>AVERAGE('(1) S. lasiolepis_all'!D238:D240)</f>
        <v>3.2512395350727465</v>
      </c>
      <c r="G82" s="23">
        <f>AVERAGE('(1) S. lasiolepis_all'!E238:E240)</f>
        <v>5.3989646666666671</v>
      </c>
      <c r="H82" s="22">
        <f>AVERAGE('(1) S. lasiolepis_all'!F238:F240)</f>
        <v>0.30447554303065893</v>
      </c>
      <c r="I82" s="53">
        <f>AVERAGE('(1) S. lasiolepis_all'!G238:G240)</f>
        <v>0.69552445696934095</v>
      </c>
      <c r="J82" s="57">
        <f>AVERAGE('(1) S. lasiolepis_all'!H238:H240)</f>
        <v>1.6188658230817641</v>
      </c>
      <c r="K82" s="24">
        <f>AVERAGE('(1) S. lasiolepis_all'!I238:I240)</f>
        <v>3.7800988435849026</v>
      </c>
      <c r="L82" s="66">
        <f t="shared" ref="L82:L85" si="26">(-AVERAGE(F81:F82)*J82+AVERAGE(F82:F83)*J82)*40/3.2808/100</f>
        <v>0.57152461339640159</v>
      </c>
      <c r="M82" s="23">
        <f t="shared" ref="M82:M85" si="27">(-AVERAGE(F81:F82)*K82+AVERAGE(F82:F83)*K82)*40/3.2808/100</f>
        <v>1.334526616954177</v>
      </c>
      <c r="N82" s="45">
        <f t="shared" si="23"/>
        <v>1.9060512303505786</v>
      </c>
      <c r="O82" s="55"/>
      <c r="P82" s="4"/>
    </row>
    <row r="83" spans="1:16">
      <c r="A83" s="47">
        <v>2019</v>
      </c>
      <c r="B83" s="28">
        <v>43544</v>
      </c>
      <c r="C83" s="6" t="s">
        <v>12</v>
      </c>
      <c r="D83" s="61">
        <f>AVERAGE('(1) S. lasiolepis_all'!C241:C243)</f>
        <v>1</v>
      </c>
      <c r="E83" s="60" t="str">
        <f t="shared" si="20"/>
        <v>2019 L 1</v>
      </c>
      <c r="F83" s="23">
        <f>AVERAGE('(1) S. lasiolepis_all'!D241:D243)</f>
        <v>7.6200926603267503</v>
      </c>
      <c r="G83" s="23">
        <f>AVERAGE('(1) S. lasiolepis_all'!E241:E243)</f>
        <v>4.8656719999999991</v>
      </c>
      <c r="H83" s="22">
        <f>AVERAGE('(1) S. lasiolepis_all'!F241:F243)</f>
        <v>0.10860271507306719</v>
      </c>
      <c r="I83" s="53">
        <f>AVERAGE('(1) S. lasiolepis_all'!G241:G243)</f>
        <v>0.89139728492693282</v>
      </c>
      <c r="J83" s="57">
        <f>AVERAGE('(1) S. lasiolepis_all'!H241:H243)</f>
        <v>0.53196441627937341</v>
      </c>
      <c r="K83" s="24">
        <f>AVERAGE('(1) S. lasiolepis_all'!I241:I243)</f>
        <v>4.3337075837206269</v>
      </c>
      <c r="L83" s="66">
        <f t="shared" si="26"/>
        <v>0.63590043225292447</v>
      </c>
      <c r="M83" s="23">
        <f t="shared" si="27"/>
        <v>5.1804339565044293</v>
      </c>
      <c r="N83" s="45">
        <f t="shared" si="23"/>
        <v>5.8163343887573538</v>
      </c>
      <c r="O83" s="55"/>
      <c r="P83" s="4"/>
    </row>
    <row r="84" spans="1:16">
      <c r="A84" s="47">
        <v>2019</v>
      </c>
      <c r="B84" s="28">
        <v>43544</v>
      </c>
      <c r="C84" s="6" t="s">
        <v>12</v>
      </c>
      <c r="D84" s="61">
        <f>AVERAGE('(1) S. lasiolepis_all'!C244:C246)</f>
        <v>2</v>
      </c>
      <c r="E84" s="60" t="str">
        <f t="shared" si="20"/>
        <v>2019 L 2</v>
      </c>
      <c r="F84" s="23">
        <f>AVERAGE('(1) S. lasiolepis_all'!D244:D246)</f>
        <v>22.860277980980246</v>
      </c>
      <c r="G84" s="23">
        <f>AVERAGE('(1) S. lasiolepis_all'!E244:E246)</f>
        <v>4.824732</v>
      </c>
      <c r="H84" s="22">
        <f>AVERAGE('(1) S. lasiolepis_all'!F244:F246)</f>
        <v>2.6519520192600468E-2</v>
      </c>
      <c r="I84" s="53">
        <f>AVERAGE('(1) S. lasiolepis_all'!G244:G246)</f>
        <v>0.97348047980739949</v>
      </c>
      <c r="J84" s="57">
        <f>AVERAGE('(1) S. lasiolepis_all'!H244:H246)</f>
        <v>0.13117482486987456</v>
      </c>
      <c r="K84" s="24">
        <f>AVERAGE('(1) S. lasiolepis_all'!I244:I246)</f>
        <v>4.6935571751301248</v>
      </c>
      <c r="L84" s="66">
        <f t="shared" si="26"/>
        <v>0.24373672767875587</v>
      </c>
      <c r="M84" s="23">
        <f t="shared" si="27"/>
        <v>8.7211266961797147</v>
      </c>
      <c r="N84" s="45">
        <f t="shared" si="23"/>
        <v>8.9648634238584712</v>
      </c>
      <c r="O84" s="55"/>
      <c r="P84" s="4"/>
    </row>
    <row r="85" spans="1:16">
      <c r="A85" s="47">
        <v>2019</v>
      </c>
      <c r="B85" s="28">
        <v>43544</v>
      </c>
      <c r="C85" s="6" t="s">
        <v>12</v>
      </c>
      <c r="D85" s="61">
        <f>AVERAGE('(1) S. lasiolepis_all'!C247:C249)</f>
        <v>3</v>
      </c>
      <c r="E85" s="60" t="str">
        <f t="shared" si="20"/>
        <v>2019 L 3</v>
      </c>
      <c r="F85" s="23">
        <f>AVERAGE('(1) S. lasiolepis_all'!D247:D249)</f>
        <v>38.100463301633745</v>
      </c>
      <c r="G85" s="23">
        <f>AVERAGE('(1) S. lasiolepis_all'!E247:E249)</f>
        <v>4.3932473333333339</v>
      </c>
      <c r="H85" s="22">
        <f>AVERAGE('(1) S. lasiolepis_all'!F247:F249)</f>
        <v>7.1266054867663532E-3</v>
      </c>
      <c r="I85" s="53">
        <f>AVERAGE('(1) S. lasiolepis_all'!G247:G249)</f>
        <v>0.99287339451323364</v>
      </c>
      <c r="J85" s="57">
        <f>AVERAGE('(1) S. lasiolepis_all'!H247:H249)</f>
        <v>2.9809806824540111E-2</v>
      </c>
      <c r="K85" s="24">
        <f>AVERAGE('(1) S. lasiolepis_all'!I247:I249)</f>
        <v>4.3634375265087932</v>
      </c>
      <c r="L85" s="66">
        <f t="shared" si="26"/>
        <v>4.154233544064307E-2</v>
      </c>
      <c r="M85" s="23">
        <f t="shared" si="27"/>
        <v>6.0807970500263284</v>
      </c>
      <c r="N85" s="45">
        <f t="shared" si="23"/>
        <v>6.1223393854669714</v>
      </c>
      <c r="O85" s="55"/>
      <c r="P85" s="4"/>
    </row>
    <row r="86" spans="1:16" ht="17" thickBot="1">
      <c r="A86" s="67">
        <v>2019</v>
      </c>
      <c r="B86" s="63">
        <v>43544</v>
      </c>
      <c r="C86" s="18" t="s">
        <v>12</v>
      </c>
      <c r="D86" s="62">
        <f>AVERAGE('(1) S. lasiolepis_all'!C250:C252)</f>
        <v>3</v>
      </c>
      <c r="E86" s="80" t="str">
        <f t="shared" si="20"/>
        <v>2019 L 3</v>
      </c>
      <c r="F86" s="26">
        <f>AVERAGE('(1) S. lasiolepis_all'!D250:D252)</f>
        <v>45.720555961960493</v>
      </c>
      <c r="G86" s="26">
        <f>AVERAGE('(1) S. lasiolepis_all'!E250:E252)</f>
        <v>4.346482</v>
      </c>
      <c r="H86" s="25">
        <f>AVERAGE('(1) S. lasiolepis_all'!F250:F252)</f>
        <v>0</v>
      </c>
      <c r="I86" s="54">
        <f>AVERAGE('(1) S. lasiolepis_all'!G250:G252)</f>
        <v>1</v>
      </c>
      <c r="J86" s="58">
        <f>AVERAGE('(1) S. lasiolepis_all'!H250:H252)</f>
        <v>0</v>
      </c>
      <c r="K86" s="27">
        <f>AVERAGE('(1) S. lasiolepis_all'!I250:I252)</f>
        <v>4.346482</v>
      </c>
      <c r="L86" s="68">
        <f>(-AVERAGE(F85:F86)*J86+150/3.2808*J86)*40/3.2808/100</f>
        <v>0</v>
      </c>
      <c r="M86" s="26">
        <f>(-AVERAGE(F85:F86)*K86+150/3.2808*K86)*40/3.2808/100</f>
        <v>2.0190560586711945</v>
      </c>
      <c r="N86" s="41">
        <f t="shared" si="23"/>
        <v>2.0190560586711945</v>
      </c>
      <c r="O86" s="55"/>
      <c r="P86" s="4"/>
    </row>
    <row r="87" spans="1:16">
      <c r="L87" s="70"/>
      <c r="M87" s="70"/>
      <c r="N87" s="70"/>
    </row>
    <row r="88" spans="1:16">
      <c r="L88" s="70"/>
      <c r="M88" s="70"/>
      <c r="N88" s="70"/>
    </row>
    <row r="89" spans="1:16">
      <c r="L89" s="70"/>
      <c r="M89" s="70"/>
      <c r="N89" s="70"/>
    </row>
    <row r="90" spans="1:16">
      <c r="L90" s="70"/>
      <c r="M90" s="70"/>
      <c r="N90" s="70"/>
    </row>
    <row r="91" spans="1:16">
      <c r="L91" s="70"/>
      <c r="M91" s="70"/>
      <c r="N91" s="70"/>
    </row>
    <row r="92" spans="1:16">
      <c r="L92" s="70"/>
      <c r="M92" s="70"/>
      <c r="N92" s="70"/>
    </row>
    <row r="93" spans="1:16">
      <c r="L93" s="70"/>
      <c r="M93" s="70"/>
      <c r="N93" s="70"/>
    </row>
    <row r="94" spans="1:16">
      <c r="L94" s="70"/>
      <c r="M94" s="70"/>
      <c r="N94" s="70"/>
    </row>
    <row r="95" spans="1:16">
      <c r="L95" s="70"/>
      <c r="M95" s="70"/>
      <c r="N95" s="70"/>
    </row>
    <row r="96" spans="1:16">
      <c r="L96" s="70"/>
      <c r="M96" s="70"/>
      <c r="N96" s="70"/>
    </row>
    <row r="97" spans="12:14">
      <c r="L97" s="70"/>
      <c r="M97" s="70"/>
      <c r="N97" s="70"/>
    </row>
    <row r="98" spans="12:14">
      <c r="L98" s="70"/>
      <c r="M98" s="70"/>
      <c r="N98" s="70"/>
    </row>
    <row r="99" spans="12:14">
      <c r="L99" s="70"/>
      <c r="M99" s="70"/>
      <c r="N99" s="70"/>
    </row>
    <row r="100" spans="12:14">
      <c r="L100" s="70"/>
      <c r="M100" s="70"/>
      <c r="N100" s="70"/>
    </row>
    <row r="101" spans="12:14">
      <c r="L101" s="70"/>
      <c r="M101" s="70"/>
      <c r="N101" s="70"/>
    </row>
    <row r="102" spans="12:14">
      <c r="L102" s="70"/>
      <c r="M102" s="70"/>
      <c r="N102" s="70"/>
    </row>
    <row r="103" spans="12:14">
      <c r="L103" s="70"/>
      <c r="M103" s="70"/>
      <c r="N103" s="70"/>
    </row>
    <row r="104" spans="12:14">
      <c r="L104" s="70"/>
      <c r="M104" s="70"/>
      <c r="N104" s="70"/>
    </row>
    <row r="105" spans="12:14">
      <c r="L105" s="70"/>
      <c r="M105" s="70"/>
      <c r="N105" s="70"/>
    </row>
    <row r="106" spans="12:14">
      <c r="L106" s="70"/>
      <c r="M106" s="70"/>
      <c r="N106" s="70"/>
    </row>
    <row r="107" spans="12:14">
      <c r="L107" s="70"/>
      <c r="M107" s="70"/>
      <c r="N107" s="70"/>
    </row>
    <row r="108" spans="12:14">
      <c r="L108" s="70"/>
      <c r="M108" s="70"/>
      <c r="N108" s="70"/>
    </row>
    <row r="109" spans="12:14">
      <c r="L109" s="70"/>
      <c r="M109" s="70"/>
      <c r="N109" s="70"/>
    </row>
    <row r="110" spans="12:14">
      <c r="L110" s="70"/>
      <c r="M110" s="70"/>
      <c r="N110" s="70"/>
    </row>
    <row r="111" spans="12:14">
      <c r="L111" s="70"/>
      <c r="M111" s="70"/>
      <c r="N111" s="70"/>
    </row>
    <row r="112" spans="12:14">
      <c r="L112" s="70"/>
      <c r="M112" s="70"/>
      <c r="N112" s="70"/>
    </row>
    <row r="113" spans="12:14">
      <c r="L113" s="70"/>
      <c r="M113" s="70"/>
      <c r="N113" s="70"/>
    </row>
    <row r="114" spans="12:14">
      <c r="L114" s="70"/>
      <c r="M114" s="70"/>
      <c r="N114" s="70"/>
    </row>
    <row r="115" spans="12:14">
      <c r="L115" s="70"/>
      <c r="M115" s="70"/>
      <c r="N115" s="70"/>
    </row>
    <row r="116" spans="12:14">
      <c r="L116" s="70"/>
      <c r="M116" s="70"/>
      <c r="N116" s="70"/>
    </row>
    <row r="117" spans="12:14">
      <c r="L117" s="70"/>
      <c r="M117" s="70"/>
      <c r="N117" s="70"/>
    </row>
    <row r="118" spans="12:14">
      <c r="L118" s="70"/>
      <c r="M118" s="70"/>
      <c r="N118" s="70"/>
    </row>
    <row r="119" spans="12:14">
      <c r="L119" s="70"/>
      <c r="M119" s="70"/>
      <c r="N119" s="70"/>
    </row>
    <row r="120" spans="12:14">
      <c r="L120" s="70"/>
      <c r="M120" s="70"/>
      <c r="N120" s="70"/>
    </row>
    <row r="121" spans="12:14">
      <c r="L121" s="70"/>
      <c r="M121" s="70"/>
      <c r="N121" s="70"/>
    </row>
    <row r="122" spans="12:14">
      <c r="L122" s="70"/>
      <c r="M122" s="70"/>
      <c r="N122" s="70"/>
    </row>
    <row r="123" spans="12:14">
      <c r="L123" s="70"/>
      <c r="M123" s="70"/>
      <c r="N123" s="70"/>
    </row>
    <row r="124" spans="12:14">
      <c r="L124" s="70"/>
      <c r="M124" s="70"/>
      <c r="N124" s="70"/>
    </row>
    <row r="125" spans="12:14">
      <c r="L125" s="70"/>
      <c r="M125" s="70"/>
      <c r="N125" s="70"/>
    </row>
    <row r="126" spans="12:14">
      <c r="L126" s="70"/>
      <c r="M126" s="70"/>
      <c r="N126" s="70"/>
    </row>
    <row r="127" spans="12:14">
      <c r="L127" s="70"/>
      <c r="M127" s="70"/>
      <c r="N127" s="70"/>
    </row>
    <row r="128" spans="12:14">
      <c r="L128" s="70"/>
      <c r="M128" s="70"/>
      <c r="N128" s="70"/>
    </row>
    <row r="129" spans="12:14">
      <c r="L129" s="70"/>
      <c r="M129" s="70"/>
      <c r="N129" s="70"/>
    </row>
    <row r="130" spans="12:14">
      <c r="L130" s="70"/>
      <c r="M130" s="70"/>
      <c r="N130" s="70"/>
    </row>
    <row r="131" spans="12:14">
      <c r="L131" s="70"/>
      <c r="M131" s="70"/>
      <c r="N131" s="70"/>
    </row>
    <row r="132" spans="12:14">
      <c r="L132" s="70"/>
      <c r="M132" s="70"/>
      <c r="N132" s="70"/>
    </row>
    <row r="133" spans="12:14">
      <c r="L133" s="70"/>
      <c r="M133" s="70"/>
      <c r="N133" s="70"/>
    </row>
    <row r="134" spans="12:14">
      <c r="L134" s="70"/>
      <c r="M134" s="70"/>
      <c r="N134" s="70"/>
    </row>
  </sheetData>
  <phoneticPr fontId="7" type="noConversion"/>
  <pageMargins left="0.7" right="0.7" top="0.75" bottom="0.75" header="0.3" footer="0.3"/>
  <ignoredErrors>
    <ignoredError sqref="F2:I86 D1:D59 D60:D86 G1:I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704FF-217A-3148-BCD0-D7CD23D13639}">
  <dimension ref="A1:R210"/>
  <sheetViews>
    <sheetView workbookViewId="0">
      <selection activeCell="K36" sqref="K36"/>
    </sheetView>
  </sheetViews>
  <sheetFormatPr baseColWidth="10" defaultRowHeight="16"/>
  <cols>
    <col min="1" max="1" width="8.6640625" bestFit="1" customWidth="1"/>
    <col min="2" max="2" width="7.83203125" bestFit="1" customWidth="1"/>
    <col min="3" max="3" width="4.83203125" bestFit="1" customWidth="1"/>
    <col min="4" max="4" width="6" bestFit="1" customWidth="1"/>
    <col min="5" max="5" width="9.83203125" customWidth="1"/>
    <col min="6" max="6" width="9.6640625" bestFit="1" customWidth="1"/>
    <col min="7" max="7" width="8" bestFit="1" customWidth="1"/>
    <col min="8" max="8" width="6.83203125" bestFit="1" customWidth="1"/>
    <col min="9" max="9" width="7.5" bestFit="1" customWidth="1"/>
    <col min="10" max="10" width="13.33203125" bestFit="1" customWidth="1"/>
    <col min="11" max="11" width="13.6640625" bestFit="1" customWidth="1"/>
    <col min="12" max="12" width="22.83203125" bestFit="1" customWidth="1"/>
    <col min="13" max="13" width="22.5" bestFit="1" customWidth="1"/>
    <col min="14" max="14" width="18.5" bestFit="1" customWidth="1"/>
  </cols>
  <sheetData>
    <row r="1" spans="1:18">
      <c r="A1" s="8" t="s">
        <v>41</v>
      </c>
      <c r="B1" s="8" t="s">
        <v>0</v>
      </c>
      <c r="C1" s="9" t="s">
        <v>1</v>
      </c>
      <c r="D1" s="9" t="s">
        <v>2</v>
      </c>
      <c r="E1" s="9" t="s">
        <v>44</v>
      </c>
      <c r="F1" s="9" t="s">
        <v>3</v>
      </c>
      <c r="G1" s="9" t="s">
        <v>22</v>
      </c>
      <c r="H1" s="9" t="s">
        <v>17</v>
      </c>
      <c r="I1" s="52" t="s">
        <v>19</v>
      </c>
      <c r="J1" s="8" t="s">
        <v>43</v>
      </c>
      <c r="K1" s="10" t="s">
        <v>47</v>
      </c>
      <c r="L1" s="8" t="s">
        <v>48</v>
      </c>
      <c r="M1" s="9" t="s">
        <v>46</v>
      </c>
      <c r="N1" s="10" t="s">
        <v>49</v>
      </c>
      <c r="O1" s="4"/>
      <c r="P1" s="33" t="s">
        <v>21</v>
      </c>
    </row>
    <row r="2" spans="1:18" ht="17" thickBot="1">
      <c r="A2" s="11" t="s">
        <v>16</v>
      </c>
      <c r="B2" s="11" t="s">
        <v>16</v>
      </c>
      <c r="C2" s="12" t="s">
        <v>16</v>
      </c>
      <c r="D2" s="12" t="s">
        <v>16</v>
      </c>
      <c r="E2" s="12" t="s">
        <v>16</v>
      </c>
      <c r="F2" s="12" t="s">
        <v>14</v>
      </c>
      <c r="G2" s="12" t="s">
        <v>15</v>
      </c>
      <c r="H2" s="12" t="s">
        <v>16</v>
      </c>
      <c r="I2" s="50" t="s">
        <v>16</v>
      </c>
      <c r="J2" s="11" t="s">
        <v>15</v>
      </c>
      <c r="K2" s="32" t="s">
        <v>15</v>
      </c>
      <c r="L2" s="11" t="s">
        <v>56</v>
      </c>
      <c r="M2" s="12" t="s">
        <v>57</v>
      </c>
      <c r="N2" s="32" t="s">
        <v>58</v>
      </c>
      <c r="O2" s="4"/>
      <c r="P2" s="5" t="s">
        <v>18</v>
      </c>
    </row>
    <row r="3" spans="1:18">
      <c r="A3" s="71">
        <v>2018</v>
      </c>
      <c r="B3" s="59">
        <v>43200</v>
      </c>
      <c r="C3" s="19" t="s">
        <v>9</v>
      </c>
      <c r="D3" s="19">
        <v>1</v>
      </c>
      <c r="E3" s="74" t="str">
        <f>A3&amp;" "&amp;C3&amp;" "&amp;D3</f>
        <v>2018 D 1</v>
      </c>
      <c r="F3" s="30">
        <v>0.5</v>
      </c>
      <c r="G3" s="29">
        <v>2.5400130000000001</v>
      </c>
      <c r="H3" s="29">
        <v>1</v>
      </c>
      <c r="I3" s="31">
        <v>0</v>
      </c>
      <c r="J3" s="56">
        <f t="shared" ref="J3:J34" si="0">H3*G3</f>
        <v>2.5400130000000001</v>
      </c>
      <c r="K3" s="46">
        <f t="shared" ref="K3:K34" si="1">I3*G3</f>
        <v>0</v>
      </c>
      <c r="L3" s="65">
        <f>(AVERAGE(F3:F4)*J3)*40/3.2808/100</f>
        <v>0.23226161302121434</v>
      </c>
      <c r="M3" s="30">
        <f>(AVERAGE(F3:F4)*K3)*40/3.2808/100</f>
        <v>0</v>
      </c>
      <c r="N3" s="48">
        <f>SUM(L3:M3)</f>
        <v>0.23226161302121434</v>
      </c>
      <c r="O3" s="4"/>
      <c r="P3" s="5" t="s">
        <v>20</v>
      </c>
    </row>
    <row r="4" spans="1:18">
      <c r="A4" s="47">
        <v>2018</v>
      </c>
      <c r="B4" s="13">
        <v>43200</v>
      </c>
      <c r="C4" s="6" t="s">
        <v>9</v>
      </c>
      <c r="D4" s="6">
        <v>1</v>
      </c>
      <c r="E4" s="60" t="str">
        <f t="shared" ref="E4:E67" si="2">A4&amp;" "&amp;C4&amp;" "&amp;D4</f>
        <v>2018 D 1</v>
      </c>
      <c r="F4" s="23">
        <v>1</v>
      </c>
      <c r="G4" s="22">
        <v>2.4598650000000002</v>
      </c>
      <c r="H4" s="22">
        <v>1</v>
      </c>
      <c r="I4" s="24">
        <v>0</v>
      </c>
      <c r="J4" s="57">
        <f t="shared" si="0"/>
        <v>2.4598650000000002</v>
      </c>
      <c r="K4" s="53">
        <f t="shared" si="1"/>
        <v>0</v>
      </c>
      <c r="L4" s="66">
        <f>(-AVERAGE(F3:F4)*J4+AVERAGE(F4:F5)*J4)*40/3.2808/100</f>
        <v>0.29991038771031459</v>
      </c>
      <c r="M4" s="23">
        <f>(-AVERAGE(F3:F4)*K4+AVERAGE(F4:F5)*K4)*40/3.2808/100</f>
        <v>0</v>
      </c>
      <c r="N4" s="45">
        <f t="shared" ref="N4:N30" si="3">SUM(L4:M4)</f>
        <v>0.29991038771031459</v>
      </c>
      <c r="O4" s="4"/>
      <c r="P4" s="85" t="s">
        <v>50</v>
      </c>
    </row>
    <row r="5" spans="1:18">
      <c r="A5" s="47">
        <v>2018</v>
      </c>
      <c r="B5" s="13">
        <v>43200</v>
      </c>
      <c r="C5" s="6" t="s">
        <v>9</v>
      </c>
      <c r="D5" s="6">
        <v>1</v>
      </c>
      <c r="E5" s="60" t="str">
        <f t="shared" si="2"/>
        <v>2018 D 1</v>
      </c>
      <c r="F5" s="23">
        <v>2.5</v>
      </c>
      <c r="G5" s="22">
        <v>2.0608909999999998</v>
      </c>
      <c r="H5" s="22">
        <v>0</v>
      </c>
      <c r="I5" s="24">
        <v>1</v>
      </c>
      <c r="J5" s="57">
        <f t="shared" si="0"/>
        <v>0</v>
      </c>
      <c r="K5" s="53">
        <f t="shared" si="1"/>
        <v>2.0608909999999998</v>
      </c>
      <c r="L5" s="66">
        <f t="shared" ref="L5:L8" si="4">(-AVERAGE(F4:F5)*J5+AVERAGE(F5:F6)*J5)*40/3.2808/100</f>
        <v>0</v>
      </c>
      <c r="M5" s="23">
        <f t="shared" ref="M5:M8" si="5">(-AVERAGE(F4:F5)*K5+AVERAGE(F5:F6)*K5)*40/3.2808/100</f>
        <v>0.81661737990733951</v>
      </c>
      <c r="N5" s="45">
        <f t="shared" si="3"/>
        <v>0.81661737990733951</v>
      </c>
      <c r="O5" s="4"/>
      <c r="P5" s="4" t="s">
        <v>51</v>
      </c>
    </row>
    <row r="6" spans="1:18">
      <c r="A6" s="47">
        <v>2018</v>
      </c>
      <c r="B6" s="13">
        <v>43200</v>
      </c>
      <c r="C6" s="6" t="s">
        <v>9</v>
      </c>
      <c r="D6" s="6">
        <v>1</v>
      </c>
      <c r="E6" s="60" t="str">
        <f t="shared" si="2"/>
        <v>2018 D 1</v>
      </c>
      <c r="F6" s="23">
        <v>7.5</v>
      </c>
      <c r="G6" s="22">
        <v>2.204771</v>
      </c>
      <c r="H6" s="22">
        <v>0.1119712586494979</v>
      </c>
      <c r="I6" s="24">
        <v>0.88802874135050214</v>
      </c>
      <c r="J6" s="57">
        <f t="shared" si="0"/>
        <v>0.24687098390391216</v>
      </c>
      <c r="K6" s="53">
        <f t="shared" si="1"/>
        <v>1.957900016096088</v>
      </c>
      <c r="L6" s="66">
        <f t="shared" si="4"/>
        <v>0.15049438179950753</v>
      </c>
      <c r="M6" s="23">
        <f t="shared" si="5"/>
        <v>1.1935503633845939</v>
      </c>
      <c r="N6" s="45">
        <f t="shared" si="3"/>
        <v>1.3440447451841013</v>
      </c>
      <c r="O6" s="4"/>
      <c r="P6" s="4" t="s">
        <v>60</v>
      </c>
    </row>
    <row r="7" spans="1:18">
      <c r="A7" s="47">
        <v>2018</v>
      </c>
      <c r="B7" s="13">
        <v>43200</v>
      </c>
      <c r="C7" s="6" t="s">
        <v>9</v>
      </c>
      <c r="D7" s="6">
        <v>1</v>
      </c>
      <c r="E7" s="60" t="str">
        <f t="shared" si="2"/>
        <v>2018 D 1</v>
      </c>
      <c r="F7" s="23">
        <v>12.500000000000002</v>
      </c>
      <c r="G7" s="22">
        <v>2.275414</v>
      </c>
      <c r="H7" s="22">
        <v>0</v>
      </c>
      <c r="I7" s="24">
        <v>1</v>
      </c>
      <c r="J7" s="57">
        <f t="shared" si="0"/>
        <v>0</v>
      </c>
      <c r="K7" s="53">
        <f t="shared" si="1"/>
        <v>2.275414</v>
      </c>
      <c r="L7" s="66">
        <f t="shared" si="4"/>
        <v>0</v>
      </c>
      <c r="M7" s="23">
        <f t="shared" si="5"/>
        <v>2.0806638624725675</v>
      </c>
      <c r="N7" s="45">
        <f t="shared" si="3"/>
        <v>2.0806638624725675</v>
      </c>
      <c r="O7" s="35"/>
      <c r="P7" s="4"/>
    </row>
    <row r="8" spans="1:18">
      <c r="A8" s="47">
        <v>2018</v>
      </c>
      <c r="B8" s="13">
        <v>43200</v>
      </c>
      <c r="C8" s="6" t="s">
        <v>9</v>
      </c>
      <c r="D8" s="6">
        <v>2</v>
      </c>
      <c r="E8" s="60" t="str">
        <f t="shared" si="2"/>
        <v>2018 D 2</v>
      </c>
      <c r="F8" s="23">
        <v>22.5</v>
      </c>
      <c r="G8" s="22">
        <v>2.1312630000000001</v>
      </c>
      <c r="H8" s="22">
        <v>0.11649100449205803</v>
      </c>
      <c r="I8" s="24">
        <v>0.88350899550794193</v>
      </c>
      <c r="J8" s="57">
        <f t="shared" si="0"/>
        <v>0.24827296770675708</v>
      </c>
      <c r="K8" s="53">
        <f t="shared" si="1"/>
        <v>1.8829900322932429</v>
      </c>
      <c r="L8" s="66">
        <f t="shared" si="4"/>
        <v>0.37837260379595988</v>
      </c>
      <c r="M8" s="23">
        <f t="shared" si="5"/>
        <v>2.8697117049092338</v>
      </c>
      <c r="N8" s="45">
        <f t="shared" si="3"/>
        <v>3.2480843087051938</v>
      </c>
      <c r="O8" s="4"/>
      <c r="P8" s="4"/>
    </row>
    <row r="9" spans="1:18">
      <c r="A9" s="47">
        <v>2018</v>
      </c>
      <c r="B9" s="13">
        <v>43200</v>
      </c>
      <c r="C9" s="6" t="s">
        <v>9</v>
      </c>
      <c r="D9" s="6">
        <v>3</v>
      </c>
      <c r="E9" s="60" t="str">
        <f t="shared" si="2"/>
        <v>2018 D 3</v>
      </c>
      <c r="F9" s="23">
        <v>37.5</v>
      </c>
      <c r="G9" s="22">
        <v>2.1178659999999998</v>
      </c>
      <c r="H9" s="22">
        <v>0.11001391184215875</v>
      </c>
      <c r="I9" s="24">
        <v>0.88998608815784119</v>
      </c>
      <c r="J9" s="57">
        <f t="shared" si="0"/>
        <v>0.23299472341750538</v>
      </c>
      <c r="K9" s="53">
        <f t="shared" si="1"/>
        <v>1.8848712765824944</v>
      </c>
      <c r="L9" s="66">
        <f>(-AVERAGE(F8:F9)*J9+150/3.2808*J9)*40/3.2808/100</f>
        <v>0.4465748095984392</v>
      </c>
      <c r="M9" s="23">
        <f>(-AVERAGE(F8:F9)*K9+150/3.2808*K9)*40/3.2808/100</f>
        <v>3.6126828071942225</v>
      </c>
      <c r="N9" s="45">
        <f t="shared" si="3"/>
        <v>4.0592576167926619</v>
      </c>
      <c r="O9" s="4"/>
      <c r="P9" s="4"/>
    </row>
    <row r="10" spans="1:18">
      <c r="A10" s="47">
        <v>2018</v>
      </c>
      <c r="B10" s="13">
        <v>43200</v>
      </c>
      <c r="C10" s="7" t="s">
        <v>8</v>
      </c>
      <c r="D10" s="6">
        <v>1</v>
      </c>
      <c r="E10" s="60" t="str">
        <f t="shared" si="2"/>
        <v>2018 E 1</v>
      </c>
      <c r="F10" s="23">
        <v>0.5</v>
      </c>
      <c r="G10" s="22">
        <v>2.002875</v>
      </c>
      <c r="H10" s="22">
        <v>0</v>
      </c>
      <c r="I10" s="24">
        <v>1</v>
      </c>
      <c r="J10" s="57">
        <f t="shared" si="0"/>
        <v>0</v>
      </c>
      <c r="K10" s="53">
        <f t="shared" si="1"/>
        <v>2.002875</v>
      </c>
      <c r="L10" s="66">
        <f>(AVERAGE(F10:F11)*J10)*40/3.2808/100</f>
        <v>0</v>
      </c>
      <c r="M10" s="23">
        <f>(AVERAGE(F10:F11)*K10)*40/3.2808/100</f>
        <v>0.18314511704462327</v>
      </c>
      <c r="N10" s="45">
        <f t="shared" si="3"/>
        <v>0.18314511704462327</v>
      </c>
      <c r="O10" s="4"/>
      <c r="P10" s="4"/>
    </row>
    <row r="11" spans="1:18">
      <c r="A11" s="47">
        <v>2018</v>
      </c>
      <c r="B11" s="13">
        <v>43200</v>
      </c>
      <c r="C11" s="7" t="s">
        <v>8</v>
      </c>
      <c r="D11" s="6">
        <v>1</v>
      </c>
      <c r="E11" s="60" t="str">
        <f t="shared" si="2"/>
        <v>2018 E 1</v>
      </c>
      <c r="F11" s="23">
        <v>1</v>
      </c>
      <c r="G11" s="22">
        <v>2.574767</v>
      </c>
      <c r="H11" s="22">
        <v>0.78643513059413872</v>
      </c>
      <c r="I11" s="24">
        <v>0.21356486940586128</v>
      </c>
      <c r="J11" s="57">
        <f t="shared" si="0"/>
        <v>2.0248872218944789</v>
      </c>
      <c r="K11" s="53">
        <f t="shared" si="1"/>
        <v>0.54987977810552124</v>
      </c>
      <c r="L11" s="66">
        <f>(-AVERAGE(F10:F11)*J11+AVERAGE(F11:F12)*J11)*40/3.2808/100</f>
        <v>0.24687725212076064</v>
      </c>
      <c r="M11" s="23">
        <f>(-AVERAGE(F10:F11)*K11+AVERAGE(F11:F12)*K11)*40/3.2808/100</f>
        <v>6.7042157779263742E-2</v>
      </c>
      <c r="N11" s="45">
        <f t="shared" si="3"/>
        <v>0.31391940990002437</v>
      </c>
      <c r="O11" s="4"/>
      <c r="P11" s="4"/>
    </row>
    <row r="12" spans="1:18">
      <c r="A12" s="47">
        <v>2018</v>
      </c>
      <c r="B12" s="13">
        <v>43200</v>
      </c>
      <c r="C12" s="7" t="s">
        <v>8</v>
      </c>
      <c r="D12" s="6">
        <v>1</v>
      </c>
      <c r="E12" s="60" t="str">
        <f t="shared" si="2"/>
        <v>2018 E 1</v>
      </c>
      <c r="F12" s="23">
        <v>2.5</v>
      </c>
      <c r="G12" s="22">
        <v>2.3673519999999999</v>
      </c>
      <c r="H12" s="22">
        <v>0</v>
      </c>
      <c r="I12" s="24">
        <v>1</v>
      </c>
      <c r="J12" s="57">
        <f t="shared" si="0"/>
        <v>0</v>
      </c>
      <c r="K12" s="53">
        <f t="shared" si="1"/>
        <v>2.3673519999999999</v>
      </c>
      <c r="L12" s="66">
        <f t="shared" ref="L12:L15" si="6">(-AVERAGE(F11:F12)*J12+AVERAGE(F12:F13)*J12)*40/3.2808/100</f>
        <v>0</v>
      </c>
      <c r="M12" s="23">
        <f t="shared" ref="M12:M15" si="7">(-AVERAGE(F11:F12)*K12+AVERAGE(F12:F13)*K12)*40/3.2808/100</f>
        <v>0.93805096317971215</v>
      </c>
      <c r="N12" s="45">
        <f t="shared" si="3"/>
        <v>0.93805096317971215</v>
      </c>
      <c r="O12" s="4"/>
      <c r="P12" s="4"/>
    </row>
    <row r="13" spans="1:18">
      <c r="A13" s="47">
        <v>2018</v>
      </c>
      <c r="B13" s="13">
        <v>43200</v>
      </c>
      <c r="C13" s="7" t="s">
        <v>8</v>
      </c>
      <c r="D13" s="6">
        <v>1</v>
      </c>
      <c r="E13" s="60" t="str">
        <f t="shared" si="2"/>
        <v>2018 E 1</v>
      </c>
      <c r="F13" s="23">
        <v>7.5</v>
      </c>
      <c r="G13" s="22">
        <v>2.432696</v>
      </c>
      <c r="H13" s="22">
        <v>1.8379541722460372E-2</v>
      </c>
      <c r="I13" s="24">
        <v>0.98162045827753963</v>
      </c>
      <c r="J13" s="57">
        <f t="shared" si="0"/>
        <v>4.4711837630062458E-2</v>
      </c>
      <c r="K13" s="53">
        <f t="shared" si="1"/>
        <v>2.3879841623699374</v>
      </c>
      <c r="L13" s="66">
        <f t="shared" si="6"/>
        <v>2.725666766036482E-2</v>
      </c>
      <c r="M13" s="23">
        <f t="shared" si="7"/>
        <v>1.4557328470921345</v>
      </c>
      <c r="N13" s="45">
        <f t="shared" si="3"/>
        <v>1.4829895147524992</v>
      </c>
      <c r="O13" s="4"/>
      <c r="P13" s="35"/>
      <c r="Q13" s="34"/>
      <c r="R13" s="34"/>
    </row>
    <row r="14" spans="1:18">
      <c r="A14" s="47">
        <v>2018</v>
      </c>
      <c r="B14" s="13">
        <v>43200</v>
      </c>
      <c r="C14" s="7" t="s">
        <v>8</v>
      </c>
      <c r="D14" s="6">
        <v>1</v>
      </c>
      <c r="E14" s="60" t="str">
        <f t="shared" si="2"/>
        <v>2018 E 1</v>
      </c>
      <c r="F14" s="23">
        <v>12.500000000000002</v>
      </c>
      <c r="G14" s="22">
        <v>2.2776480000000001</v>
      </c>
      <c r="H14" s="22">
        <v>5.8470770192859393E-2</v>
      </c>
      <c r="I14" s="24">
        <v>0.9415292298071406</v>
      </c>
      <c r="J14" s="57">
        <f t="shared" si="0"/>
        <v>0.13317583278822581</v>
      </c>
      <c r="K14" s="53">
        <f t="shared" si="1"/>
        <v>2.1444721672117741</v>
      </c>
      <c r="L14" s="66">
        <f t="shared" si="6"/>
        <v>0.12177746231549542</v>
      </c>
      <c r="M14" s="23">
        <f t="shared" si="7"/>
        <v>1.9609291945974525</v>
      </c>
      <c r="N14" s="45">
        <f t="shared" si="3"/>
        <v>2.082706656912948</v>
      </c>
      <c r="O14" s="35"/>
      <c r="P14" s="35"/>
      <c r="Q14" s="34"/>
      <c r="R14" s="34"/>
    </row>
    <row r="15" spans="1:18">
      <c r="A15" s="47">
        <v>2018</v>
      </c>
      <c r="B15" s="13">
        <v>43200</v>
      </c>
      <c r="C15" s="7" t="s">
        <v>8</v>
      </c>
      <c r="D15" s="6">
        <v>2</v>
      </c>
      <c r="E15" s="60" t="str">
        <f t="shared" si="2"/>
        <v>2018 E 2</v>
      </c>
      <c r="F15" s="23">
        <v>22.5</v>
      </c>
      <c r="G15" s="22">
        <v>2.6846739999999998</v>
      </c>
      <c r="H15" s="22">
        <v>7.212317621245698E-2</v>
      </c>
      <c r="I15" s="24">
        <v>0.92787682378754299</v>
      </c>
      <c r="J15" s="57">
        <f t="shared" si="0"/>
        <v>0.19362721597500171</v>
      </c>
      <c r="K15" s="53">
        <f t="shared" si="1"/>
        <v>2.4910467840249981</v>
      </c>
      <c r="L15" s="66">
        <f t="shared" si="6"/>
        <v>0.29509146545812259</v>
      </c>
      <c r="M15" s="23">
        <f t="shared" si="7"/>
        <v>3.7964014630958887</v>
      </c>
      <c r="N15" s="45">
        <f t="shared" si="3"/>
        <v>4.0914929285540111</v>
      </c>
      <c r="O15" s="4"/>
      <c r="P15" s="35"/>
      <c r="Q15" s="34"/>
      <c r="R15" s="34"/>
    </row>
    <row r="16" spans="1:18">
      <c r="A16" s="47">
        <v>2018</v>
      </c>
      <c r="B16" s="13">
        <v>43200</v>
      </c>
      <c r="C16" s="7" t="s">
        <v>8</v>
      </c>
      <c r="D16" s="6">
        <v>3</v>
      </c>
      <c r="E16" s="60" t="str">
        <f t="shared" si="2"/>
        <v>2018 E 3</v>
      </c>
      <c r="F16" s="23">
        <v>37.5</v>
      </c>
      <c r="G16" s="22">
        <v>2.6680790000000001</v>
      </c>
      <c r="H16" s="22">
        <v>0</v>
      </c>
      <c r="I16" s="24">
        <v>1</v>
      </c>
      <c r="J16" s="57">
        <f t="shared" si="0"/>
        <v>0</v>
      </c>
      <c r="K16" s="53">
        <f t="shared" si="1"/>
        <v>2.6680790000000001</v>
      </c>
      <c r="L16" s="66">
        <f>(-AVERAGE(F15:F16)*J16+150/3.2808*J16)*40/3.2808/100</f>
        <v>0</v>
      </c>
      <c r="M16" s="23">
        <f>(-AVERAGE(F15:F16)*K16+150/3.2808*K16)*40/3.2808/100</f>
        <v>5.1138362875434753</v>
      </c>
      <c r="N16" s="45">
        <f t="shared" si="3"/>
        <v>5.1138362875434753</v>
      </c>
      <c r="O16" s="4"/>
      <c r="P16" s="35"/>
      <c r="Q16" s="34"/>
      <c r="R16" s="34"/>
    </row>
    <row r="17" spans="1:18">
      <c r="A17" s="47">
        <v>2018</v>
      </c>
      <c r="B17" s="13">
        <v>43200</v>
      </c>
      <c r="C17" s="7" t="s">
        <v>7</v>
      </c>
      <c r="D17" s="6">
        <v>1</v>
      </c>
      <c r="E17" s="60" t="str">
        <f t="shared" si="2"/>
        <v>2018 F 1</v>
      </c>
      <c r="F17" s="23">
        <v>0.5</v>
      </c>
      <c r="G17" s="22">
        <v>2.4501490000000001</v>
      </c>
      <c r="H17" s="22">
        <v>1</v>
      </c>
      <c r="I17" s="24">
        <v>0</v>
      </c>
      <c r="J17" s="57">
        <f t="shared" si="0"/>
        <v>2.4501490000000001</v>
      </c>
      <c r="K17" s="53">
        <f t="shared" si="1"/>
        <v>0</v>
      </c>
      <c r="L17" s="66">
        <f>(AVERAGE(F17:F18)*J17)*40/3.2808/100</f>
        <v>0.2240443489392831</v>
      </c>
      <c r="M17" s="23">
        <f>(AVERAGE(F17:F18)*K17)*40/3.2808/100</f>
        <v>0</v>
      </c>
      <c r="N17" s="45">
        <f t="shared" si="3"/>
        <v>0.2240443489392831</v>
      </c>
      <c r="O17" s="4"/>
      <c r="P17" s="35"/>
      <c r="Q17" s="34"/>
      <c r="R17" s="34"/>
    </row>
    <row r="18" spans="1:18">
      <c r="A18" s="47">
        <v>2018</v>
      </c>
      <c r="B18" s="13">
        <v>43200</v>
      </c>
      <c r="C18" s="7" t="s">
        <v>7</v>
      </c>
      <c r="D18" s="6">
        <v>1</v>
      </c>
      <c r="E18" s="60" t="str">
        <f t="shared" si="2"/>
        <v>2018 F 1</v>
      </c>
      <c r="F18" s="23">
        <v>1</v>
      </c>
      <c r="G18" s="22">
        <v>1.9942759999999999</v>
      </c>
      <c r="H18" s="22">
        <v>0.29420233452170669</v>
      </c>
      <c r="I18" s="24">
        <v>0.70579766547829337</v>
      </c>
      <c r="J18" s="57">
        <f t="shared" si="0"/>
        <v>0.58672065488061109</v>
      </c>
      <c r="K18" s="53">
        <f t="shared" si="1"/>
        <v>1.407555345119389</v>
      </c>
      <c r="L18" s="66">
        <f>(-AVERAGE(F17:F18)*J18+AVERAGE(F18:F19)*J18)*40/3.2808/100</f>
        <v>7.1533852094685588E-2</v>
      </c>
      <c r="M18" s="23">
        <f>(-AVERAGE(F17:F18)*K18+AVERAGE(F18:F19)*K18)*40/3.2808/100</f>
        <v>0.17161123446956705</v>
      </c>
      <c r="N18" s="45">
        <f t="shared" si="3"/>
        <v>0.24314508656425265</v>
      </c>
      <c r="O18" s="4"/>
      <c r="P18" s="35"/>
      <c r="Q18" s="34"/>
      <c r="R18" s="34"/>
    </row>
    <row r="19" spans="1:18">
      <c r="A19" s="47">
        <v>2018</v>
      </c>
      <c r="B19" s="13">
        <v>43200</v>
      </c>
      <c r="C19" s="7" t="s">
        <v>7</v>
      </c>
      <c r="D19" s="6">
        <v>1</v>
      </c>
      <c r="E19" s="60" t="str">
        <f t="shared" si="2"/>
        <v>2018 F 1</v>
      </c>
      <c r="F19" s="23">
        <v>2.5</v>
      </c>
      <c r="G19" s="22">
        <v>2.0361090000000002</v>
      </c>
      <c r="H19" s="22">
        <v>0.12555152126455471</v>
      </c>
      <c r="I19" s="24">
        <v>0.87444847873544529</v>
      </c>
      <c r="J19" s="57">
        <f t="shared" si="0"/>
        <v>0.25563658241045123</v>
      </c>
      <c r="K19" s="53">
        <f t="shared" si="1"/>
        <v>1.780472417589549</v>
      </c>
      <c r="L19" s="66">
        <f t="shared" ref="L19:L22" si="8">(-AVERAGE(F18:F19)*J19+AVERAGE(F19:F20)*J19)*40/3.2808/100</f>
        <v>0.10129467115751846</v>
      </c>
      <c r="M19" s="23">
        <f t="shared" ref="M19:M22" si="9">(-AVERAGE(F18:F19)*K19+AVERAGE(F19:F20)*K19)*40/3.2808/100</f>
        <v>0.70550296966179393</v>
      </c>
      <c r="N19" s="45">
        <f t="shared" si="3"/>
        <v>0.80679764081931238</v>
      </c>
      <c r="O19" s="4"/>
      <c r="P19" s="35"/>
      <c r="Q19" s="34"/>
      <c r="R19" s="34"/>
    </row>
    <row r="20" spans="1:18">
      <c r="A20" s="47">
        <v>2018</v>
      </c>
      <c r="B20" s="13">
        <v>43200</v>
      </c>
      <c r="C20" s="7" t="s">
        <v>7</v>
      </c>
      <c r="D20" s="6">
        <v>1</v>
      </c>
      <c r="E20" s="60" t="str">
        <f t="shared" si="2"/>
        <v>2018 F 1</v>
      </c>
      <c r="F20" s="23">
        <v>7.5</v>
      </c>
      <c r="G20" s="22">
        <v>2.1162740000000002</v>
      </c>
      <c r="H20" s="22">
        <v>0</v>
      </c>
      <c r="I20" s="24">
        <v>1</v>
      </c>
      <c r="J20" s="57">
        <f t="shared" si="0"/>
        <v>0</v>
      </c>
      <c r="K20" s="53">
        <f t="shared" si="1"/>
        <v>2.1162740000000002</v>
      </c>
      <c r="L20" s="66">
        <f t="shared" si="8"/>
        <v>0</v>
      </c>
      <c r="M20" s="23">
        <f t="shared" si="9"/>
        <v>1.2900963179712266</v>
      </c>
      <c r="N20" s="45">
        <f t="shared" si="3"/>
        <v>1.2900963179712266</v>
      </c>
      <c r="O20" s="4"/>
      <c r="P20" s="35"/>
      <c r="Q20" s="34"/>
      <c r="R20" s="34"/>
    </row>
    <row r="21" spans="1:18">
      <c r="A21" s="47">
        <v>2018</v>
      </c>
      <c r="B21" s="13">
        <v>43200</v>
      </c>
      <c r="C21" s="7" t="s">
        <v>7</v>
      </c>
      <c r="D21" s="6">
        <v>1</v>
      </c>
      <c r="E21" s="60" t="str">
        <f t="shared" si="2"/>
        <v>2018 F 1</v>
      </c>
      <c r="F21" s="23">
        <v>12.500000000000002</v>
      </c>
      <c r="G21" s="22">
        <v>2.1906690000000002</v>
      </c>
      <c r="H21" s="22">
        <v>0</v>
      </c>
      <c r="I21" s="24">
        <v>1</v>
      </c>
      <c r="J21" s="57">
        <f t="shared" si="0"/>
        <v>0</v>
      </c>
      <c r="K21" s="53">
        <f t="shared" si="1"/>
        <v>2.1906690000000002</v>
      </c>
      <c r="L21" s="66">
        <f t="shared" si="8"/>
        <v>0</v>
      </c>
      <c r="M21" s="23">
        <f t="shared" si="9"/>
        <v>2.0031720921726408</v>
      </c>
      <c r="N21" s="45">
        <f t="shared" si="3"/>
        <v>2.0031720921726408</v>
      </c>
      <c r="O21" s="35"/>
      <c r="P21" s="4"/>
    </row>
    <row r="22" spans="1:18">
      <c r="A22" s="47">
        <v>2018</v>
      </c>
      <c r="B22" s="13">
        <v>43200</v>
      </c>
      <c r="C22" s="7" t="s">
        <v>7</v>
      </c>
      <c r="D22" s="6">
        <v>2</v>
      </c>
      <c r="E22" s="60" t="str">
        <f t="shared" si="2"/>
        <v>2018 F 2</v>
      </c>
      <c r="F22" s="23">
        <v>22.5</v>
      </c>
      <c r="G22" s="22">
        <v>2.2095210000000001</v>
      </c>
      <c r="H22" s="22">
        <v>5.7481648317973255E-3</v>
      </c>
      <c r="I22" s="24">
        <v>0.9942518351682027</v>
      </c>
      <c r="J22" s="57">
        <f t="shared" si="0"/>
        <v>1.2700690907317659E-2</v>
      </c>
      <c r="K22" s="53">
        <f t="shared" si="1"/>
        <v>2.1968203090926823</v>
      </c>
      <c r="L22" s="66">
        <f t="shared" si="8"/>
        <v>1.9356088312785999E-2</v>
      </c>
      <c r="M22" s="23">
        <f t="shared" si="9"/>
        <v>3.3479948626747786</v>
      </c>
      <c r="N22" s="45">
        <f t="shared" si="3"/>
        <v>3.3673509509875648</v>
      </c>
      <c r="O22" s="4"/>
      <c r="P22" s="4"/>
    </row>
    <row r="23" spans="1:18">
      <c r="A23" s="47">
        <v>2018</v>
      </c>
      <c r="B23" s="13">
        <v>43200</v>
      </c>
      <c r="C23" s="7" t="s">
        <v>7</v>
      </c>
      <c r="D23" s="6">
        <v>3</v>
      </c>
      <c r="E23" s="60" t="str">
        <f t="shared" si="2"/>
        <v>2018 F 3</v>
      </c>
      <c r="F23" s="23">
        <v>37.5</v>
      </c>
      <c r="G23" s="22">
        <v>2.0935160000000002</v>
      </c>
      <c r="H23" s="22">
        <v>7.1041072242125317E-2</v>
      </c>
      <c r="I23" s="24">
        <v>0.9289589277578747</v>
      </c>
      <c r="J23" s="57">
        <f t="shared" si="0"/>
        <v>0.14872562139604523</v>
      </c>
      <c r="K23" s="53">
        <f t="shared" si="1"/>
        <v>1.9447903786039549</v>
      </c>
      <c r="L23" s="66">
        <f>(-AVERAGE(F22:F23)*J23+150/3.2808*J23)*40/3.2808/100</f>
        <v>0.28505845575882438</v>
      </c>
      <c r="M23" s="23">
        <f>(-AVERAGE(F22:F23)*K23+150/3.2808*K23)*40/3.2808/100</f>
        <v>3.7275281615613034</v>
      </c>
      <c r="N23" s="45">
        <f t="shared" si="3"/>
        <v>4.0125866173201281</v>
      </c>
      <c r="O23" s="4"/>
      <c r="P23" s="4"/>
    </row>
    <row r="24" spans="1:18">
      <c r="A24" s="47">
        <v>2018</v>
      </c>
      <c r="B24" s="13">
        <v>43200</v>
      </c>
      <c r="C24" s="7" t="s">
        <v>5</v>
      </c>
      <c r="D24" s="6">
        <v>1</v>
      </c>
      <c r="E24" s="60" t="str">
        <f t="shared" si="2"/>
        <v>2018 G 1</v>
      </c>
      <c r="F24" s="23">
        <v>0.5</v>
      </c>
      <c r="G24" s="22">
        <v>2.4384510000000001</v>
      </c>
      <c r="H24" s="22">
        <v>1</v>
      </c>
      <c r="I24" s="24">
        <v>0</v>
      </c>
      <c r="J24" s="57">
        <f t="shared" si="0"/>
        <v>2.4384510000000001</v>
      </c>
      <c r="K24" s="53">
        <f t="shared" si="1"/>
        <v>0</v>
      </c>
      <c r="L24" s="66">
        <f>(AVERAGE(F24:F25)*J24)*40/3.2808/100</f>
        <v>0.22297467081199707</v>
      </c>
      <c r="M24" s="23">
        <f>(AVERAGE(F24:F25)*K24)*40/3.2808/100</f>
        <v>0</v>
      </c>
      <c r="N24" s="45">
        <f t="shared" si="3"/>
        <v>0.22297467081199707</v>
      </c>
      <c r="O24" s="4"/>
      <c r="P24" s="4"/>
    </row>
    <row r="25" spans="1:18">
      <c r="A25" s="47">
        <v>2018</v>
      </c>
      <c r="B25" s="13">
        <v>43200</v>
      </c>
      <c r="C25" s="7" t="s">
        <v>5</v>
      </c>
      <c r="D25" s="6">
        <v>1</v>
      </c>
      <c r="E25" s="60" t="str">
        <f t="shared" si="2"/>
        <v>2018 G 1</v>
      </c>
      <c r="F25" s="23">
        <v>1</v>
      </c>
      <c r="G25" s="22">
        <v>2.129229</v>
      </c>
      <c r="H25" s="22">
        <v>1</v>
      </c>
      <c r="I25" s="24">
        <v>0</v>
      </c>
      <c r="J25" s="57">
        <f t="shared" si="0"/>
        <v>2.129229</v>
      </c>
      <c r="K25" s="53">
        <f t="shared" si="1"/>
        <v>0</v>
      </c>
      <c r="L25" s="66">
        <f>(-AVERAGE(F24:F25)*J25+AVERAGE(F25:F26)*J25)*40/3.2808/100</f>
        <v>0.25959875640087782</v>
      </c>
      <c r="M25" s="23">
        <f>(-AVERAGE(F24:F25)*K25+AVERAGE(F25:F26)*K25)*40/3.2808/100</f>
        <v>0</v>
      </c>
      <c r="N25" s="45">
        <f t="shared" si="3"/>
        <v>0.25959875640087782</v>
      </c>
      <c r="O25" s="4"/>
      <c r="P25" s="4"/>
    </row>
    <row r="26" spans="1:18">
      <c r="A26" s="47">
        <v>2018</v>
      </c>
      <c r="B26" s="13">
        <v>43200</v>
      </c>
      <c r="C26" s="7" t="s">
        <v>5</v>
      </c>
      <c r="D26" s="6">
        <v>1</v>
      </c>
      <c r="E26" s="60" t="str">
        <f t="shared" si="2"/>
        <v>2018 G 1</v>
      </c>
      <c r="F26" s="23">
        <v>2.5</v>
      </c>
      <c r="G26" s="22">
        <v>2.2342249999999999</v>
      </c>
      <c r="H26" s="22">
        <v>0.23078240887091836</v>
      </c>
      <c r="I26" s="24">
        <v>0.76921759112908161</v>
      </c>
      <c r="J26" s="57">
        <f t="shared" si="0"/>
        <v>0.51561982745962753</v>
      </c>
      <c r="K26" s="53">
        <f t="shared" si="1"/>
        <v>1.7186051725403724</v>
      </c>
      <c r="L26" s="66">
        <f t="shared" ref="L26:L29" si="10">(-AVERAGE(F25:F26)*J26+AVERAGE(F26:F27)*J26)*40/3.2808/100</f>
        <v>0.20431168486269072</v>
      </c>
      <c r="M26" s="23">
        <f t="shared" ref="M26:M29" si="11">(-AVERAGE(F25:F26)*K26+AVERAGE(F26:F27)*K26)*40/3.2808/100</f>
        <v>0.68098839438627268</v>
      </c>
      <c r="N26" s="45">
        <f t="shared" si="3"/>
        <v>0.88530007924896337</v>
      </c>
      <c r="O26" s="4"/>
      <c r="P26" s="4"/>
    </row>
    <row r="27" spans="1:18">
      <c r="A27" s="47">
        <v>2018</v>
      </c>
      <c r="B27" s="13">
        <v>43200</v>
      </c>
      <c r="C27" s="7" t="s">
        <v>5</v>
      </c>
      <c r="D27" s="6">
        <v>1</v>
      </c>
      <c r="E27" s="60" t="str">
        <f t="shared" si="2"/>
        <v>2018 G 1</v>
      </c>
      <c r="F27" s="23">
        <v>7.5</v>
      </c>
      <c r="G27" s="22">
        <v>2.2569539999999999</v>
      </c>
      <c r="H27" s="22">
        <v>1.2599353784602196E-2</v>
      </c>
      <c r="I27" s="24">
        <v>0.9874006462153978</v>
      </c>
      <c r="J27" s="57">
        <f t="shared" si="0"/>
        <v>2.8436161921573066E-2</v>
      </c>
      <c r="K27" s="53">
        <f t="shared" si="1"/>
        <v>2.2285178380784267</v>
      </c>
      <c r="L27" s="66">
        <f t="shared" si="10"/>
        <v>1.7334895099715354E-2</v>
      </c>
      <c r="M27" s="23">
        <f t="shared" si="11"/>
        <v>1.3585209937078924</v>
      </c>
      <c r="N27" s="45">
        <f t="shared" si="3"/>
        <v>1.3758558888076078</v>
      </c>
      <c r="O27" s="4"/>
      <c r="P27" s="4"/>
    </row>
    <row r="28" spans="1:18">
      <c r="A28" s="47">
        <v>2018</v>
      </c>
      <c r="B28" s="13">
        <v>43200</v>
      </c>
      <c r="C28" s="7" t="s">
        <v>5</v>
      </c>
      <c r="D28" s="6">
        <v>1</v>
      </c>
      <c r="E28" s="60" t="str">
        <f t="shared" si="2"/>
        <v>2018 G 1</v>
      </c>
      <c r="F28" s="23">
        <v>12.500000000000002</v>
      </c>
      <c r="G28" s="22">
        <v>2.0783209999999999</v>
      </c>
      <c r="H28" s="22">
        <v>5.9812966808159125E-2</v>
      </c>
      <c r="I28" s="24">
        <v>0.94018703319184083</v>
      </c>
      <c r="J28" s="57">
        <f t="shared" si="0"/>
        <v>0.12431054498970007</v>
      </c>
      <c r="K28" s="53">
        <f t="shared" si="1"/>
        <v>1.9540104550102997</v>
      </c>
      <c r="L28" s="66">
        <f t="shared" si="10"/>
        <v>0.11367094457726777</v>
      </c>
      <c r="M28" s="23">
        <f t="shared" si="11"/>
        <v>1.7867688871710856</v>
      </c>
      <c r="N28" s="45">
        <f t="shared" si="3"/>
        <v>1.9004398317483533</v>
      </c>
      <c r="O28" s="35"/>
      <c r="P28" s="4"/>
    </row>
    <row r="29" spans="1:18">
      <c r="A29" s="47">
        <v>2018</v>
      </c>
      <c r="B29" s="13">
        <v>43200</v>
      </c>
      <c r="C29" s="7" t="s">
        <v>5</v>
      </c>
      <c r="D29" s="6">
        <v>2</v>
      </c>
      <c r="E29" s="60" t="str">
        <f t="shared" si="2"/>
        <v>2018 G 2</v>
      </c>
      <c r="F29" s="23">
        <v>22.5</v>
      </c>
      <c r="G29" s="22">
        <v>2.2611119999999998</v>
      </c>
      <c r="H29" s="22">
        <v>0.1519054043216358</v>
      </c>
      <c r="I29" s="24">
        <v>0.8480945956783642</v>
      </c>
      <c r="J29" s="57">
        <f t="shared" si="0"/>
        <v>0.34347513257650253</v>
      </c>
      <c r="K29" s="53">
        <f t="shared" si="1"/>
        <v>1.9176368674234974</v>
      </c>
      <c r="L29" s="66">
        <f t="shared" si="10"/>
        <v>0.52346246735019286</v>
      </c>
      <c r="M29" s="23">
        <f t="shared" si="11"/>
        <v>2.9225141237251551</v>
      </c>
      <c r="N29" s="45">
        <f t="shared" si="3"/>
        <v>3.4459765910753477</v>
      </c>
      <c r="O29" s="4"/>
      <c r="P29" s="4"/>
    </row>
    <row r="30" spans="1:18">
      <c r="A30" s="47">
        <v>2018</v>
      </c>
      <c r="B30" s="13">
        <v>43200</v>
      </c>
      <c r="C30" s="7" t="s">
        <v>5</v>
      </c>
      <c r="D30" s="6">
        <v>3</v>
      </c>
      <c r="E30" s="60" t="str">
        <f t="shared" si="2"/>
        <v>2018 G 3</v>
      </c>
      <c r="F30" s="23">
        <v>37.5</v>
      </c>
      <c r="G30" s="22">
        <v>2.208415</v>
      </c>
      <c r="H30" s="22">
        <v>1.9308451407314523E-2</v>
      </c>
      <c r="I30" s="24">
        <v>0.98069154859268548</v>
      </c>
      <c r="J30" s="57">
        <f t="shared" si="0"/>
        <v>4.2641073714684501E-2</v>
      </c>
      <c r="K30" s="53">
        <f t="shared" si="1"/>
        <v>2.1657739262853157</v>
      </c>
      <c r="L30" s="66">
        <f>(-AVERAGE(F29:F30)*J30+150/3.2808*J30)*40/3.2808/100</f>
        <v>8.1729015558373586E-2</v>
      </c>
      <c r="M30" s="23">
        <f>(-AVERAGE(F29:F30)*K30+150/3.2808*K30)*40/3.2808/100</f>
        <v>4.1510814690469653</v>
      </c>
      <c r="N30" s="45">
        <f t="shared" si="3"/>
        <v>4.2328104846053387</v>
      </c>
      <c r="O30" s="4"/>
      <c r="P30" s="4"/>
    </row>
    <row r="31" spans="1:18">
      <c r="A31" s="47">
        <v>2018</v>
      </c>
      <c r="B31" s="13">
        <v>43200</v>
      </c>
      <c r="C31" s="7" t="s">
        <v>4</v>
      </c>
      <c r="D31" s="6">
        <v>1</v>
      </c>
      <c r="E31" s="60" t="str">
        <f t="shared" si="2"/>
        <v>2018 I 1</v>
      </c>
      <c r="F31" s="23">
        <v>0.5</v>
      </c>
      <c r="G31" s="22">
        <v>2.4000270000000001</v>
      </c>
      <c r="H31" s="22">
        <v>1</v>
      </c>
      <c r="I31" s="24">
        <v>0</v>
      </c>
      <c r="J31" s="57">
        <f t="shared" si="0"/>
        <v>2.4000270000000001</v>
      </c>
      <c r="K31" s="53">
        <f t="shared" si="1"/>
        <v>0</v>
      </c>
      <c r="L31" s="66">
        <f>(AVERAGE(F31:F32)*J31)*40/3.2808/100</f>
        <v>0.21946113752743235</v>
      </c>
      <c r="M31" s="23">
        <f>(AVERAGE(F31:F32)*K31)*40/3.2808/100</f>
        <v>0</v>
      </c>
      <c r="N31" s="45">
        <f t="shared" ref="N31:N94" si="12">SUM(L31:M31)</f>
        <v>0.21946113752743235</v>
      </c>
      <c r="O31" s="4"/>
      <c r="P31" s="4"/>
    </row>
    <row r="32" spans="1:18">
      <c r="A32" s="47">
        <v>2018</v>
      </c>
      <c r="B32" s="13">
        <v>43200</v>
      </c>
      <c r="C32" s="7" t="s">
        <v>4</v>
      </c>
      <c r="D32" s="6">
        <v>1</v>
      </c>
      <c r="E32" s="60" t="str">
        <f t="shared" si="2"/>
        <v>2018 I 1</v>
      </c>
      <c r="F32" s="23">
        <v>1</v>
      </c>
      <c r="G32" s="22">
        <v>2.5220060000000002</v>
      </c>
      <c r="H32" s="22">
        <v>1</v>
      </c>
      <c r="I32" s="24">
        <v>0</v>
      </c>
      <c r="J32" s="57">
        <f t="shared" si="0"/>
        <v>2.5220060000000002</v>
      </c>
      <c r="K32" s="53">
        <f t="shared" si="1"/>
        <v>0</v>
      </c>
      <c r="L32" s="66">
        <f>(-AVERAGE(F31:F32)*J32+AVERAGE(F32:F33)*J32)*40/3.2808/100</f>
        <v>0.30748671055840043</v>
      </c>
      <c r="M32" s="23">
        <f>(-AVERAGE(F31:F32)*K32+AVERAGE(F32:F33)*K32)*40/3.2808/100</f>
        <v>0</v>
      </c>
      <c r="N32" s="45">
        <f t="shared" si="12"/>
        <v>0.30748671055840043</v>
      </c>
      <c r="O32" s="4"/>
      <c r="P32" s="4"/>
    </row>
    <row r="33" spans="1:16">
      <c r="A33" s="47">
        <v>2018</v>
      </c>
      <c r="B33" s="13">
        <v>43200</v>
      </c>
      <c r="C33" s="7" t="s">
        <v>4</v>
      </c>
      <c r="D33" s="6">
        <v>1</v>
      </c>
      <c r="E33" s="60" t="str">
        <f t="shared" si="2"/>
        <v>2018 I 1</v>
      </c>
      <c r="F33" s="23">
        <v>2.5</v>
      </c>
      <c r="G33" s="22">
        <v>2.4960070000000001</v>
      </c>
      <c r="H33" s="22">
        <v>0.5899567037097978</v>
      </c>
      <c r="I33" s="24">
        <v>0.4100432962902022</v>
      </c>
      <c r="J33" s="57">
        <f t="shared" si="0"/>
        <v>1.4725360621565813</v>
      </c>
      <c r="K33" s="53">
        <f t="shared" si="1"/>
        <v>1.0234709378434188</v>
      </c>
      <c r="L33" s="66">
        <f t="shared" ref="L33:L36" si="13">(-AVERAGE(F32:F33)*J33+AVERAGE(F33:F34)*J33)*40/3.2808/100</f>
        <v>0.5834847844439025</v>
      </c>
      <c r="M33" s="23">
        <f t="shared" ref="M33:M36" si="14">(-AVERAGE(F32:F33)*K33+AVERAGE(F33:F34)*K33)*40/3.2808/100</f>
        <v>0.40554505583895517</v>
      </c>
      <c r="N33" s="45">
        <f t="shared" si="12"/>
        <v>0.98902984028285768</v>
      </c>
      <c r="O33" s="4"/>
      <c r="P33" s="4"/>
    </row>
    <row r="34" spans="1:16">
      <c r="A34" s="47">
        <v>2018</v>
      </c>
      <c r="B34" s="13">
        <v>43200</v>
      </c>
      <c r="C34" s="7" t="s">
        <v>4</v>
      </c>
      <c r="D34" s="6">
        <v>1</v>
      </c>
      <c r="E34" s="60" t="str">
        <f t="shared" si="2"/>
        <v>2018 I 1</v>
      </c>
      <c r="F34" s="23">
        <v>7.5</v>
      </c>
      <c r="G34" s="22">
        <v>2.0514570000000001</v>
      </c>
      <c r="H34" s="22">
        <v>0</v>
      </c>
      <c r="I34" s="24">
        <v>1</v>
      </c>
      <c r="J34" s="57">
        <f t="shared" si="0"/>
        <v>0</v>
      </c>
      <c r="K34" s="53">
        <f t="shared" si="1"/>
        <v>2.0514570000000001</v>
      </c>
      <c r="L34" s="66">
        <f t="shared" si="13"/>
        <v>0</v>
      </c>
      <c r="M34" s="23">
        <f t="shared" si="14"/>
        <v>1.2505833942940745</v>
      </c>
      <c r="N34" s="45">
        <f t="shared" si="12"/>
        <v>1.2505833942940745</v>
      </c>
      <c r="O34" s="4"/>
      <c r="P34" s="4"/>
    </row>
    <row r="35" spans="1:16">
      <c r="A35" s="47">
        <v>2018</v>
      </c>
      <c r="B35" s="13">
        <v>43200</v>
      </c>
      <c r="C35" s="7" t="s">
        <v>4</v>
      </c>
      <c r="D35" s="6">
        <v>1</v>
      </c>
      <c r="E35" s="60" t="str">
        <f t="shared" si="2"/>
        <v>2018 I 1</v>
      </c>
      <c r="F35" s="23">
        <v>12.500000000000002</v>
      </c>
      <c r="G35" s="22">
        <v>2.2419720000000001</v>
      </c>
      <c r="H35" s="22">
        <v>4.5893413629887962E-2</v>
      </c>
      <c r="I35" s="24">
        <v>0.95410658637011203</v>
      </c>
      <c r="J35" s="57">
        <f t="shared" ref="J35:J66" si="15">H35*G35</f>
        <v>0.10289174834262718</v>
      </c>
      <c r="K35" s="53">
        <f t="shared" ref="K35:K66" si="16">I35*G35</f>
        <v>2.139080251657373</v>
      </c>
      <c r="L35" s="66">
        <f t="shared" si="13"/>
        <v>9.4085358762460838E-2</v>
      </c>
      <c r="M35" s="23">
        <f t="shared" si="14"/>
        <v>1.955998767060509</v>
      </c>
      <c r="N35" s="45">
        <f t="shared" si="12"/>
        <v>2.0500841258229698</v>
      </c>
      <c r="O35" s="35"/>
      <c r="P35" s="4"/>
    </row>
    <row r="36" spans="1:16">
      <c r="A36" s="47">
        <v>2018</v>
      </c>
      <c r="B36" s="13">
        <v>43200</v>
      </c>
      <c r="C36" s="7" t="s">
        <v>4</v>
      </c>
      <c r="D36" s="6">
        <v>2</v>
      </c>
      <c r="E36" s="60" t="str">
        <f t="shared" si="2"/>
        <v>2018 I 2</v>
      </c>
      <c r="F36" s="23">
        <v>22.5</v>
      </c>
      <c r="G36" s="22">
        <v>2.4198580000000001</v>
      </c>
      <c r="H36" s="22">
        <v>0</v>
      </c>
      <c r="I36" s="24">
        <v>1</v>
      </c>
      <c r="J36" s="57">
        <f t="shared" si="15"/>
        <v>0</v>
      </c>
      <c r="K36" s="53">
        <f t="shared" si="16"/>
        <v>2.4198580000000001</v>
      </c>
      <c r="L36" s="66">
        <f t="shared" si="13"/>
        <v>0</v>
      </c>
      <c r="M36" s="23">
        <f t="shared" si="14"/>
        <v>3.6879084369665933</v>
      </c>
      <c r="N36" s="45">
        <f t="shared" si="12"/>
        <v>3.6879084369665933</v>
      </c>
      <c r="O36" s="4"/>
      <c r="P36" s="4"/>
    </row>
    <row r="37" spans="1:16">
      <c r="A37" s="47">
        <v>2018</v>
      </c>
      <c r="B37" s="13">
        <v>43200</v>
      </c>
      <c r="C37" s="7" t="s">
        <v>4</v>
      </c>
      <c r="D37" s="6">
        <v>3</v>
      </c>
      <c r="E37" s="60" t="str">
        <f t="shared" si="2"/>
        <v>2018 I 3</v>
      </c>
      <c r="F37" s="23">
        <v>37.5</v>
      </c>
      <c r="G37" s="22">
        <v>2.17774</v>
      </c>
      <c r="H37" s="22">
        <v>7.3607206213950088E-2</v>
      </c>
      <c r="I37" s="24">
        <v>0.92639279378604988</v>
      </c>
      <c r="J37" s="57">
        <f t="shared" si="15"/>
        <v>0.16029735726036767</v>
      </c>
      <c r="K37" s="53">
        <f t="shared" si="16"/>
        <v>2.0174426427396321</v>
      </c>
      <c r="L37" s="66">
        <f>(-AVERAGE(F36:F37)*J37+150/3.2808*J37)*40/3.2808/100</f>
        <v>0.30723769511899346</v>
      </c>
      <c r="M37" s="23">
        <f>(-AVERAGE(F36:F37)*K37+150/3.2808*K37)*40/3.2808/100</f>
        <v>3.8667788301918868</v>
      </c>
      <c r="N37" s="45">
        <f t="shared" si="12"/>
        <v>4.1740165253108801</v>
      </c>
      <c r="O37" s="4"/>
      <c r="P37" s="4"/>
    </row>
    <row r="38" spans="1:16">
      <c r="A38" s="47">
        <v>2018</v>
      </c>
      <c r="B38" s="13">
        <v>43200</v>
      </c>
      <c r="C38" s="6" t="s">
        <v>6</v>
      </c>
      <c r="D38" s="6">
        <v>1</v>
      </c>
      <c r="E38" s="60" t="str">
        <f t="shared" si="2"/>
        <v>2018 K 1</v>
      </c>
      <c r="F38" s="23">
        <v>0.5</v>
      </c>
      <c r="G38" s="22">
        <v>2.6840009999999999</v>
      </c>
      <c r="H38" s="22">
        <v>0</v>
      </c>
      <c r="I38" s="24">
        <v>1</v>
      </c>
      <c r="J38" s="57">
        <f t="shared" si="15"/>
        <v>0</v>
      </c>
      <c r="K38" s="53">
        <f t="shared" si="16"/>
        <v>2.6840009999999999</v>
      </c>
      <c r="L38" s="66">
        <f>(AVERAGE(F38:F39)*J38)*40/3.2808/100</f>
        <v>0</v>
      </c>
      <c r="M38" s="23">
        <f>(AVERAGE(F38:F39)*K38)*40/3.2808/100</f>
        <v>0.24542803584491582</v>
      </c>
      <c r="N38" s="45">
        <f t="shared" si="12"/>
        <v>0.24542803584491582</v>
      </c>
      <c r="O38" s="4"/>
      <c r="P38" s="4"/>
    </row>
    <row r="39" spans="1:16">
      <c r="A39" s="47">
        <v>2018</v>
      </c>
      <c r="B39" s="13">
        <v>43200</v>
      </c>
      <c r="C39" s="6" t="s">
        <v>6</v>
      </c>
      <c r="D39" s="6">
        <v>1</v>
      </c>
      <c r="E39" s="60" t="str">
        <f t="shared" si="2"/>
        <v>2018 K 1</v>
      </c>
      <c r="F39" s="23">
        <v>1</v>
      </c>
      <c r="G39" s="22">
        <v>2.553096</v>
      </c>
      <c r="H39" s="22">
        <v>0.98135439752892906</v>
      </c>
      <c r="I39" s="24">
        <v>1.8645602471070943E-2</v>
      </c>
      <c r="J39" s="57">
        <f t="shared" si="15"/>
        <v>2.5054919869135186</v>
      </c>
      <c r="K39" s="53">
        <f t="shared" si="16"/>
        <v>4.7604013086481343E-2</v>
      </c>
      <c r="L39" s="66">
        <f>(-AVERAGE(F38:F39)*J39+AVERAGE(F39:F40)*J39)*40/3.2808/100</f>
        <v>0.30547329759979502</v>
      </c>
      <c r="M39" s="23">
        <f>(-AVERAGE(F38:F39)*K39+AVERAGE(F39:F40)*K39)*40/3.2808/100</f>
        <v>5.8039518515583212E-3</v>
      </c>
      <c r="N39" s="45">
        <f t="shared" si="12"/>
        <v>0.31127724945135332</v>
      </c>
      <c r="O39" s="4"/>
      <c r="P39" s="4"/>
    </row>
    <row r="40" spans="1:16">
      <c r="A40" s="47">
        <v>2018</v>
      </c>
      <c r="B40" s="13">
        <v>43200</v>
      </c>
      <c r="C40" s="6" t="s">
        <v>6</v>
      </c>
      <c r="D40" s="6">
        <v>1</v>
      </c>
      <c r="E40" s="60" t="str">
        <f t="shared" si="2"/>
        <v>2018 K 1</v>
      </c>
      <c r="F40" s="23">
        <v>2.5</v>
      </c>
      <c r="G40" s="22">
        <v>2.102859</v>
      </c>
      <c r="H40" s="22">
        <v>0</v>
      </c>
      <c r="I40" s="24">
        <v>1</v>
      </c>
      <c r="J40" s="57">
        <f t="shared" si="15"/>
        <v>0</v>
      </c>
      <c r="K40" s="53">
        <f t="shared" si="16"/>
        <v>2.102859</v>
      </c>
      <c r="L40" s="66">
        <f t="shared" ref="L40:L43" si="17">(-AVERAGE(F39:F40)*J40+AVERAGE(F40:F41)*J40)*40/3.2808/100</f>
        <v>0</v>
      </c>
      <c r="M40" s="23">
        <f t="shared" ref="M40:M43" si="18">(-AVERAGE(F39:F40)*K40+AVERAGE(F40:F41)*K40)*40/3.2808/100</f>
        <v>0.83324698244330653</v>
      </c>
      <c r="N40" s="45">
        <f t="shared" si="12"/>
        <v>0.83324698244330653</v>
      </c>
      <c r="O40" s="4"/>
      <c r="P40" s="4"/>
    </row>
    <row r="41" spans="1:16">
      <c r="A41" s="47">
        <v>2018</v>
      </c>
      <c r="B41" s="13">
        <v>43200</v>
      </c>
      <c r="C41" s="6" t="s">
        <v>6</v>
      </c>
      <c r="D41" s="6">
        <v>1</v>
      </c>
      <c r="E41" s="60" t="str">
        <f t="shared" si="2"/>
        <v>2018 K 1</v>
      </c>
      <c r="F41" s="23">
        <v>7.5</v>
      </c>
      <c r="G41" s="22">
        <v>2.1410559999999998</v>
      </c>
      <c r="H41" s="22">
        <v>5.5939331403819535E-2</v>
      </c>
      <c r="I41" s="24">
        <v>0.94406066859618043</v>
      </c>
      <c r="J41" s="57">
        <f t="shared" si="15"/>
        <v>0.11976924113813624</v>
      </c>
      <c r="K41" s="53">
        <f t="shared" si="16"/>
        <v>2.0212867588618635</v>
      </c>
      <c r="L41" s="66">
        <f t="shared" si="17"/>
        <v>7.3012217226369316E-2</v>
      </c>
      <c r="M41" s="23">
        <f t="shared" si="18"/>
        <v>1.2321913916495144</v>
      </c>
      <c r="N41" s="45">
        <f t="shared" si="12"/>
        <v>1.3052036088758838</v>
      </c>
      <c r="O41" s="4"/>
      <c r="P41" s="4"/>
    </row>
    <row r="42" spans="1:16">
      <c r="A42" s="47">
        <v>2018</v>
      </c>
      <c r="B42" s="13">
        <v>43200</v>
      </c>
      <c r="C42" s="6" t="s">
        <v>6</v>
      </c>
      <c r="D42" s="6">
        <v>1</v>
      </c>
      <c r="E42" s="60" t="str">
        <f t="shared" si="2"/>
        <v>2018 K 1</v>
      </c>
      <c r="F42" s="23">
        <v>12.500000000000002</v>
      </c>
      <c r="G42" s="22">
        <v>1.9658040000000001</v>
      </c>
      <c r="H42" s="22">
        <v>8.6805368124065002E-2</v>
      </c>
      <c r="I42" s="24">
        <v>0.91319463187593497</v>
      </c>
      <c r="J42" s="57">
        <f t="shared" si="15"/>
        <v>0.17064233987975949</v>
      </c>
      <c r="K42" s="53">
        <f t="shared" si="16"/>
        <v>1.7951616601202405</v>
      </c>
      <c r="L42" s="66">
        <f t="shared" si="17"/>
        <v>0.15603725299904853</v>
      </c>
      <c r="M42" s="23">
        <f t="shared" si="18"/>
        <v>1.6415157828458675</v>
      </c>
      <c r="N42" s="45">
        <f t="shared" si="12"/>
        <v>1.7975530358449161</v>
      </c>
      <c r="O42" s="35"/>
      <c r="P42" s="4"/>
    </row>
    <row r="43" spans="1:16">
      <c r="A43" s="47">
        <v>2018</v>
      </c>
      <c r="B43" s="13">
        <v>43200</v>
      </c>
      <c r="C43" s="6" t="s">
        <v>6</v>
      </c>
      <c r="D43" s="6">
        <v>2</v>
      </c>
      <c r="E43" s="60" t="str">
        <f t="shared" si="2"/>
        <v>2018 K 2</v>
      </c>
      <c r="F43" s="23">
        <v>22.5</v>
      </c>
      <c r="G43" s="22">
        <v>2.5305879999999998</v>
      </c>
      <c r="H43" s="22">
        <v>0.12011705244268174</v>
      </c>
      <c r="I43" s="24">
        <v>0.87988294755731822</v>
      </c>
      <c r="J43" s="57">
        <f t="shared" si="15"/>
        <v>0.30396677150682105</v>
      </c>
      <c r="K43" s="53">
        <f t="shared" si="16"/>
        <v>2.2266212284931788</v>
      </c>
      <c r="L43" s="66">
        <f t="shared" si="17"/>
        <v>0.46325099290846905</v>
      </c>
      <c r="M43" s="23">
        <f t="shared" si="18"/>
        <v>3.3934120161137207</v>
      </c>
      <c r="N43" s="45">
        <f t="shared" si="12"/>
        <v>3.8566630090221898</v>
      </c>
      <c r="O43" s="4"/>
      <c r="P43" s="4"/>
    </row>
    <row r="44" spans="1:16">
      <c r="A44" s="47">
        <v>2018</v>
      </c>
      <c r="B44" s="13">
        <v>43200</v>
      </c>
      <c r="C44" s="6" t="s">
        <v>6</v>
      </c>
      <c r="D44" s="6">
        <v>3</v>
      </c>
      <c r="E44" s="60" t="str">
        <f t="shared" si="2"/>
        <v>2018 K 3</v>
      </c>
      <c r="F44" s="23">
        <v>37.5</v>
      </c>
      <c r="G44" s="22">
        <v>2.216027</v>
      </c>
      <c r="H44" s="22">
        <v>9.9482133747699389E-2</v>
      </c>
      <c r="I44" s="24">
        <v>0.90051786625230057</v>
      </c>
      <c r="J44" s="57">
        <f t="shared" si="15"/>
        <v>0.22045509440251304</v>
      </c>
      <c r="K44" s="53">
        <f t="shared" si="16"/>
        <v>1.9955719055974868</v>
      </c>
      <c r="L44" s="66">
        <f>(-AVERAGE(F43:F44)*J44+150/3.2808*J44)*40/3.2808/100</f>
        <v>0.4225404350955852</v>
      </c>
      <c r="M44" s="23">
        <f>(-AVERAGE(F43:F44)*K44+150/3.2808*K44)*40/3.2808/100</f>
        <v>3.8248597681128302</v>
      </c>
      <c r="N44" s="45">
        <f t="shared" si="12"/>
        <v>4.2474002032084153</v>
      </c>
      <c r="O44" s="4"/>
      <c r="P44" s="4"/>
    </row>
    <row r="45" spans="1:16">
      <c r="A45" s="47">
        <v>2018</v>
      </c>
      <c r="B45" s="13">
        <v>43321</v>
      </c>
      <c r="C45" s="7" t="s">
        <v>9</v>
      </c>
      <c r="D45" s="6">
        <v>1</v>
      </c>
      <c r="E45" s="60" t="str">
        <f t="shared" si="2"/>
        <v>2018 D 1</v>
      </c>
      <c r="F45" s="23">
        <v>0.5</v>
      </c>
      <c r="G45" s="22">
        <v>2.2913190000000001</v>
      </c>
      <c r="H45" s="22">
        <v>1</v>
      </c>
      <c r="I45" s="24">
        <v>0</v>
      </c>
      <c r="J45" s="57">
        <f t="shared" si="15"/>
        <v>2.2913190000000001</v>
      </c>
      <c r="K45" s="53">
        <f t="shared" si="16"/>
        <v>0</v>
      </c>
      <c r="L45" s="66">
        <f>(AVERAGE(F45:F46)*J45)*40/3.2808/100</f>
        <v>0.20952075713240678</v>
      </c>
      <c r="M45" s="23">
        <f>(AVERAGE(F45:F46)*K45)*40/3.2808/100</f>
        <v>0</v>
      </c>
      <c r="N45" s="45">
        <f t="shared" si="12"/>
        <v>0.20952075713240678</v>
      </c>
      <c r="O45" s="4"/>
      <c r="P45" s="4"/>
    </row>
    <row r="46" spans="1:16">
      <c r="A46" s="47">
        <v>2018</v>
      </c>
      <c r="B46" s="13">
        <v>43321</v>
      </c>
      <c r="C46" s="7" t="s">
        <v>9</v>
      </c>
      <c r="D46" s="6">
        <v>1</v>
      </c>
      <c r="E46" s="60" t="str">
        <f t="shared" si="2"/>
        <v>2018 D 1</v>
      </c>
      <c r="F46" s="23">
        <v>1</v>
      </c>
      <c r="G46" s="22">
        <v>2.2960280000000002</v>
      </c>
      <c r="H46" s="22">
        <v>1</v>
      </c>
      <c r="I46" s="24">
        <v>0</v>
      </c>
      <c r="J46" s="57">
        <f t="shared" si="15"/>
        <v>2.2960280000000002</v>
      </c>
      <c r="K46" s="53">
        <f t="shared" si="16"/>
        <v>0</v>
      </c>
      <c r="L46" s="66">
        <f>(-AVERAGE(F45:F46)*J46+AVERAGE(F46:F47)*J46)*40/3.2808/100</f>
        <v>0.27993513777127527</v>
      </c>
      <c r="M46" s="23">
        <f>(-AVERAGE(F45:F46)*K46+AVERAGE(F46:F47)*K46)*40/3.2808/100</f>
        <v>0</v>
      </c>
      <c r="N46" s="45">
        <f t="shared" si="12"/>
        <v>0.27993513777127527</v>
      </c>
      <c r="O46" s="4"/>
      <c r="P46" s="4"/>
    </row>
    <row r="47" spans="1:16">
      <c r="A47" s="47">
        <v>2018</v>
      </c>
      <c r="B47" s="13">
        <v>43321</v>
      </c>
      <c r="C47" s="7" t="s">
        <v>9</v>
      </c>
      <c r="D47" s="6">
        <v>1</v>
      </c>
      <c r="E47" s="60" t="str">
        <f t="shared" si="2"/>
        <v>2018 D 1</v>
      </c>
      <c r="F47" s="23">
        <v>2.5</v>
      </c>
      <c r="G47" s="22">
        <v>1.9677180000000001</v>
      </c>
      <c r="H47" s="22">
        <v>0.58811208529879688</v>
      </c>
      <c r="I47" s="24">
        <v>0.41188791470120312</v>
      </c>
      <c r="J47" s="57">
        <f t="shared" si="15"/>
        <v>1.1572387362599781</v>
      </c>
      <c r="K47" s="53">
        <f t="shared" si="16"/>
        <v>0.81047926374002199</v>
      </c>
      <c r="L47" s="66">
        <f t="shared" ref="L47:L50" si="19">(-AVERAGE(F46:F47)*J47+AVERAGE(F47:F48)*J47)*40/3.2808/100</f>
        <v>0.28218452481345485</v>
      </c>
      <c r="M47" s="23">
        <f t="shared" ref="M47:M50" si="20">(-AVERAGE(F46:F47)*K47+AVERAGE(F47:F48)*K47)*40/3.2808/100</f>
        <v>0.19762966684711578</v>
      </c>
      <c r="N47" s="45">
        <f t="shared" si="12"/>
        <v>0.4798141916605706</v>
      </c>
      <c r="O47" s="4"/>
      <c r="P47" s="4"/>
    </row>
    <row r="48" spans="1:16">
      <c r="A48" s="47">
        <v>2018</v>
      </c>
      <c r="B48" s="13">
        <v>43321</v>
      </c>
      <c r="C48" s="7" t="s">
        <v>9</v>
      </c>
      <c r="D48" s="6">
        <v>1</v>
      </c>
      <c r="E48" s="60" t="str">
        <f t="shared" si="2"/>
        <v>2018 D 1</v>
      </c>
      <c r="F48" s="23">
        <v>5</v>
      </c>
      <c r="G48" s="22">
        <v>1.4491289999999999</v>
      </c>
      <c r="H48" s="22">
        <v>0.10260668842766299</v>
      </c>
      <c r="I48" s="24">
        <v>0.89739331157233704</v>
      </c>
      <c r="J48" s="57">
        <f t="shared" si="15"/>
        <v>0.14869032779449082</v>
      </c>
      <c r="K48" s="53">
        <f t="shared" si="16"/>
        <v>1.300438672205509</v>
      </c>
      <c r="L48" s="66">
        <f t="shared" si="19"/>
        <v>4.5321363019535113E-2</v>
      </c>
      <c r="M48" s="23">
        <f t="shared" si="20"/>
        <v>0.39637852725113049</v>
      </c>
      <c r="N48" s="45">
        <f t="shared" si="12"/>
        <v>0.44169989027066558</v>
      </c>
      <c r="O48" s="4"/>
      <c r="P48" s="4"/>
    </row>
    <row r="49" spans="1:16">
      <c r="A49" s="47">
        <v>2018</v>
      </c>
      <c r="B49" s="13">
        <v>43321</v>
      </c>
      <c r="C49" s="7" t="s">
        <v>9</v>
      </c>
      <c r="D49" s="6">
        <v>1</v>
      </c>
      <c r="E49" s="60" t="str">
        <f t="shared" si="2"/>
        <v>2018 D 1</v>
      </c>
      <c r="F49" s="23">
        <v>7.5</v>
      </c>
      <c r="G49" s="22">
        <v>1.9559629999999999</v>
      </c>
      <c r="H49" s="22">
        <v>7.6755129193029098E-2</v>
      </c>
      <c r="I49" s="24">
        <v>0.92324487080697093</v>
      </c>
      <c r="J49" s="57">
        <f t="shared" si="15"/>
        <v>0.15013019276178477</v>
      </c>
      <c r="K49" s="53">
        <f t="shared" si="16"/>
        <v>1.8058328072382153</v>
      </c>
      <c r="L49" s="66">
        <f t="shared" si="19"/>
        <v>0.16016083719405227</v>
      </c>
      <c r="M49" s="23">
        <f t="shared" si="20"/>
        <v>1.9264858648298442</v>
      </c>
      <c r="N49" s="45">
        <f t="shared" si="12"/>
        <v>2.0866467020238963</v>
      </c>
      <c r="O49" s="4"/>
      <c r="P49" s="4"/>
    </row>
    <row r="50" spans="1:16">
      <c r="A50" s="47">
        <v>2018</v>
      </c>
      <c r="B50" s="13">
        <v>43321</v>
      </c>
      <c r="C50" s="7" t="s">
        <v>9</v>
      </c>
      <c r="D50" s="6">
        <v>2</v>
      </c>
      <c r="E50" s="60" t="str">
        <f t="shared" si="2"/>
        <v>2018 D 2</v>
      </c>
      <c r="F50" s="23">
        <v>22.5</v>
      </c>
      <c r="G50" s="22">
        <v>2.257034</v>
      </c>
      <c r="H50" s="22">
        <v>0.19565549290647624</v>
      </c>
      <c r="I50" s="24">
        <v>0.80434450709352379</v>
      </c>
      <c r="J50" s="57">
        <f t="shared" si="15"/>
        <v>0.44160109977667572</v>
      </c>
      <c r="K50" s="53">
        <f t="shared" si="16"/>
        <v>1.8154329002233243</v>
      </c>
      <c r="L50" s="66">
        <f t="shared" si="19"/>
        <v>0.80760991180811204</v>
      </c>
      <c r="M50" s="23">
        <f t="shared" si="20"/>
        <v>3.3201040603937897</v>
      </c>
      <c r="N50" s="45">
        <f t="shared" si="12"/>
        <v>4.1277139722019021</v>
      </c>
      <c r="O50" s="4"/>
      <c r="P50" s="4"/>
    </row>
    <row r="51" spans="1:16">
      <c r="A51" s="47">
        <v>2018</v>
      </c>
      <c r="B51" s="13">
        <v>43321</v>
      </c>
      <c r="C51" s="7" t="s">
        <v>9</v>
      </c>
      <c r="D51" s="6">
        <v>3</v>
      </c>
      <c r="E51" s="60" t="str">
        <f t="shared" si="2"/>
        <v>2018 D 3</v>
      </c>
      <c r="F51" s="23">
        <v>37.5</v>
      </c>
      <c r="G51" s="22">
        <v>1.417999</v>
      </c>
      <c r="H51" s="22">
        <v>5.51824338864546E-2</v>
      </c>
      <c r="I51" s="24">
        <v>0.94481756611354539</v>
      </c>
      <c r="J51" s="57">
        <f t="shared" si="15"/>
        <v>7.8248636068558738E-2</v>
      </c>
      <c r="K51" s="53">
        <f t="shared" si="16"/>
        <v>1.3397503639314412</v>
      </c>
      <c r="L51" s="66">
        <f>(-AVERAGE(F50:F51)*J51+150/3.2808*J51)*40/3.2808/100</f>
        <v>0.14997708635245771</v>
      </c>
      <c r="M51" s="23">
        <f>(-AVERAGE(F50:F51)*K51+150/3.2808*K51)*40/3.2808/100</f>
        <v>2.5678640052720256</v>
      </c>
      <c r="N51" s="45">
        <f t="shared" si="12"/>
        <v>2.7178410916244835</v>
      </c>
      <c r="O51" s="4"/>
      <c r="P51" s="4"/>
    </row>
    <row r="52" spans="1:16">
      <c r="A52" s="47">
        <v>2018</v>
      </c>
      <c r="B52" s="13">
        <v>43321</v>
      </c>
      <c r="C52" s="7" t="s">
        <v>8</v>
      </c>
      <c r="D52" s="6">
        <v>1</v>
      </c>
      <c r="E52" s="60" t="str">
        <f t="shared" si="2"/>
        <v>2018 E 1</v>
      </c>
      <c r="F52" s="23">
        <v>0.5</v>
      </c>
      <c r="G52" s="22">
        <v>1.798011</v>
      </c>
      <c r="H52" s="22">
        <v>1</v>
      </c>
      <c r="I52" s="24">
        <v>0</v>
      </c>
      <c r="J52" s="57">
        <f t="shared" si="15"/>
        <v>1.798011</v>
      </c>
      <c r="K52" s="53">
        <f t="shared" si="16"/>
        <v>0</v>
      </c>
      <c r="L52" s="66">
        <f>(AVERAGE(F52:F53)*J52)*40/3.2808/100</f>
        <v>0.16441212509144112</v>
      </c>
      <c r="M52" s="23">
        <f>(AVERAGE(F52:F53)*K52)*40/3.2808/100</f>
        <v>0</v>
      </c>
      <c r="N52" s="45">
        <f t="shared" si="12"/>
        <v>0.16441212509144112</v>
      </c>
      <c r="O52" s="4"/>
      <c r="P52" s="4"/>
    </row>
    <row r="53" spans="1:16">
      <c r="A53" s="47">
        <v>2018</v>
      </c>
      <c r="B53" s="13">
        <v>43321</v>
      </c>
      <c r="C53" s="7" t="s">
        <v>8</v>
      </c>
      <c r="D53" s="6">
        <v>1</v>
      </c>
      <c r="E53" s="60" t="str">
        <f t="shared" si="2"/>
        <v>2018 E 1</v>
      </c>
      <c r="F53" s="23">
        <v>1</v>
      </c>
      <c r="G53" s="22">
        <v>2.2696900000000002</v>
      </c>
      <c r="H53" s="22">
        <v>1</v>
      </c>
      <c r="I53" s="24">
        <v>0</v>
      </c>
      <c r="J53" s="57">
        <f t="shared" si="15"/>
        <v>2.2696900000000002</v>
      </c>
      <c r="K53" s="53">
        <f t="shared" si="16"/>
        <v>0</v>
      </c>
      <c r="L53" s="66">
        <f>(-AVERAGE(F52:F53)*J53+AVERAGE(F53:F54)*J53)*40/3.2808/100</f>
        <v>0.27672396976347235</v>
      </c>
      <c r="M53" s="23">
        <f>(-AVERAGE(F52:F53)*K53+AVERAGE(F53:F54)*K53)*40/3.2808/100</f>
        <v>0</v>
      </c>
      <c r="N53" s="45">
        <f t="shared" si="12"/>
        <v>0.27672396976347235</v>
      </c>
      <c r="O53" s="4"/>
      <c r="P53" s="4"/>
    </row>
    <row r="54" spans="1:16">
      <c r="A54" s="47">
        <v>2018</v>
      </c>
      <c r="B54" s="13">
        <v>43321</v>
      </c>
      <c r="C54" s="7" t="s">
        <v>8</v>
      </c>
      <c r="D54" s="6">
        <v>1</v>
      </c>
      <c r="E54" s="60" t="str">
        <f t="shared" si="2"/>
        <v>2018 E 1</v>
      </c>
      <c r="F54" s="23">
        <v>2.5</v>
      </c>
      <c r="G54" s="22">
        <v>2.1913629999999999</v>
      </c>
      <c r="H54" s="22">
        <v>0.56334312864288449</v>
      </c>
      <c r="I54" s="24">
        <v>0.43665687135711551</v>
      </c>
      <c r="J54" s="57">
        <f t="shared" si="15"/>
        <v>1.2344892884122574</v>
      </c>
      <c r="K54" s="53">
        <f t="shared" si="16"/>
        <v>0.9568737115877427</v>
      </c>
      <c r="L54" s="66">
        <f t="shared" ref="L54:L57" si="21">(-AVERAGE(F53:F54)*J54+AVERAGE(F54:F55)*J54)*40/3.2808/100</f>
        <v>0.30102152850823155</v>
      </c>
      <c r="M54" s="23">
        <f t="shared" ref="M54:M57" si="22">(-AVERAGE(F53:F54)*K54+AVERAGE(F54:F55)*K54)*40/3.2808/100</f>
        <v>0.2333269230889399</v>
      </c>
      <c r="N54" s="45">
        <f t="shared" si="12"/>
        <v>0.53434845159717148</v>
      </c>
      <c r="O54" s="4"/>
      <c r="P54" s="4"/>
    </row>
    <row r="55" spans="1:16">
      <c r="A55" s="47">
        <v>2018</v>
      </c>
      <c r="B55" s="13">
        <v>43321</v>
      </c>
      <c r="C55" s="7" t="s">
        <v>8</v>
      </c>
      <c r="D55" s="6">
        <v>1</v>
      </c>
      <c r="E55" s="60" t="str">
        <f t="shared" si="2"/>
        <v>2018 E 1</v>
      </c>
      <c r="F55" s="23">
        <v>5</v>
      </c>
      <c r="G55" s="22">
        <v>2.309609</v>
      </c>
      <c r="H55" s="22">
        <v>1.3435433813381593E-2</v>
      </c>
      <c r="I55" s="24">
        <v>0.98656456618661836</v>
      </c>
      <c r="J55" s="57">
        <f t="shared" si="15"/>
        <v>3.1030598854290447E-2</v>
      </c>
      <c r="K55" s="53">
        <f t="shared" si="16"/>
        <v>2.2785784011457095</v>
      </c>
      <c r="L55" s="66">
        <f t="shared" si="21"/>
        <v>9.4582415430048902E-3</v>
      </c>
      <c r="M55" s="23">
        <f t="shared" si="22"/>
        <v>0.69451914202197929</v>
      </c>
      <c r="N55" s="45">
        <f t="shared" si="12"/>
        <v>0.70397738356498418</v>
      </c>
      <c r="O55" s="4"/>
      <c r="P55" s="4"/>
    </row>
    <row r="56" spans="1:16">
      <c r="A56" s="47">
        <v>2018</v>
      </c>
      <c r="B56" s="13">
        <v>43321</v>
      </c>
      <c r="C56" s="7" t="s">
        <v>8</v>
      </c>
      <c r="D56" s="6">
        <v>1</v>
      </c>
      <c r="E56" s="60" t="str">
        <f t="shared" si="2"/>
        <v>2018 E 1</v>
      </c>
      <c r="F56" s="23">
        <v>7.5</v>
      </c>
      <c r="G56" s="22">
        <v>2.0324659999999999</v>
      </c>
      <c r="H56" s="22">
        <v>0.11456763418972842</v>
      </c>
      <c r="I56" s="24">
        <v>0.88543236581027163</v>
      </c>
      <c r="J56" s="57">
        <f t="shared" si="15"/>
        <v>0.23285482119106055</v>
      </c>
      <c r="K56" s="53">
        <f t="shared" si="16"/>
        <v>1.7996111788089395</v>
      </c>
      <c r="L56" s="66">
        <f t="shared" si="21"/>
        <v>0.24841254394315773</v>
      </c>
      <c r="M56" s="23">
        <f t="shared" si="22"/>
        <v>1.919848550911756</v>
      </c>
      <c r="N56" s="45">
        <f t="shared" si="12"/>
        <v>2.1682610948549139</v>
      </c>
      <c r="O56" s="4"/>
      <c r="P56" s="4"/>
    </row>
    <row r="57" spans="1:16">
      <c r="A57" s="47">
        <v>2018</v>
      </c>
      <c r="B57" s="13">
        <v>43321</v>
      </c>
      <c r="C57" s="7" t="s">
        <v>8</v>
      </c>
      <c r="D57" s="6">
        <v>2</v>
      </c>
      <c r="E57" s="60" t="str">
        <f t="shared" si="2"/>
        <v>2018 E 2</v>
      </c>
      <c r="F57" s="23">
        <v>22.5</v>
      </c>
      <c r="G57" s="22">
        <v>1.6491499999999999</v>
      </c>
      <c r="H57" s="22">
        <v>2.2109848312231589E-2</v>
      </c>
      <c r="I57" s="24">
        <v>0.97789015168776838</v>
      </c>
      <c r="J57" s="57">
        <f t="shared" si="15"/>
        <v>3.6462456344116725E-2</v>
      </c>
      <c r="K57" s="53">
        <f t="shared" si="16"/>
        <v>1.6126875436558832</v>
      </c>
      <c r="L57" s="66">
        <f t="shared" si="21"/>
        <v>6.6683351031669211E-2</v>
      </c>
      <c r="M57" s="23">
        <f t="shared" si="22"/>
        <v>2.9493188435550168</v>
      </c>
      <c r="N57" s="45">
        <f t="shared" si="12"/>
        <v>3.0160021945866862</v>
      </c>
      <c r="O57" s="4"/>
      <c r="P57" s="4"/>
    </row>
    <row r="58" spans="1:16">
      <c r="A58" s="47">
        <v>2018</v>
      </c>
      <c r="B58" s="13">
        <v>43321</v>
      </c>
      <c r="C58" s="7" t="s">
        <v>8</v>
      </c>
      <c r="D58" s="6">
        <v>3</v>
      </c>
      <c r="E58" s="60" t="str">
        <f t="shared" si="2"/>
        <v>2018 E 3</v>
      </c>
      <c r="F58" s="23">
        <v>37.5</v>
      </c>
      <c r="G58" s="22">
        <v>2.0213559999999999</v>
      </c>
      <c r="H58" s="22">
        <v>0</v>
      </c>
      <c r="I58" s="24">
        <v>1</v>
      </c>
      <c r="J58" s="57">
        <f t="shared" si="15"/>
        <v>0</v>
      </c>
      <c r="K58" s="53">
        <f t="shared" si="16"/>
        <v>2.0213559999999999</v>
      </c>
      <c r="L58" s="66">
        <f>(-AVERAGE(F57:F58)*J58+150/3.2808*J58)*40/3.2808/100</f>
        <v>0</v>
      </c>
      <c r="M58" s="23">
        <f>(-AVERAGE(F57:F58)*K58+150/3.2808*K58)*40/3.2808/100</f>
        <v>3.8742794583082936</v>
      </c>
      <c r="N58" s="45">
        <f t="shared" si="12"/>
        <v>3.8742794583082936</v>
      </c>
      <c r="O58" s="4"/>
      <c r="P58" s="4"/>
    </row>
    <row r="59" spans="1:16">
      <c r="A59" s="47">
        <v>2018</v>
      </c>
      <c r="B59" s="13">
        <v>43321</v>
      </c>
      <c r="C59" s="7" t="s">
        <v>7</v>
      </c>
      <c r="D59" s="6">
        <v>1</v>
      </c>
      <c r="E59" s="60" t="str">
        <f t="shared" si="2"/>
        <v>2018 F 1</v>
      </c>
      <c r="F59" s="23">
        <v>0.5</v>
      </c>
      <c r="G59" s="22">
        <v>1.9893069999999999</v>
      </c>
      <c r="H59" s="22">
        <v>1</v>
      </c>
      <c r="I59" s="24">
        <v>0</v>
      </c>
      <c r="J59" s="57">
        <f t="shared" si="15"/>
        <v>1.9893069999999999</v>
      </c>
      <c r="K59" s="53">
        <f t="shared" si="16"/>
        <v>0</v>
      </c>
      <c r="L59" s="66">
        <f>(AVERAGE(F59:F60)*J59)*40/3.2808/100</f>
        <v>0.18190444403803949</v>
      </c>
      <c r="M59" s="23">
        <f>(AVERAGE(F59:F60)*K59)*40/3.2808/100</f>
        <v>0</v>
      </c>
      <c r="N59" s="45">
        <f t="shared" si="12"/>
        <v>0.18190444403803949</v>
      </c>
      <c r="O59" s="4"/>
      <c r="P59" s="4"/>
    </row>
    <row r="60" spans="1:16">
      <c r="A60" s="47">
        <v>2018</v>
      </c>
      <c r="B60" s="13">
        <v>43321</v>
      </c>
      <c r="C60" s="7" t="s">
        <v>7</v>
      </c>
      <c r="D60" s="6">
        <v>1</v>
      </c>
      <c r="E60" s="60" t="str">
        <f t="shared" si="2"/>
        <v>2018 F 1</v>
      </c>
      <c r="F60" s="23">
        <v>1</v>
      </c>
      <c r="G60" s="22">
        <v>2.2558250000000002</v>
      </c>
      <c r="H60" s="22">
        <v>1</v>
      </c>
      <c r="I60" s="24">
        <v>0</v>
      </c>
      <c r="J60" s="57">
        <f t="shared" si="15"/>
        <v>2.2558250000000002</v>
      </c>
      <c r="K60" s="53">
        <f t="shared" si="16"/>
        <v>0</v>
      </c>
      <c r="L60" s="66">
        <f>(-AVERAGE(F59:F60)*J60+AVERAGE(F60:F61)*J60)*40/3.2808/100</f>
        <v>0.27503352840770545</v>
      </c>
      <c r="M60" s="23">
        <f>(-AVERAGE(F59:F60)*K60+AVERAGE(F60:F61)*K60)*40/3.2808/100</f>
        <v>0</v>
      </c>
      <c r="N60" s="45">
        <f t="shared" si="12"/>
        <v>0.27503352840770545</v>
      </c>
      <c r="O60" s="4"/>
      <c r="P60" s="4"/>
    </row>
    <row r="61" spans="1:16">
      <c r="A61" s="47">
        <v>2018</v>
      </c>
      <c r="B61" s="13">
        <v>43321</v>
      </c>
      <c r="C61" s="7" t="s">
        <v>7</v>
      </c>
      <c r="D61" s="6">
        <v>1</v>
      </c>
      <c r="E61" s="60" t="str">
        <f t="shared" si="2"/>
        <v>2018 F 1</v>
      </c>
      <c r="F61" s="23">
        <v>2.5</v>
      </c>
      <c r="G61" s="22">
        <v>1.5226839999999999</v>
      </c>
      <c r="H61" s="22">
        <v>6.6990386959112636E-2</v>
      </c>
      <c r="I61" s="24">
        <v>0.93300961304088736</v>
      </c>
      <c r="J61" s="57">
        <f t="shared" si="15"/>
        <v>0.10200519037644946</v>
      </c>
      <c r="K61" s="53">
        <f t="shared" si="16"/>
        <v>1.4206788096235505</v>
      </c>
      <c r="L61" s="66">
        <f t="shared" ref="L61:L64" si="23">(-AVERAGE(F60:F61)*J61+AVERAGE(F61:F62)*J61)*40/3.2808/100</f>
        <v>2.4873248080090095E-2</v>
      </c>
      <c r="M61" s="23">
        <f t="shared" ref="M61:M64" si="24">(-AVERAGE(F60:F61)*K61+AVERAGE(F61:F62)*K61)*40/3.2808/100</f>
        <v>0.34642253343661317</v>
      </c>
      <c r="N61" s="45">
        <f t="shared" si="12"/>
        <v>0.37129578151670328</v>
      </c>
      <c r="O61" s="4"/>
      <c r="P61" s="4"/>
    </row>
    <row r="62" spans="1:16">
      <c r="A62" s="47">
        <v>2018</v>
      </c>
      <c r="B62" s="13">
        <v>43321</v>
      </c>
      <c r="C62" s="7" t="s">
        <v>7</v>
      </c>
      <c r="D62" s="6">
        <v>1</v>
      </c>
      <c r="E62" s="60" t="str">
        <f t="shared" si="2"/>
        <v>2018 F 1</v>
      </c>
      <c r="F62" s="23">
        <v>5</v>
      </c>
      <c r="G62" s="22">
        <v>1.3410880000000001</v>
      </c>
      <c r="H62" s="22">
        <v>1.3851923885420819E-2</v>
      </c>
      <c r="I62" s="24">
        <v>0.98614807611457922</v>
      </c>
      <c r="J62" s="57">
        <f t="shared" si="15"/>
        <v>1.8576648899651237E-2</v>
      </c>
      <c r="K62" s="53">
        <f t="shared" si="16"/>
        <v>1.3225113511003488</v>
      </c>
      <c r="L62" s="66">
        <f t="shared" si="23"/>
        <v>5.6622314373479731E-3</v>
      </c>
      <c r="M62" s="23">
        <f t="shared" si="24"/>
        <v>0.40310636158874324</v>
      </c>
      <c r="N62" s="45">
        <f t="shared" si="12"/>
        <v>0.4087685930260912</v>
      </c>
      <c r="O62" s="4"/>
      <c r="P62" s="4"/>
    </row>
    <row r="63" spans="1:16">
      <c r="A63" s="47">
        <v>2018</v>
      </c>
      <c r="B63" s="13">
        <v>43321</v>
      </c>
      <c r="C63" s="7" t="s">
        <v>7</v>
      </c>
      <c r="D63" s="6">
        <v>1</v>
      </c>
      <c r="E63" s="60" t="str">
        <f t="shared" si="2"/>
        <v>2018 F 1</v>
      </c>
      <c r="F63" s="23">
        <v>7.5</v>
      </c>
      <c r="G63" s="22">
        <v>1.3231660000000001</v>
      </c>
      <c r="H63" s="22">
        <v>0</v>
      </c>
      <c r="I63" s="24">
        <v>1</v>
      </c>
      <c r="J63" s="57">
        <f t="shared" si="15"/>
        <v>0</v>
      </c>
      <c r="K63" s="53">
        <f t="shared" si="16"/>
        <v>1.3231660000000001</v>
      </c>
      <c r="L63" s="66">
        <f t="shared" si="23"/>
        <v>0</v>
      </c>
      <c r="M63" s="23">
        <f t="shared" si="24"/>
        <v>1.4115706534991466</v>
      </c>
      <c r="N63" s="45">
        <f t="shared" si="12"/>
        <v>1.4115706534991466</v>
      </c>
      <c r="O63" s="4"/>
      <c r="P63" s="4"/>
    </row>
    <row r="64" spans="1:16">
      <c r="A64" s="47">
        <v>2018</v>
      </c>
      <c r="B64" s="13">
        <v>43321</v>
      </c>
      <c r="C64" s="7" t="s">
        <v>7</v>
      </c>
      <c r="D64" s="6">
        <v>2</v>
      </c>
      <c r="E64" s="60" t="str">
        <f t="shared" si="2"/>
        <v>2018 F 2</v>
      </c>
      <c r="F64" s="23">
        <v>22.5</v>
      </c>
      <c r="G64" s="22">
        <v>2.3926219999999998</v>
      </c>
      <c r="H64" s="22">
        <v>1.9705509320988246E-2</v>
      </c>
      <c r="I64" s="24">
        <v>0.98029449067901175</v>
      </c>
      <c r="J64" s="57">
        <f t="shared" si="15"/>
        <v>4.7147835122601532E-2</v>
      </c>
      <c r="K64" s="53">
        <f t="shared" si="16"/>
        <v>2.3454741648773982</v>
      </c>
      <c r="L64" s="66">
        <f t="shared" si="23"/>
        <v>8.6225009368327596E-2</v>
      </c>
      <c r="M64" s="23">
        <f t="shared" si="24"/>
        <v>4.2894553125043853</v>
      </c>
      <c r="N64" s="45">
        <f t="shared" si="12"/>
        <v>4.3756803218727125</v>
      </c>
      <c r="O64" s="4"/>
      <c r="P64" s="4"/>
    </row>
    <row r="65" spans="1:16">
      <c r="A65" s="47">
        <v>2018</v>
      </c>
      <c r="B65" s="13">
        <v>43321</v>
      </c>
      <c r="C65" s="7" t="s">
        <v>7</v>
      </c>
      <c r="D65" s="6">
        <v>3</v>
      </c>
      <c r="E65" s="60" t="str">
        <f t="shared" si="2"/>
        <v>2018 F 3</v>
      </c>
      <c r="F65" s="23">
        <v>37.5</v>
      </c>
      <c r="G65" s="22">
        <v>1.6921539999999999</v>
      </c>
      <c r="H65" s="22">
        <v>0.12793523919204461</v>
      </c>
      <c r="I65" s="24">
        <v>0.87206476080795536</v>
      </c>
      <c r="J65" s="57">
        <f t="shared" si="15"/>
        <v>0.21648612673977505</v>
      </c>
      <c r="K65" s="53">
        <f t="shared" si="16"/>
        <v>1.4756678732602249</v>
      </c>
      <c r="L65" s="66">
        <f>(-AVERAGE(F64:F65)*J65+150/3.2808*J65)*40/3.2808/100</f>
        <v>0.41493321999520899</v>
      </c>
      <c r="M65" s="23">
        <f>(-AVERAGE(F64:F65)*K65+150/3.2808*K65)*40/3.2808/100</f>
        <v>2.8283734921792969</v>
      </c>
      <c r="N65" s="45">
        <f t="shared" si="12"/>
        <v>3.2433067121745061</v>
      </c>
      <c r="O65" s="4"/>
      <c r="P65" s="4"/>
    </row>
    <row r="66" spans="1:16">
      <c r="A66" s="47">
        <v>2018</v>
      </c>
      <c r="B66" s="13">
        <v>43321</v>
      </c>
      <c r="C66" s="7" t="s">
        <v>5</v>
      </c>
      <c r="D66" s="6">
        <v>1</v>
      </c>
      <c r="E66" s="60" t="str">
        <f t="shared" si="2"/>
        <v>2018 G 1</v>
      </c>
      <c r="F66" s="23">
        <v>0.5</v>
      </c>
      <c r="G66" s="22">
        <v>2.3643550000000002</v>
      </c>
      <c r="H66" s="22">
        <v>1</v>
      </c>
      <c r="I66" s="24">
        <v>0</v>
      </c>
      <c r="J66" s="57">
        <f t="shared" si="15"/>
        <v>2.3643550000000002</v>
      </c>
      <c r="K66" s="53">
        <f t="shared" si="16"/>
        <v>0</v>
      </c>
      <c r="L66" s="66">
        <f>(AVERAGE(F66:F67)*J66)*40/3.2808/100</f>
        <v>0.21619925018288225</v>
      </c>
      <c r="M66" s="23">
        <f>(AVERAGE(F66:F67)*K66)*40/3.2808/100</f>
        <v>0</v>
      </c>
      <c r="N66" s="45">
        <f t="shared" si="12"/>
        <v>0.21619925018288225</v>
      </c>
      <c r="O66" s="4"/>
      <c r="P66" s="4"/>
    </row>
    <row r="67" spans="1:16">
      <c r="A67" s="47">
        <v>2018</v>
      </c>
      <c r="B67" s="13">
        <v>43321</v>
      </c>
      <c r="C67" s="7" t="s">
        <v>5</v>
      </c>
      <c r="D67" s="6">
        <v>1</v>
      </c>
      <c r="E67" s="60" t="str">
        <f t="shared" si="2"/>
        <v>2018 G 1</v>
      </c>
      <c r="F67" s="23">
        <v>1</v>
      </c>
      <c r="G67" s="22">
        <v>2.617756</v>
      </c>
      <c r="H67" s="22">
        <v>1</v>
      </c>
      <c r="I67" s="24">
        <v>0</v>
      </c>
      <c r="J67" s="57">
        <f t="shared" ref="J67:J98" si="25">H67*G67</f>
        <v>2.617756</v>
      </c>
      <c r="K67" s="53">
        <f t="shared" ref="K67:K98" si="26">I67*G67</f>
        <v>0</v>
      </c>
      <c r="L67" s="66">
        <f>(-AVERAGE(F66:F67)*J67+AVERAGE(F67:F68)*J67)*40/3.2808/100</f>
        <v>0.31916069251402096</v>
      </c>
      <c r="M67" s="23">
        <f>(-AVERAGE(F66:F67)*K67+AVERAGE(F67:F68)*K67)*40/3.2808/100</f>
        <v>0</v>
      </c>
      <c r="N67" s="45">
        <f t="shared" si="12"/>
        <v>0.31916069251402096</v>
      </c>
      <c r="O67" s="4"/>
      <c r="P67" s="4"/>
    </row>
    <row r="68" spans="1:16">
      <c r="A68" s="47">
        <v>2018</v>
      </c>
      <c r="B68" s="13">
        <v>43321</v>
      </c>
      <c r="C68" s="7" t="s">
        <v>5</v>
      </c>
      <c r="D68" s="6">
        <v>1</v>
      </c>
      <c r="E68" s="60" t="str">
        <f t="shared" ref="E68:E131" si="27">A68&amp;" "&amp;C68&amp;" "&amp;D68</f>
        <v>2018 G 1</v>
      </c>
      <c r="F68" s="23">
        <v>2.5</v>
      </c>
      <c r="G68" s="22">
        <v>1.7640309999999999</v>
      </c>
      <c r="H68" s="22">
        <v>0.49428894833892012</v>
      </c>
      <c r="I68" s="24">
        <v>0.50571105166107988</v>
      </c>
      <c r="J68" s="57">
        <f t="shared" si="25"/>
        <v>0.87194102782725358</v>
      </c>
      <c r="K68" s="53">
        <f t="shared" si="26"/>
        <v>0.89208997217274633</v>
      </c>
      <c r="L68" s="66">
        <f t="shared" ref="L68:L71" si="28">(-AVERAGE(F67:F68)*J68+AVERAGE(F68:F69)*J68)*40/3.2808/100</f>
        <v>0.21261668564429498</v>
      </c>
      <c r="M68" s="23">
        <f t="shared" ref="M68:M71" si="29">(-AVERAGE(F67:F68)*K68+AVERAGE(F68:F69)*K68)*40/3.2808/100</f>
        <v>0.21752986397774843</v>
      </c>
      <c r="N68" s="45">
        <f t="shared" si="12"/>
        <v>0.43014654962204341</v>
      </c>
      <c r="O68" s="4"/>
      <c r="P68" s="4"/>
    </row>
    <row r="69" spans="1:16">
      <c r="A69" s="47">
        <v>2018</v>
      </c>
      <c r="B69" s="13">
        <v>43321</v>
      </c>
      <c r="C69" s="7" t="s">
        <v>5</v>
      </c>
      <c r="D69" s="6">
        <v>1</v>
      </c>
      <c r="E69" s="60" t="str">
        <f t="shared" si="27"/>
        <v>2018 G 1</v>
      </c>
      <c r="F69" s="23">
        <v>5</v>
      </c>
      <c r="G69" s="22">
        <v>1.896873</v>
      </c>
      <c r="H69" s="22">
        <v>0.15123913745545733</v>
      </c>
      <c r="I69" s="24">
        <v>0.84876086254454264</v>
      </c>
      <c r="J69" s="57">
        <f t="shared" si="25"/>
        <v>0.28688143638254571</v>
      </c>
      <c r="K69" s="53">
        <f t="shared" si="26"/>
        <v>1.6099915636174542</v>
      </c>
      <c r="L69" s="66">
        <f t="shared" si="28"/>
        <v>8.7442525110505265E-2</v>
      </c>
      <c r="M69" s="23">
        <f t="shared" si="29"/>
        <v>0.49073139588437409</v>
      </c>
      <c r="N69" s="45">
        <f t="shared" si="12"/>
        <v>0.5781739209948793</v>
      </c>
      <c r="O69" s="4"/>
      <c r="P69" s="4"/>
    </row>
    <row r="70" spans="1:16">
      <c r="A70" s="47">
        <v>2018</v>
      </c>
      <c r="B70" s="13">
        <v>43321</v>
      </c>
      <c r="C70" s="7" t="s">
        <v>5</v>
      </c>
      <c r="D70" s="6">
        <v>1</v>
      </c>
      <c r="E70" s="60" t="str">
        <f t="shared" si="27"/>
        <v>2018 G 1</v>
      </c>
      <c r="F70" s="23">
        <v>7.5</v>
      </c>
      <c r="G70" s="22">
        <v>2.1755140000000002</v>
      </c>
      <c r="H70" s="22">
        <v>0.15106351862703457</v>
      </c>
      <c r="I70" s="24">
        <v>0.8489364813729654</v>
      </c>
      <c r="J70" s="57">
        <f t="shared" si="25"/>
        <v>0.32864079966237453</v>
      </c>
      <c r="K70" s="53">
        <f t="shared" si="26"/>
        <v>1.8468732003376256</v>
      </c>
      <c r="L70" s="66">
        <f t="shared" si="28"/>
        <v>0.35059826835476426</v>
      </c>
      <c r="M70" s="23">
        <f t="shared" si="29"/>
        <v>1.970268288582568</v>
      </c>
      <c r="N70" s="45">
        <f t="shared" si="12"/>
        <v>2.3208665569373323</v>
      </c>
      <c r="O70" s="4"/>
      <c r="P70" s="4"/>
    </row>
    <row r="71" spans="1:16">
      <c r="A71" s="47">
        <v>2018</v>
      </c>
      <c r="B71" s="13">
        <v>43321</v>
      </c>
      <c r="C71" s="7" t="s">
        <v>5</v>
      </c>
      <c r="D71" s="6">
        <v>2</v>
      </c>
      <c r="E71" s="60" t="str">
        <f t="shared" si="27"/>
        <v>2018 G 2</v>
      </c>
      <c r="F71" s="23">
        <v>22.5</v>
      </c>
      <c r="G71" s="22">
        <v>1.883507</v>
      </c>
      <c r="H71" s="22">
        <v>0.28585455010001165</v>
      </c>
      <c r="I71" s="24">
        <v>0.7141454498999884</v>
      </c>
      <c r="J71" s="57">
        <f t="shared" si="25"/>
        <v>0.53840904609522267</v>
      </c>
      <c r="K71" s="53">
        <f t="shared" si="26"/>
        <v>1.3450979539047776</v>
      </c>
      <c r="L71" s="66">
        <f t="shared" si="28"/>
        <v>0.9846544368968958</v>
      </c>
      <c r="M71" s="23">
        <f t="shared" si="29"/>
        <v>2.4599450510328777</v>
      </c>
      <c r="N71" s="45">
        <f t="shared" si="12"/>
        <v>3.4445994879297737</v>
      </c>
      <c r="O71" s="4"/>
      <c r="P71" s="4"/>
    </row>
    <row r="72" spans="1:16">
      <c r="A72" s="47">
        <v>2018</v>
      </c>
      <c r="B72" s="13">
        <v>43321</v>
      </c>
      <c r="C72" s="7" t="s">
        <v>5</v>
      </c>
      <c r="D72" s="6">
        <v>3</v>
      </c>
      <c r="E72" s="60" t="str">
        <f t="shared" si="27"/>
        <v>2018 G 3</v>
      </c>
      <c r="F72" s="23">
        <v>37.5</v>
      </c>
      <c r="G72" s="22">
        <v>1.685071</v>
      </c>
      <c r="H72" s="22">
        <v>7.3559588286043989E-2</v>
      </c>
      <c r="I72" s="24">
        <v>0.92644041171395597</v>
      </c>
      <c r="J72" s="57">
        <f t="shared" si="25"/>
        <v>0.12395312899275243</v>
      </c>
      <c r="K72" s="53">
        <f t="shared" si="26"/>
        <v>1.5611178710072475</v>
      </c>
      <c r="L72" s="66">
        <f>(-AVERAGE(F71:F72)*J72+150/3.2808*J72)*40/3.2808/100</f>
        <v>0.23757767629732651</v>
      </c>
      <c r="M72" s="23">
        <f>(-AVERAGE(F71:F72)*K72+150/3.2808*K72)*40/3.2808/100</f>
        <v>2.992153237550117</v>
      </c>
      <c r="N72" s="45">
        <f t="shared" si="12"/>
        <v>3.2297309138474435</v>
      </c>
      <c r="O72" s="4"/>
      <c r="P72" s="4"/>
    </row>
    <row r="73" spans="1:16">
      <c r="A73" s="47">
        <v>2018</v>
      </c>
      <c r="B73" s="13">
        <v>43321</v>
      </c>
      <c r="C73" s="7" t="s">
        <v>4</v>
      </c>
      <c r="D73" s="6">
        <v>1</v>
      </c>
      <c r="E73" s="60" t="str">
        <f t="shared" si="27"/>
        <v>2018 I 1</v>
      </c>
      <c r="F73" s="23">
        <v>0.5</v>
      </c>
      <c r="G73" s="36">
        <v>2.0714730000000001</v>
      </c>
      <c r="H73" s="22">
        <v>1</v>
      </c>
      <c r="I73" s="24">
        <v>0</v>
      </c>
      <c r="J73" s="57">
        <f t="shared" si="25"/>
        <v>2.0714730000000001</v>
      </c>
      <c r="K73" s="53">
        <f t="shared" si="26"/>
        <v>0</v>
      </c>
      <c r="L73" s="66">
        <f>(AVERAGE(F73:F74)*J73)*40/3.2808/100</f>
        <v>0.1894177944403804</v>
      </c>
      <c r="M73" s="23">
        <f>(AVERAGE(F73:F74)*K73)*40/3.2808/100</f>
        <v>0</v>
      </c>
      <c r="N73" s="45">
        <f t="shared" si="12"/>
        <v>0.1894177944403804</v>
      </c>
      <c r="O73" s="4"/>
      <c r="P73" s="4"/>
    </row>
    <row r="74" spans="1:16">
      <c r="A74" s="47">
        <v>2018</v>
      </c>
      <c r="B74" s="13">
        <v>43321</v>
      </c>
      <c r="C74" s="7" t="s">
        <v>4</v>
      </c>
      <c r="D74" s="6">
        <v>1</v>
      </c>
      <c r="E74" s="60" t="str">
        <f t="shared" si="27"/>
        <v>2018 I 1</v>
      </c>
      <c r="F74" s="23">
        <v>1</v>
      </c>
      <c r="G74" s="36">
        <v>2.2915190000000001</v>
      </c>
      <c r="H74" s="22">
        <v>1</v>
      </c>
      <c r="I74" s="24">
        <v>0</v>
      </c>
      <c r="J74" s="57">
        <f t="shared" si="25"/>
        <v>2.2915190000000001</v>
      </c>
      <c r="K74" s="53">
        <f t="shared" si="26"/>
        <v>0</v>
      </c>
      <c r="L74" s="66">
        <f>(-AVERAGE(F73:F74)*J74+AVERAGE(F74:F75)*J74)*40/3.2808/100</f>
        <v>0.27938539380638872</v>
      </c>
      <c r="M74" s="23">
        <f>(-AVERAGE(F73:F74)*K74+AVERAGE(F74:F75)*K74)*40/3.2808/100</f>
        <v>0</v>
      </c>
      <c r="N74" s="45">
        <f t="shared" si="12"/>
        <v>0.27938539380638872</v>
      </c>
      <c r="O74" s="4"/>
      <c r="P74" s="4"/>
    </row>
    <row r="75" spans="1:16">
      <c r="A75" s="47">
        <v>2018</v>
      </c>
      <c r="B75" s="13">
        <v>43321</v>
      </c>
      <c r="C75" s="7" t="s">
        <v>4</v>
      </c>
      <c r="D75" s="6">
        <v>1</v>
      </c>
      <c r="E75" s="60" t="str">
        <f t="shared" si="27"/>
        <v>2018 I 1</v>
      </c>
      <c r="F75" s="23">
        <v>2.5</v>
      </c>
      <c r="G75" s="36">
        <v>2.191058</v>
      </c>
      <c r="H75" s="22">
        <v>0</v>
      </c>
      <c r="I75" s="24">
        <v>1</v>
      </c>
      <c r="J75" s="57">
        <f t="shared" si="25"/>
        <v>0</v>
      </c>
      <c r="K75" s="53">
        <f t="shared" si="26"/>
        <v>2.191058</v>
      </c>
      <c r="L75" s="66">
        <f t="shared" ref="L75:L78" si="30">(-AVERAGE(F74:F75)*J75+AVERAGE(F75:F76)*J75)*40/3.2808/100</f>
        <v>0</v>
      </c>
      <c r="M75" s="23">
        <f t="shared" ref="M75:M78" si="31">(-AVERAGE(F74:F75)*K75+AVERAGE(F75:F76)*K75)*40/3.2808/100</f>
        <v>0.53427407949280659</v>
      </c>
      <c r="N75" s="45">
        <f t="shared" si="12"/>
        <v>0.53427407949280659</v>
      </c>
      <c r="O75" s="4"/>
      <c r="P75" s="4"/>
    </row>
    <row r="76" spans="1:16">
      <c r="A76" s="47">
        <v>2018</v>
      </c>
      <c r="B76" s="13">
        <v>43321</v>
      </c>
      <c r="C76" s="7" t="s">
        <v>4</v>
      </c>
      <c r="D76" s="6">
        <v>1</v>
      </c>
      <c r="E76" s="60" t="str">
        <f t="shared" si="27"/>
        <v>2018 I 1</v>
      </c>
      <c r="F76" s="23">
        <v>5</v>
      </c>
      <c r="G76" s="22">
        <v>1.675219</v>
      </c>
      <c r="H76" s="22">
        <v>0.10019178070904565</v>
      </c>
      <c r="I76" s="24">
        <v>0.89980821929095434</v>
      </c>
      <c r="J76" s="57">
        <f t="shared" si="25"/>
        <v>0.16784317468762674</v>
      </c>
      <c r="K76" s="53">
        <f t="shared" si="26"/>
        <v>1.5073758253123732</v>
      </c>
      <c r="L76" s="66">
        <f t="shared" si="30"/>
        <v>5.1159221740924979E-2</v>
      </c>
      <c r="M76" s="23">
        <f t="shared" si="31"/>
        <v>0.45945373851267179</v>
      </c>
      <c r="N76" s="45">
        <f t="shared" si="12"/>
        <v>0.51061296025359681</v>
      </c>
      <c r="O76" s="4"/>
      <c r="P76" s="4"/>
    </row>
    <row r="77" spans="1:16">
      <c r="A77" s="47">
        <v>2018</v>
      </c>
      <c r="B77" s="13">
        <v>43321</v>
      </c>
      <c r="C77" s="7" t="s">
        <v>4</v>
      </c>
      <c r="D77" s="6">
        <v>1</v>
      </c>
      <c r="E77" s="60" t="str">
        <f t="shared" si="27"/>
        <v>2018 I 1</v>
      </c>
      <c r="F77" s="23">
        <v>7.5</v>
      </c>
      <c r="G77" s="22">
        <v>1.910892</v>
      </c>
      <c r="H77" s="22">
        <v>2.6016828400801922E-2</v>
      </c>
      <c r="I77" s="24">
        <v>0.97398317159919812</v>
      </c>
      <c r="J77" s="57">
        <f t="shared" si="25"/>
        <v>4.9715349256465188E-2</v>
      </c>
      <c r="K77" s="53">
        <f t="shared" si="26"/>
        <v>1.861176650743535</v>
      </c>
      <c r="L77" s="66">
        <f t="shared" si="30"/>
        <v>5.3036979516467984E-2</v>
      </c>
      <c r="M77" s="23">
        <f t="shared" si="31"/>
        <v>1.9855273950263266</v>
      </c>
      <c r="N77" s="45">
        <f t="shared" si="12"/>
        <v>2.0385643745427946</v>
      </c>
      <c r="O77" s="4"/>
      <c r="P77" s="4"/>
    </row>
    <row r="78" spans="1:16">
      <c r="A78" s="47">
        <v>2018</v>
      </c>
      <c r="B78" s="13">
        <v>43321</v>
      </c>
      <c r="C78" s="7" t="s">
        <v>4</v>
      </c>
      <c r="D78" s="6">
        <v>2</v>
      </c>
      <c r="E78" s="60" t="str">
        <f t="shared" si="27"/>
        <v>2018 I 2</v>
      </c>
      <c r="F78" s="23">
        <v>22.5</v>
      </c>
      <c r="G78" s="22">
        <v>1.6474665000000002</v>
      </c>
      <c r="H78" s="22">
        <v>0.13656304885689086</v>
      </c>
      <c r="I78" s="24">
        <v>0.86343695114310914</v>
      </c>
      <c r="J78" s="57">
        <f t="shared" si="25"/>
        <v>0.224983048129591</v>
      </c>
      <c r="K78" s="53">
        <f t="shared" si="26"/>
        <v>1.4224834518704093</v>
      </c>
      <c r="L78" s="66">
        <f t="shared" si="30"/>
        <v>0.41145400170005675</v>
      </c>
      <c r="M78" s="23">
        <f t="shared" si="31"/>
        <v>2.601469370648152</v>
      </c>
      <c r="N78" s="45">
        <f t="shared" si="12"/>
        <v>3.012923372348209</v>
      </c>
      <c r="O78" s="4"/>
      <c r="P78" s="4"/>
    </row>
    <row r="79" spans="1:16">
      <c r="A79" s="47">
        <v>2018</v>
      </c>
      <c r="B79" s="13">
        <v>43321</v>
      </c>
      <c r="C79" s="7" t="s">
        <v>4</v>
      </c>
      <c r="D79" s="6">
        <v>3</v>
      </c>
      <c r="E79" s="60" t="str">
        <f t="shared" si="27"/>
        <v>2018 I 3</v>
      </c>
      <c r="F79" s="23">
        <v>37.5</v>
      </c>
      <c r="G79" s="22">
        <v>2.1847379999999998</v>
      </c>
      <c r="H79" s="22">
        <v>9.8872616644037209E-2</v>
      </c>
      <c r="I79" s="24">
        <v>0.90112738335596276</v>
      </c>
      <c r="J79" s="57">
        <f t="shared" si="25"/>
        <v>0.21601076274166056</v>
      </c>
      <c r="K79" s="53">
        <f t="shared" si="26"/>
        <v>1.9687272372583393</v>
      </c>
      <c r="L79" s="66">
        <f>(-AVERAGE(F78:F79)*J79+150/3.2808*J79)*40/3.2808/100</f>
        <v>0.41402210242209775</v>
      </c>
      <c r="M79" s="23">
        <f>(-AVERAGE(F78:F79)*K79+150/3.2808*K79)*40/3.2808/100</f>
        <v>3.7734073039692264</v>
      </c>
      <c r="N79" s="45">
        <f t="shared" si="12"/>
        <v>4.187429406391324</v>
      </c>
      <c r="O79" s="4"/>
      <c r="P79" s="4"/>
    </row>
    <row r="80" spans="1:16">
      <c r="A80" s="47">
        <v>2018</v>
      </c>
      <c r="B80" s="13">
        <v>43321</v>
      </c>
      <c r="C80" s="6" t="s">
        <v>6</v>
      </c>
      <c r="D80" s="6">
        <v>1</v>
      </c>
      <c r="E80" s="60" t="str">
        <f t="shared" si="27"/>
        <v>2018 K 1</v>
      </c>
      <c r="F80" s="23">
        <v>0.5</v>
      </c>
      <c r="G80" s="22">
        <v>2.7965420000000001</v>
      </c>
      <c r="H80" s="22">
        <v>1</v>
      </c>
      <c r="I80" s="24">
        <v>0</v>
      </c>
      <c r="J80" s="57">
        <f t="shared" si="25"/>
        <v>2.7965420000000001</v>
      </c>
      <c r="K80" s="53">
        <f t="shared" si="26"/>
        <v>0</v>
      </c>
      <c r="L80" s="66">
        <f>(AVERAGE(F80:F81)*J80)*40/3.2808/100</f>
        <v>0.25571891002194586</v>
      </c>
      <c r="M80" s="23">
        <f>(AVERAGE(F80:F81)*K80)*40/3.2808/100</f>
        <v>0</v>
      </c>
      <c r="N80" s="45">
        <f t="shared" si="12"/>
        <v>0.25571891002194586</v>
      </c>
      <c r="O80" s="4"/>
      <c r="P80" s="4"/>
    </row>
    <row r="81" spans="1:16">
      <c r="A81" s="47">
        <v>2018</v>
      </c>
      <c r="B81" s="13">
        <v>43321</v>
      </c>
      <c r="C81" s="6" t="s">
        <v>6</v>
      </c>
      <c r="D81" s="6">
        <v>1</v>
      </c>
      <c r="E81" s="60" t="str">
        <f t="shared" si="27"/>
        <v>2018 K 1</v>
      </c>
      <c r="F81" s="23">
        <v>1</v>
      </c>
      <c r="G81" s="22">
        <v>2.3068970000000002</v>
      </c>
      <c r="H81" s="22">
        <v>1</v>
      </c>
      <c r="I81" s="24">
        <v>0</v>
      </c>
      <c r="J81" s="57">
        <f t="shared" si="25"/>
        <v>2.3068970000000002</v>
      </c>
      <c r="K81" s="53">
        <f t="shared" si="26"/>
        <v>0</v>
      </c>
      <c r="L81" s="66">
        <f>(-AVERAGE(F80:F81)*J81+AVERAGE(F81:F82)*J81)*40/3.2808/100</f>
        <v>0.28126030236527677</v>
      </c>
      <c r="M81" s="23">
        <f>(-AVERAGE(F80:F81)*K81+AVERAGE(F81:F82)*K81)*40/3.2808/100</f>
        <v>0</v>
      </c>
      <c r="N81" s="45">
        <f t="shared" si="12"/>
        <v>0.28126030236527677</v>
      </c>
      <c r="O81" s="4"/>
      <c r="P81" s="4"/>
    </row>
    <row r="82" spans="1:16">
      <c r="A82" s="47">
        <v>2018</v>
      </c>
      <c r="B82" s="13">
        <v>43321</v>
      </c>
      <c r="C82" s="6" t="s">
        <v>6</v>
      </c>
      <c r="D82" s="6">
        <v>1</v>
      </c>
      <c r="E82" s="60" t="str">
        <f t="shared" si="27"/>
        <v>2018 K 1</v>
      </c>
      <c r="F82" s="23">
        <v>2.5</v>
      </c>
      <c r="G82" s="22">
        <v>1.2730520000000001</v>
      </c>
      <c r="H82" s="22">
        <v>0.71877428252862652</v>
      </c>
      <c r="I82" s="24">
        <v>0.28122571747137348</v>
      </c>
      <c r="J82" s="57">
        <f t="shared" si="25"/>
        <v>0.91503703792163305</v>
      </c>
      <c r="K82" s="53">
        <f t="shared" si="26"/>
        <v>0.35801496207836697</v>
      </c>
      <c r="L82" s="66">
        <f t="shared" ref="L82:L85" si="32">(-AVERAGE(F81:F82)*J82+AVERAGE(F82:F83)*J82)*40/3.2808/100</f>
        <v>0.2231253445310005</v>
      </c>
      <c r="M82" s="23">
        <f t="shared" ref="M82:M85" si="33">(-AVERAGE(F81:F82)*K82+AVERAGE(F82:F83)*K82)*40/3.2808/100</f>
        <v>8.7299429914256751E-2</v>
      </c>
      <c r="N82" s="45">
        <f t="shared" si="12"/>
        <v>0.31042477444525723</v>
      </c>
      <c r="O82" s="4"/>
      <c r="P82" s="4"/>
    </row>
    <row r="83" spans="1:16">
      <c r="A83" s="47">
        <v>2018</v>
      </c>
      <c r="B83" s="13">
        <v>43321</v>
      </c>
      <c r="C83" s="6" t="s">
        <v>6</v>
      </c>
      <c r="D83" s="6">
        <v>1</v>
      </c>
      <c r="E83" s="60" t="str">
        <f t="shared" si="27"/>
        <v>2018 K 1</v>
      </c>
      <c r="F83" s="23">
        <v>5</v>
      </c>
      <c r="G83" s="22">
        <v>2.0280499999999999</v>
      </c>
      <c r="H83" s="22">
        <v>2.4374072352467562E-2</v>
      </c>
      <c r="I83" s="24">
        <v>0.97562592764753242</v>
      </c>
      <c r="J83" s="57">
        <f t="shared" si="25"/>
        <v>4.9431837434421838E-2</v>
      </c>
      <c r="K83" s="53">
        <f t="shared" si="26"/>
        <v>1.9786181625655781</v>
      </c>
      <c r="L83" s="66">
        <f t="shared" si="32"/>
        <v>1.5067007264820116E-2</v>
      </c>
      <c r="M83" s="23">
        <f t="shared" si="33"/>
        <v>0.60309014952620632</v>
      </c>
      <c r="N83" s="45">
        <f t="shared" si="12"/>
        <v>0.61815715679102645</v>
      </c>
      <c r="O83" s="4"/>
      <c r="P83" s="4"/>
    </row>
    <row r="84" spans="1:16">
      <c r="A84" s="47">
        <v>2018</v>
      </c>
      <c r="B84" s="13">
        <v>43321</v>
      </c>
      <c r="C84" s="6" t="s">
        <v>6</v>
      </c>
      <c r="D84" s="6">
        <v>1</v>
      </c>
      <c r="E84" s="60" t="str">
        <f t="shared" si="27"/>
        <v>2018 K 1</v>
      </c>
      <c r="F84" s="23">
        <v>7.5</v>
      </c>
      <c r="G84" s="22">
        <v>1.4366749999999999</v>
      </c>
      <c r="H84" s="22">
        <v>5.5976644047958955E-2</v>
      </c>
      <c r="I84" s="24">
        <v>0.94402335595204101</v>
      </c>
      <c r="J84" s="57">
        <f t="shared" si="25"/>
        <v>8.0420245087601427E-2</v>
      </c>
      <c r="K84" s="53">
        <f t="shared" si="26"/>
        <v>1.3562547549123984</v>
      </c>
      <c r="L84" s="66">
        <f t="shared" si="32"/>
        <v>8.579336070671939E-2</v>
      </c>
      <c r="M84" s="23">
        <f t="shared" si="33"/>
        <v>1.4468701664817709</v>
      </c>
      <c r="N84" s="45">
        <f t="shared" si="12"/>
        <v>1.5326635271884903</v>
      </c>
      <c r="O84" s="4"/>
      <c r="P84" s="4"/>
    </row>
    <row r="85" spans="1:16">
      <c r="A85" s="47">
        <v>2018</v>
      </c>
      <c r="B85" s="13">
        <v>43321</v>
      </c>
      <c r="C85" s="6" t="s">
        <v>6</v>
      </c>
      <c r="D85" s="6">
        <v>2</v>
      </c>
      <c r="E85" s="60" t="str">
        <f t="shared" si="27"/>
        <v>2018 K 2</v>
      </c>
      <c r="F85" s="23">
        <v>22.5</v>
      </c>
      <c r="G85" s="22">
        <v>1.9628350000000001</v>
      </c>
      <c r="H85" s="22">
        <v>4.948782981807285E-2</v>
      </c>
      <c r="I85" s="24">
        <v>0.95051217018192713</v>
      </c>
      <c r="J85" s="57">
        <f t="shared" si="25"/>
        <v>9.7136444440957023E-2</v>
      </c>
      <c r="K85" s="53">
        <f t="shared" si="26"/>
        <v>1.8656985555590431</v>
      </c>
      <c r="L85" s="66">
        <f t="shared" si="32"/>
        <v>0.17764528976034566</v>
      </c>
      <c r="M85" s="23">
        <f t="shared" si="33"/>
        <v>3.4120310087034436</v>
      </c>
      <c r="N85" s="45">
        <f t="shared" si="12"/>
        <v>3.5896762984637891</v>
      </c>
      <c r="O85" s="4"/>
      <c r="P85" s="4"/>
    </row>
    <row r="86" spans="1:16">
      <c r="A86" s="47">
        <v>2018</v>
      </c>
      <c r="B86" s="13">
        <v>43321</v>
      </c>
      <c r="C86" s="6" t="s">
        <v>6</v>
      </c>
      <c r="D86" s="6">
        <v>3</v>
      </c>
      <c r="E86" s="60" t="str">
        <f t="shared" si="27"/>
        <v>2018 K 3</v>
      </c>
      <c r="F86" s="23">
        <v>37.5</v>
      </c>
      <c r="G86" s="22">
        <v>1.9905900000000001</v>
      </c>
      <c r="H86" s="22">
        <v>7.78836749598288E-2</v>
      </c>
      <c r="I86" s="24">
        <v>0.92211632504017116</v>
      </c>
      <c r="J86" s="57">
        <f t="shared" si="25"/>
        <v>0.15503446453828562</v>
      </c>
      <c r="K86" s="53">
        <f t="shared" si="26"/>
        <v>1.8355555354617143</v>
      </c>
      <c r="L86" s="66">
        <f>(-AVERAGE(F85:F86)*J86+150/3.2808*J86)*40/3.2808/100</f>
        <v>0.29715044815980229</v>
      </c>
      <c r="M86" s="23">
        <f>(-AVERAGE(F85:F86)*K86+150/3.2808*K86)*40/3.2808/100</f>
        <v>3.518160633566477</v>
      </c>
      <c r="N86" s="45">
        <f t="shared" si="12"/>
        <v>3.8153110817262794</v>
      </c>
      <c r="O86" s="4"/>
      <c r="P86" s="4"/>
    </row>
    <row r="87" spans="1:16">
      <c r="A87" s="47">
        <v>2019</v>
      </c>
      <c r="B87" s="13">
        <v>43487</v>
      </c>
      <c r="C87" s="6" t="s">
        <v>13</v>
      </c>
      <c r="D87" s="6">
        <v>1</v>
      </c>
      <c r="E87" s="60" t="str">
        <f t="shared" si="27"/>
        <v>2019 A-C 1</v>
      </c>
      <c r="F87" s="23">
        <v>1</v>
      </c>
      <c r="G87" s="22">
        <v>1.9537009999999999</v>
      </c>
      <c r="H87" s="22">
        <v>0.57949195560699962</v>
      </c>
      <c r="I87" s="24">
        <v>0.42050804439300038</v>
      </c>
      <c r="J87" s="57">
        <f t="shared" si="25"/>
        <v>1.1321540131613508</v>
      </c>
      <c r="K87" s="53">
        <f t="shared" si="26"/>
        <v>0.82154698683864924</v>
      </c>
      <c r="L87" s="66">
        <f>(AVERAGE(F87:F88)*J87)*40/3.2808/100</f>
        <v>0.24155931760940791</v>
      </c>
      <c r="M87" s="23">
        <f>(AVERAGE(F87:F88)*K87)*40/3.2808/100</f>
        <v>0.17528739660663692</v>
      </c>
      <c r="N87" s="45">
        <f t="shared" si="12"/>
        <v>0.4168467142160448</v>
      </c>
      <c r="O87" s="4"/>
      <c r="P87" s="4"/>
    </row>
    <row r="88" spans="1:16">
      <c r="A88" s="47">
        <v>2019</v>
      </c>
      <c r="B88" s="13">
        <v>43487</v>
      </c>
      <c r="C88" s="6" t="s">
        <v>13</v>
      </c>
      <c r="D88" s="6">
        <v>1</v>
      </c>
      <c r="E88" s="60" t="str">
        <f t="shared" si="27"/>
        <v>2019 A-C 1</v>
      </c>
      <c r="F88" s="23">
        <v>2.5</v>
      </c>
      <c r="G88" s="22">
        <v>2.0962540000000001</v>
      </c>
      <c r="H88" s="22">
        <v>0.19996416839929707</v>
      </c>
      <c r="I88" s="24">
        <v>0.80003583160070291</v>
      </c>
      <c r="J88" s="57">
        <f t="shared" si="25"/>
        <v>0.41917568786370007</v>
      </c>
      <c r="K88" s="53">
        <f t="shared" si="26"/>
        <v>1.6770783121363</v>
      </c>
      <c r="L88" s="66">
        <f>(-AVERAGE(F87:F88)*J88+AVERAGE(F88:F89)*J88)*40/3.2808/100</f>
        <v>0.10221304263928312</v>
      </c>
      <c r="M88" s="23">
        <f>(-AVERAGE(F87:F88)*K88+AVERAGE(F88:F89)*K88)*40/3.2808/100</f>
        <v>0.4089437483872958</v>
      </c>
      <c r="N88" s="45">
        <f t="shared" si="12"/>
        <v>0.51115679102657896</v>
      </c>
      <c r="O88" s="4"/>
      <c r="P88" s="4"/>
    </row>
    <row r="89" spans="1:16">
      <c r="A89" s="47">
        <v>2019</v>
      </c>
      <c r="B89" s="13">
        <v>43487</v>
      </c>
      <c r="C89" s="6" t="s">
        <v>13</v>
      </c>
      <c r="D89" s="6">
        <v>1</v>
      </c>
      <c r="E89" s="60" t="str">
        <f t="shared" si="27"/>
        <v>2019 A-C 1</v>
      </c>
      <c r="F89" s="23">
        <v>5</v>
      </c>
      <c r="G89" s="22">
        <v>2.3297530000000002</v>
      </c>
      <c r="H89" s="22">
        <v>4.6952202627286166E-2</v>
      </c>
      <c r="I89" s="24">
        <v>0.95304779737271383</v>
      </c>
      <c r="J89" s="57">
        <f t="shared" si="25"/>
        <v>0.10938703492752784</v>
      </c>
      <c r="K89" s="53">
        <f t="shared" si="26"/>
        <v>2.2203659650724723</v>
      </c>
      <c r="L89" s="66">
        <f t="shared" ref="L89:L92" si="34">(-AVERAGE(F88:F89)*J89+AVERAGE(F89:F90)*J89)*40/3.2808/100</f>
        <v>3.3341573679446436E-2</v>
      </c>
      <c r="M89" s="23">
        <f t="shared" ref="M89:M92" si="35">(-AVERAGE(F88:F89)*K89+AVERAGE(F89:F90)*K89)*40/3.2808/100</f>
        <v>0.67677577574752268</v>
      </c>
      <c r="N89" s="45">
        <f t="shared" si="12"/>
        <v>0.71011734942696914</v>
      </c>
      <c r="O89" s="4"/>
      <c r="P89" s="4"/>
    </row>
    <row r="90" spans="1:16">
      <c r="A90" s="47">
        <v>2019</v>
      </c>
      <c r="B90" s="13">
        <v>43487</v>
      </c>
      <c r="C90" s="6" t="s">
        <v>13</v>
      </c>
      <c r="D90" s="6">
        <v>1</v>
      </c>
      <c r="E90" s="60" t="str">
        <f t="shared" si="27"/>
        <v>2019 A-C 1</v>
      </c>
      <c r="F90" s="23">
        <v>7.5</v>
      </c>
      <c r="G90" s="22">
        <v>2.173689</v>
      </c>
      <c r="H90" s="22">
        <v>6.8355622003293495E-2</v>
      </c>
      <c r="I90" s="24">
        <v>0.93164437799670652</v>
      </c>
      <c r="J90" s="57">
        <f t="shared" si="25"/>
        <v>0.14858386363671702</v>
      </c>
      <c r="K90" s="53">
        <f t="shared" si="26"/>
        <v>2.0251051363632828</v>
      </c>
      <c r="L90" s="66">
        <f t="shared" si="34"/>
        <v>6.7933368524468282E-2</v>
      </c>
      <c r="M90" s="23">
        <f t="shared" si="35"/>
        <v>0.92588932715951122</v>
      </c>
      <c r="N90" s="45">
        <f t="shared" si="12"/>
        <v>0.99382269568397952</v>
      </c>
      <c r="O90" s="4"/>
      <c r="P90" s="4"/>
    </row>
    <row r="91" spans="1:16">
      <c r="A91" s="47">
        <v>2019</v>
      </c>
      <c r="B91" s="13">
        <v>43487</v>
      </c>
      <c r="C91" s="6" t="s">
        <v>13</v>
      </c>
      <c r="D91" s="6">
        <v>1</v>
      </c>
      <c r="E91" s="60" t="str">
        <f t="shared" si="27"/>
        <v>2019 A-C 1</v>
      </c>
      <c r="F91" s="23">
        <v>12.500000000000002</v>
      </c>
      <c r="G91" s="22">
        <v>2.2811189999999999</v>
      </c>
      <c r="H91" s="22">
        <v>7.3916329624959365E-2</v>
      </c>
      <c r="I91" s="24">
        <v>0.92608367037504058</v>
      </c>
      <c r="J91" s="57">
        <f t="shared" si="25"/>
        <v>0.16861194391775766</v>
      </c>
      <c r="K91" s="53">
        <f t="shared" si="26"/>
        <v>2.1125070560822423</v>
      </c>
      <c r="L91" s="66">
        <f t="shared" si="34"/>
        <v>0.15418063635493565</v>
      </c>
      <c r="M91" s="23">
        <f t="shared" si="35"/>
        <v>1.9316999415528913</v>
      </c>
      <c r="N91" s="45">
        <f t="shared" si="12"/>
        <v>2.0858805779078269</v>
      </c>
      <c r="O91" s="4"/>
      <c r="P91" s="4"/>
    </row>
    <row r="92" spans="1:16">
      <c r="A92" s="47">
        <v>2019</v>
      </c>
      <c r="B92" s="13">
        <v>43487</v>
      </c>
      <c r="C92" s="6" t="s">
        <v>13</v>
      </c>
      <c r="D92" s="6">
        <v>2</v>
      </c>
      <c r="E92" s="60" t="str">
        <f t="shared" si="27"/>
        <v>2019 A-C 2</v>
      </c>
      <c r="F92" s="23">
        <v>22.5</v>
      </c>
      <c r="G92" s="22">
        <v>2.3649399999999998</v>
      </c>
      <c r="H92" s="22">
        <v>5.7394308175614868E-2</v>
      </c>
      <c r="I92" s="24">
        <v>0.94260569182438514</v>
      </c>
      <c r="J92" s="57">
        <f t="shared" si="25"/>
        <v>0.13573409517683863</v>
      </c>
      <c r="K92" s="53">
        <f t="shared" si="26"/>
        <v>2.2292059048231612</v>
      </c>
      <c r="L92" s="66">
        <f t="shared" si="34"/>
        <v>0.20686127648262415</v>
      </c>
      <c r="M92" s="23">
        <f t="shared" si="35"/>
        <v>3.3973511107400043</v>
      </c>
      <c r="N92" s="45">
        <f t="shared" si="12"/>
        <v>3.6042123872226286</v>
      </c>
      <c r="O92" s="4"/>
      <c r="P92" s="4"/>
    </row>
    <row r="93" spans="1:16">
      <c r="A93" s="47">
        <v>2019</v>
      </c>
      <c r="B93" s="13">
        <v>43487</v>
      </c>
      <c r="C93" s="6" t="s">
        <v>13</v>
      </c>
      <c r="D93" s="6">
        <v>3</v>
      </c>
      <c r="E93" s="60" t="str">
        <f t="shared" si="27"/>
        <v>2019 A-C 3</v>
      </c>
      <c r="F93" s="23">
        <v>37.5</v>
      </c>
      <c r="G93" s="22">
        <v>2.4677220000000002</v>
      </c>
      <c r="H93" s="22">
        <v>0.17118478784617194</v>
      </c>
      <c r="I93" s="24">
        <v>0.82881521215382803</v>
      </c>
      <c r="J93" s="57">
        <f t="shared" si="25"/>
        <v>0.42243646703333115</v>
      </c>
      <c r="K93" s="53">
        <f t="shared" si="26"/>
        <v>2.0452855329666688</v>
      </c>
      <c r="L93" s="66">
        <f>(-AVERAGE(F92:F93)*J93+150/3.2808*J93)*40/3.2808/100</f>
        <v>0.80967277741652777</v>
      </c>
      <c r="M93" s="23">
        <f>(-AVERAGE(F92:F93)*K93+150/3.2808*K93)*40/3.2808/100</f>
        <v>3.9201445597647777</v>
      </c>
      <c r="N93" s="45">
        <f t="shared" si="12"/>
        <v>4.7298173371813057</v>
      </c>
      <c r="O93" s="4"/>
      <c r="P93" s="4"/>
    </row>
    <row r="94" spans="1:16">
      <c r="A94" s="47">
        <v>2019</v>
      </c>
      <c r="B94" s="13">
        <v>43487</v>
      </c>
      <c r="C94" s="6" t="s">
        <v>9</v>
      </c>
      <c r="D94" s="6">
        <v>1</v>
      </c>
      <c r="E94" s="60" t="str">
        <f t="shared" si="27"/>
        <v>2019 D 1</v>
      </c>
      <c r="F94" s="23">
        <v>0.5</v>
      </c>
      <c r="G94" s="22">
        <v>2.5214449999999999</v>
      </c>
      <c r="H94" s="22">
        <v>1</v>
      </c>
      <c r="I94" s="24">
        <v>0</v>
      </c>
      <c r="J94" s="57">
        <f t="shared" si="25"/>
        <v>2.5214449999999999</v>
      </c>
      <c r="K94" s="53">
        <f t="shared" si="26"/>
        <v>0</v>
      </c>
      <c r="L94" s="66">
        <f>(AVERAGE(F94:F95)*J94)*40/3.2808/100</f>
        <v>0.23056373445501094</v>
      </c>
      <c r="M94" s="23">
        <f>(AVERAGE(F94:F95)*K94)*40/3.2808/100</f>
        <v>0</v>
      </c>
      <c r="N94" s="45">
        <f t="shared" si="12"/>
        <v>0.23056373445501094</v>
      </c>
      <c r="O94" s="4"/>
      <c r="P94" s="4"/>
    </row>
    <row r="95" spans="1:16">
      <c r="A95" s="47">
        <v>2019</v>
      </c>
      <c r="B95" s="13">
        <v>43487</v>
      </c>
      <c r="C95" s="6" t="s">
        <v>9</v>
      </c>
      <c r="D95" s="6">
        <v>1</v>
      </c>
      <c r="E95" s="60" t="str">
        <f t="shared" si="27"/>
        <v>2019 D 1</v>
      </c>
      <c r="F95" s="23">
        <v>1</v>
      </c>
      <c r="G95" s="22">
        <v>2.1838190000000002</v>
      </c>
      <c r="H95" s="22">
        <v>0.91632315380772345</v>
      </c>
      <c r="I95" s="24">
        <v>8.3676846192276555E-2</v>
      </c>
      <c r="J95" s="57">
        <f t="shared" si="25"/>
        <v>2.0010839134252292</v>
      </c>
      <c r="K95" s="53">
        <f t="shared" si="26"/>
        <v>0.18273508657477122</v>
      </c>
      <c r="L95" s="66">
        <f>(-AVERAGE(F94:F95)*J95+AVERAGE(F95:F96)*J95)*40/3.2808/100</f>
        <v>0.2439751174622323</v>
      </c>
      <c r="M95" s="23">
        <f>(-AVERAGE(F94:F95)*K95+AVERAGE(F95:F96)*K95)*40/3.2808/100</f>
        <v>2.2279332671881397E-2</v>
      </c>
      <c r="N95" s="45">
        <f t="shared" ref="N95:N114" si="36">SUM(L95:M95)</f>
        <v>0.2662544501341137</v>
      </c>
      <c r="O95" s="4"/>
      <c r="P95" s="4"/>
    </row>
    <row r="96" spans="1:16">
      <c r="A96" s="47">
        <v>2019</v>
      </c>
      <c r="B96" s="13">
        <v>43487</v>
      </c>
      <c r="C96" s="6" t="s">
        <v>9</v>
      </c>
      <c r="D96" s="6">
        <v>1</v>
      </c>
      <c r="E96" s="60" t="str">
        <f t="shared" si="27"/>
        <v>2019 D 1</v>
      </c>
      <c r="F96" s="23">
        <v>2.5</v>
      </c>
      <c r="G96" s="22">
        <v>2.3459140000000001</v>
      </c>
      <c r="H96" s="22">
        <v>0.53003646001055027</v>
      </c>
      <c r="I96" s="24">
        <v>0.46996353998944973</v>
      </c>
      <c r="J96" s="57">
        <f t="shared" si="25"/>
        <v>1.24341995204919</v>
      </c>
      <c r="K96" s="53">
        <f t="shared" si="26"/>
        <v>1.1024940479508101</v>
      </c>
      <c r="L96" s="66">
        <f t="shared" ref="L96:L99" si="37">(-AVERAGE(F95:F96)*J96+AVERAGE(F96:F97)*J96)*40/3.2808/100</f>
        <v>0.30319920801004385</v>
      </c>
      <c r="M96" s="23">
        <f t="shared" ref="M96:M99" si="38">(-AVERAGE(F95:F96)*K96+AVERAGE(F96:F97)*K96)*40/3.2808/100</f>
        <v>0.26883541769100461</v>
      </c>
      <c r="N96" s="45">
        <f t="shared" si="36"/>
        <v>0.57203462570104846</v>
      </c>
      <c r="O96" s="4"/>
      <c r="P96" s="4"/>
    </row>
    <row r="97" spans="1:16">
      <c r="A97" s="47">
        <v>2019</v>
      </c>
      <c r="B97" s="13">
        <v>43487</v>
      </c>
      <c r="C97" s="6" t="s">
        <v>9</v>
      </c>
      <c r="D97" s="6">
        <v>1</v>
      </c>
      <c r="E97" s="60" t="str">
        <f t="shared" si="27"/>
        <v>2019 D 1</v>
      </c>
      <c r="F97" s="23">
        <v>5</v>
      </c>
      <c r="G97" s="22">
        <v>2.2449690000000002</v>
      </c>
      <c r="H97" s="22">
        <v>0.10090837261016207</v>
      </c>
      <c r="I97" s="24">
        <v>0.89909162738983794</v>
      </c>
      <c r="J97" s="57">
        <f t="shared" si="25"/>
        <v>0.22653616835026294</v>
      </c>
      <c r="K97" s="53">
        <f t="shared" si="26"/>
        <v>2.0184328316497373</v>
      </c>
      <c r="L97" s="66">
        <f t="shared" si="37"/>
        <v>0.13809812749955067</v>
      </c>
      <c r="M97" s="23">
        <f t="shared" si="38"/>
        <v>1.2304516164653359</v>
      </c>
      <c r="N97" s="45">
        <f t="shared" si="36"/>
        <v>1.3685497439648866</v>
      </c>
      <c r="O97" s="4"/>
      <c r="P97" s="4"/>
    </row>
    <row r="98" spans="1:16">
      <c r="A98" s="47">
        <v>2019</v>
      </c>
      <c r="B98" s="13">
        <v>43487</v>
      </c>
      <c r="C98" s="6" t="s">
        <v>9</v>
      </c>
      <c r="D98" s="6">
        <v>1</v>
      </c>
      <c r="E98" s="60" t="str">
        <f t="shared" si="27"/>
        <v>2019 D 1</v>
      </c>
      <c r="F98" s="23">
        <v>12.500000000000002</v>
      </c>
      <c r="G98" s="22">
        <v>1.948291</v>
      </c>
      <c r="H98" s="22">
        <v>2.8524153368125572E-2</v>
      </c>
      <c r="I98" s="24">
        <v>0.97147584663187447</v>
      </c>
      <c r="J98" s="57">
        <f t="shared" si="25"/>
        <v>5.557335128973874E-2</v>
      </c>
      <c r="K98" s="53">
        <f t="shared" si="26"/>
        <v>1.8927176487102613</v>
      </c>
      <c r="L98" s="66">
        <f t="shared" si="37"/>
        <v>5.9286372078177753E-2</v>
      </c>
      <c r="M98" s="23">
        <f t="shared" si="38"/>
        <v>2.0191757408211148</v>
      </c>
      <c r="N98" s="45">
        <f t="shared" si="36"/>
        <v>2.0784621128992926</v>
      </c>
      <c r="O98" s="4"/>
      <c r="P98" s="4"/>
    </row>
    <row r="99" spans="1:16">
      <c r="A99" s="47">
        <v>2019</v>
      </c>
      <c r="B99" s="13">
        <v>43487</v>
      </c>
      <c r="C99" s="6" t="s">
        <v>9</v>
      </c>
      <c r="D99" s="6">
        <v>2</v>
      </c>
      <c r="E99" s="60" t="str">
        <f t="shared" si="27"/>
        <v>2019 D 2</v>
      </c>
      <c r="F99" s="23">
        <v>22.5</v>
      </c>
      <c r="G99" s="22">
        <v>2.7763879999999999</v>
      </c>
      <c r="H99" s="22">
        <v>3.5352603687441461E-2</v>
      </c>
      <c r="I99" s="24">
        <v>0.96464739631255858</v>
      </c>
      <c r="J99" s="57">
        <f t="shared" ref="J99:J135" si="39">H99*G99</f>
        <v>9.8152544646568224E-2</v>
      </c>
      <c r="K99" s="53">
        <f t="shared" ref="K99:K135" si="40">I99*G99</f>
        <v>2.6782354553534318</v>
      </c>
      <c r="L99" s="66">
        <f t="shared" si="37"/>
        <v>0.14958629701074158</v>
      </c>
      <c r="M99" s="23">
        <f t="shared" si="38"/>
        <v>4.0816804671931122</v>
      </c>
      <c r="N99" s="45">
        <f t="shared" si="36"/>
        <v>4.2312667642038537</v>
      </c>
      <c r="O99" s="4"/>
      <c r="P99" s="4"/>
    </row>
    <row r="100" spans="1:16">
      <c r="A100" s="47">
        <v>2019</v>
      </c>
      <c r="B100" s="13">
        <v>43487</v>
      </c>
      <c r="C100" s="6" t="s">
        <v>9</v>
      </c>
      <c r="D100" s="6">
        <v>3</v>
      </c>
      <c r="E100" s="60" t="str">
        <f t="shared" si="27"/>
        <v>2019 D 3</v>
      </c>
      <c r="F100" s="23">
        <v>37.5</v>
      </c>
      <c r="G100" s="22">
        <v>2.1331600000000002</v>
      </c>
      <c r="H100" s="22">
        <v>0.11077393035990016</v>
      </c>
      <c r="I100" s="24">
        <v>0.88922606964009987</v>
      </c>
      <c r="J100" s="57">
        <f t="shared" si="39"/>
        <v>0.23629851728652465</v>
      </c>
      <c r="K100" s="53">
        <f t="shared" si="40"/>
        <v>1.8968614827134755</v>
      </c>
      <c r="L100" s="66">
        <f>(-AVERAGE(F99:F100)*J100+150/3.2808*J100)*40/3.2808/100</f>
        <v>0.45290710372239695</v>
      </c>
      <c r="M100" s="23">
        <f>(-AVERAGE(F99:F100)*K100+150/3.2808*K100)*40/3.2808/100</f>
        <v>3.6356641174206961</v>
      </c>
      <c r="N100" s="45">
        <f t="shared" si="36"/>
        <v>4.0885712211430931</v>
      </c>
      <c r="O100" s="4"/>
      <c r="P100" s="4"/>
    </row>
    <row r="101" spans="1:16">
      <c r="A101" s="47">
        <v>2019</v>
      </c>
      <c r="B101" s="13">
        <v>43487</v>
      </c>
      <c r="C101" s="6" t="s">
        <v>8</v>
      </c>
      <c r="D101" s="6">
        <v>1</v>
      </c>
      <c r="E101" s="60" t="str">
        <f t="shared" si="27"/>
        <v>2019 E 1</v>
      </c>
      <c r="F101" s="23">
        <v>0.5</v>
      </c>
      <c r="G101" s="22">
        <v>1.869132</v>
      </c>
      <c r="H101" s="22">
        <v>1</v>
      </c>
      <c r="I101" s="24">
        <v>0</v>
      </c>
      <c r="J101" s="57">
        <f t="shared" si="39"/>
        <v>1.869132</v>
      </c>
      <c r="K101" s="53">
        <f t="shared" si="40"/>
        <v>0</v>
      </c>
      <c r="L101" s="66">
        <f>(AVERAGE(F101:F102)*J101)*40/3.2808/100</f>
        <v>0.1709155084125823</v>
      </c>
      <c r="M101" s="23">
        <f>(AVERAGE(F101:F102)*K101)*40/3.2808/100</f>
        <v>0</v>
      </c>
      <c r="N101" s="45">
        <f t="shared" si="36"/>
        <v>0.1709155084125823</v>
      </c>
      <c r="O101" s="4"/>
      <c r="P101" s="4"/>
    </row>
    <row r="102" spans="1:16">
      <c r="A102" s="47">
        <v>2019</v>
      </c>
      <c r="B102" s="13">
        <v>43487</v>
      </c>
      <c r="C102" s="6" t="s">
        <v>8</v>
      </c>
      <c r="D102" s="6">
        <v>1</v>
      </c>
      <c r="E102" s="60" t="str">
        <f t="shared" si="27"/>
        <v>2019 E 1</v>
      </c>
      <c r="F102" s="23">
        <v>1</v>
      </c>
      <c r="G102" s="22">
        <v>2.2145049999999999</v>
      </c>
      <c r="H102" s="22">
        <v>1</v>
      </c>
      <c r="I102" s="24">
        <v>0</v>
      </c>
      <c r="J102" s="57">
        <f t="shared" si="39"/>
        <v>2.2145049999999999</v>
      </c>
      <c r="K102" s="53">
        <f t="shared" si="40"/>
        <v>0</v>
      </c>
      <c r="L102" s="66">
        <f>(-AVERAGE(F101:F102)*J102+AVERAGE(F102:F103)*J102)*40/3.2808/100</f>
        <v>0.26999573274811017</v>
      </c>
      <c r="M102" s="23">
        <f>(-AVERAGE(F101:F102)*K102+AVERAGE(F102:F103)*K102)*40/3.2808/100</f>
        <v>0</v>
      </c>
      <c r="N102" s="45">
        <f t="shared" si="36"/>
        <v>0.26999573274811017</v>
      </c>
      <c r="O102" s="4"/>
      <c r="P102" s="4"/>
    </row>
    <row r="103" spans="1:16">
      <c r="A103" s="47">
        <v>2019</v>
      </c>
      <c r="B103" s="13">
        <v>43487</v>
      </c>
      <c r="C103" s="6" t="s">
        <v>8</v>
      </c>
      <c r="D103" s="6">
        <v>1</v>
      </c>
      <c r="E103" s="60" t="str">
        <f t="shared" si="27"/>
        <v>2019 E 1</v>
      </c>
      <c r="F103" s="23">
        <v>2.5</v>
      </c>
      <c r="G103" s="22">
        <v>1.8753880000000001</v>
      </c>
      <c r="H103" s="22">
        <v>2.1231067515940016E-2</v>
      </c>
      <c r="I103" s="24">
        <v>0.97876893248405994</v>
      </c>
      <c r="J103" s="57">
        <f t="shared" si="39"/>
        <v>3.9816489246583715E-2</v>
      </c>
      <c r="K103" s="53">
        <f t="shared" si="40"/>
        <v>1.8355715107534163</v>
      </c>
      <c r="L103" s="66">
        <f t="shared" ref="L103:L106" si="41">(-AVERAGE(F102:F103)*J103+AVERAGE(F103:F104)*J103)*40/3.2808/100</f>
        <v>9.708970798971886E-3</v>
      </c>
      <c r="M103" s="23">
        <f t="shared" ref="M103:M106" si="42">(-AVERAGE(F102:F103)*K103+AVERAGE(F103:F104)*K103)*40/3.2808/100</f>
        <v>0.44759119989110357</v>
      </c>
      <c r="N103" s="45">
        <f t="shared" si="36"/>
        <v>0.45730017069007545</v>
      </c>
      <c r="O103" s="4"/>
      <c r="P103" s="4"/>
    </row>
    <row r="104" spans="1:16">
      <c r="A104" s="47">
        <v>2019</v>
      </c>
      <c r="B104" s="13">
        <v>43487</v>
      </c>
      <c r="C104" s="6" t="s">
        <v>8</v>
      </c>
      <c r="D104" s="6">
        <v>1</v>
      </c>
      <c r="E104" s="60" t="str">
        <f t="shared" si="27"/>
        <v>2019 E 1</v>
      </c>
      <c r="F104" s="23">
        <v>5</v>
      </c>
      <c r="G104" s="22">
        <v>1.9523060000000001</v>
      </c>
      <c r="H104" s="22">
        <v>0.2541566937660355</v>
      </c>
      <c r="I104" s="24">
        <v>0.74584330623396444</v>
      </c>
      <c r="J104" s="57">
        <f t="shared" si="39"/>
        <v>0.49619163817959372</v>
      </c>
      <c r="K104" s="53">
        <f t="shared" si="40"/>
        <v>1.4561143618204062</v>
      </c>
      <c r="L104" s="66">
        <f t="shared" si="41"/>
        <v>0.3024821008166263</v>
      </c>
      <c r="M104" s="23">
        <f t="shared" si="42"/>
        <v>0.88765810888832364</v>
      </c>
      <c r="N104" s="45">
        <f t="shared" si="36"/>
        <v>1.1901402097049498</v>
      </c>
      <c r="O104" s="4"/>
      <c r="P104" s="4"/>
    </row>
    <row r="105" spans="1:16">
      <c r="A105" s="47">
        <v>2019</v>
      </c>
      <c r="B105" s="13">
        <v>43487</v>
      </c>
      <c r="C105" s="6" t="s">
        <v>8</v>
      </c>
      <c r="D105" s="6">
        <v>1</v>
      </c>
      <c r="E105" s="60" t="str">
        <f t="shared" si="27"/>
        <v>2019 E 1</v>
      </c>
      <c r="F105" s="23">
        <v>12.500000000000002</v>
      </c>
      <c r="G105" s="22">
        <v>1.841267</v>
      </c>
      <c r="H105" s="22">
        <v>0.14365010746455498</v>
      </c>
      <c r="I105" s="24">
        <v>0.85634989253544502</v>
      </c>
      <c r="J105" s="57">
        <f t="shared" si="39"/>
        <v>0.26449820242093874</v>
      </c>
      <c r="K105" s="53">
        <f t="shared" si="40"/>
        <v>1.5767687975790612</v>
      </c>
      <c r="L105" s="66">
        <f t="shared" si="41"/>
        <v>0.282170113531238</v>
      </c>
      <c r="M105" s="23">
        <f t="shared" si="42"/>
        <v>1.6821174078050214</v>
      </c>
      <c r="N105" s="45">
        <f t="shared" si="36"/>
        <v>1.9642875213362594</v>
      </c>
      <c r="O105" s="4"/>
      <c r="P105" s="4"/>
    </row>
    <row r="106" spans="1:16">
      <c r="A106" s="47">
        <v>2019</v>
      </c>
      <c r="B106" s="13">
        <v>43487</v>
      </c>
      <c r="C106" s="6" t="s">
        <v>8</v>
      </c>
      <c r="D106" s="6">
        <v>2</v>
      </c>
      <c r="E106" s="60" t="str">
        <f t="shared" si="27"/>
        <v>2019 E 2</v>
      </c>
      <c r="F106" s="23">
        <v>22.5</v>
      </c>
      <c r="G106" s="22">
        <v>2.211846</v>
      </c>
      <c r="H106" s="22">
        <v>0.16121994616558191</v>
      </c>
      <c r="I106" s="24">
        <v>0.83878005383441812</v>
      </c>
      <c r="J106" s="57">
        <f t="shared" si="39"/>
        <v>0.35659369304655769</v>
      </c>
      <c r="K106" s="53">
        <f t="shared" si="40"/>
        <v>1.8552523069534423</v>
      </c>
      <c r="L106" s="66">
        <f t="shared" si="41"/>
        <v>0.54345539662057663</v>
      </c>
      <c r="M106" s="23">
        <f t="shared" si="42"/>
        <v>2.827438897454039</v>
      </c>
      <c r="N106" s="45">
        <f t="shared" si="36"/>
        <v>3.3708942940746156</v>
      </c>
      <c r="O106" s="4"/>
      <c r="P106" s="4"/>
    </row>
    <row r="107" spans="1:16">
      <c r="A107" s="47">
        <v>2019</v>
      </c>
      <c r="B107" s="13">
        <v>43487</v>
      </c>
      <c r="C107" s="6" t="s">
        <v>8</v>
      </c>
      <c r="D107" s="6">
        <v>3</v>
      </c>
      <c r="E107" s="60" t="str">
        <f t="shared" si="27"/>
        <v>2019 E 3</v>
      </c>
      <c r="F107" s="23">
        <v>37.5</v>
      </c>
      <c r="G107" s="22">
        <v>2.2869890000000002</v>
      </c>
      <c r="H107" s="22">
        <v>2.8481182920809131E-2</v>
      </c>
      <c r="I107" s="24">
        <v>0.97151881707919086</v>
      </c>
      <c r="J107" s="57">
        <f t="shared" si="39"/>
        <v>6.5136152046878365E-2</v>
      </c>
      <c r="K107" s="53">
        <f t="shared" si="40"/>
        <v>2.2218528479531217</v>
      </c>
      <c r="L107" s="66">
        <f>(-AVERAGE(F106:F107)*J107+150/3.2808*J107)*40/3.2808/100</f>
        <v>0.12484473584488157</v>
      </c>
      <c r="M107" s="23">
        <f>(-AVERAGE(F106:F107)*K107+150/3.2808*K107)*40/3.2808/100</f>
        <v>4.2585664515347892</v>
      </c>
      <c r="N107" s="45">
        <f t="shared" si="36"/>
        <v>4.3834111873796706</v>
      </c>
      <c r="O107" s="4"/>
      <c r="P107" s="4"/>
    </row>
    <row r="108" spans="1:16">
      <c r="A108" s="47">
        <v>2019</v>
      </c>
      <c r="B108" s="13">
        <v>43487</v>
      </c>
      <c r="C108" s="6" t="s">
        <v>7</v>
      </c>
      <c r="D108" s="6">
        <v>1</v>
      </c>
      <c r="E108" s="60" t="str">
        <f t="shared" si="27"/>
        <v>2019 F 1</v>
      </c>
      <c r="F108" s="23">
        <v>0.5</v>
      </c>
      <c r="G108" s="22">
        <v>2.381262</v>
      </c>
      <c r="H108" s="22">
        <v>1</v>
      </c>
      <c r="I108" s="24">
        <v>0</v>
      </c>
      <c r="J108" s="57">
        <f t="shared" si="39"/>
        <v>2.381262</v>
      </c>
      <c r="K108" s="53">
        <f t="shared" si="40"/>
        <v>0</v>
      </c>
      <c r="L108" s="66">
        <f>(AVERAGE(F108:F109)*J108)*40/3.2808/100</f>
        <v>0.21774524506217993</v>
      </c>
      <c r="M108" s="23">
        <f>(AVERAGE(F108:F109)*K108)*40/3.2808/100</f>
        <v>0</v>
      </c>
      <c r="N108" s="45">
        <f t="shared" si="36"/>
        <v>0.21774524506217993</v>
      </c>
      <c r="O108" s="4"/>
      <c r="P108" s="4"/>
    </row>
    <row r="109" spans="1:16">
      <c r="A109" s="47">
        <v>2019</v>
      </c>
      <c r="B109" s="13">
        <v>43487</v>
      </c>
      <c r="C109" s="6" t="s">
        <v>7</v>
      </c>
      <c r="D109" s="6">
        <v>1</v>
      </c>
      <c r="E109" s="60" t="str">
        <f t="shared" si="27"/>
        <v>2019 F 1</v>
      </c>
      <c r="F109" s="23">
        <v>1</v>
      </c>
      <c r="G109" s="22">
        <v>2.0615139999999998</v>
      </c>
      <c r="H109" s="22">
        <v>0.84603138770606445</v>
      </c>
      <c r="I109" s="24">
        <v>0.15396861229393555</v>
      </c>
      <c r="J109" s="57">
        <f t="shared" si="39"/>
        <v>1.7441055501954796</v>
      </c>
      <c r="K109" s="53">
        <f t="shared" si="40"/>
        <v>0.31740844980452021</v>
      </c>
      <c r="L109" s="66">
        <f>(-AVERAGE(F108:F109)*J109+AVERAGE(F109:F110)*J109)*40/3.2808/100</f>
        <v>0.21264393443007554</v>
      </c>
      <c r="M109" s="23">
        <f>(-AVERAGE(F108:F109)*K109+AVERAGE(F109:F110)*K109)*40/3.2808/100</f>
        <v>3.8698908778897853E-2</v>
      </c>
      <c r="N109" s="45">
        <f t="shared" si="36"/>
        <v>0.25134284320897338</v>
      </c>
      <c r="O109" s="4"/>
      <c r="P109" s="4"/>
    </row>
    <row r="110" spans="1:16">
      <c r="A110" s="47">
        <v>2019</v>
      </c>
      <c r="B110" s="13">
        <v>43487</v>
      </c>
      <c r="C110" s="6" t="s">
        <v>7</v>
      </c>
      <c r="D110" s="6">
        <v>1</v>
      </c>
      <c r="E110" s="60" t="str">
        <f t="shared" si="27"/>
        <v>2019 F 1</v>
      </c>
      <c r="F110" s="23">
        <v>2.5</v>
      </c>
      <c r="G110" s="22">
        <v>2.027212</v>
      </c>
      <c r="H110" s="22">
        <v>0.13177036250297031</v>
      </c>
      <c r="I110" s="24">
        <v>0.86822963749702975</v>
      </c>
      <c r="J110" s="57">
        <f t="shared" si="39"/>
        <v>0.26712646011037144</v>
      </c>
      <c r="K110" s="53">
        <f t="shared" si="40"/>
        <v>1.7600855398896287</v>
      </c>
      <c r="L110" s="66">
        <f t="shared" ref="L110:L113" si="43">(-AVERAGE(F109:F110)*J110+AVERAGE(F110:F111)*J110)*40/3.2808/100</f>
        <v>6.513690809811544E-2</v>
      </c>
      <c r="M110" s="23">
        <f t="shared" ref="M110:M113" si="44">(-AVERAGE(F109:F110)*K110+AVERAGE(F110:F111)*K110)*40/3.2808/100</f>
        <v>0.42918447692992651</v>
      </c>
      <c r="N110" s="45">
        <f t="shared" si="36"/>
        <v>0.49432138502804196</v>
      </c>
      <c r="O110" s="4"/>
      <c r="P110" s="4"/>
    </row>
    <row r="111" spans="1:16">
      <c r="A111" s="47">
        <v>2019</v>
      </c>
      <c r="B111" s="13">
        <v>43487</v>
      </c>
      <c r="C111" s="6" t="s">
        <v>7</v>
      </c>
      <c r="D111" s="6">
        <v>1</v>
      </c>
      <c r="E111" s="60" t="str">
        <f t="shared" si="27"/>
        <v>2019 F 1</v>
      </c>
      <c r="F111" s="23">
        <v>5</v>
      </c>
      <c r="G111" s="22">
        <v>2.4365589999999999</v>
      </c>
      <c r="H111" s="22">
        <v>0</v>
      </c>
      <c r="I111" s="24">
        <v>1</v>
      </c>
      <c r="J111" s="57">
        <f t="shared" si="39"/>
        <v>0</v>
      </c>
      <c r="K111" s="53">
        <f t="shared" si="40"/>
        <v>2.4365589999999999</v>
      </c>
      <c r="L111" s="66">
        <f t="shared" si="43"/>
        <v>0</v>
      </c>
      <c r="M111" s="23">
        <f t="shared" si="44"/>
        <v>1.4853444281882466</v>
      </c>
      <c r="N111" s="45">
        <f t="shared" si="36"/>
        <v>1.4853444281882466</v>
      </c>
      <c r="O111" s="4"/>
      <c r="P111" s="4"/>
    </row>
    <row r="112" spans="1:16">
      <c r="A112" s="47">
        <v>2019</v>
      </c>
      <c r="B112" s="13">
        <v>43487</v>
      </c>
      <c r="C112" s="6" t="s">
        <v>7</v>
      </c>
      <c r="D112" s="6">
        <v>1</v>
      </c>
      <c r="E112" s="60" t="str">
        <f t="shared" si="27"/>
        <v>2019 F 1</v>
      </c>
      <c r="F112" s="23">
        <v>12.500000000000002</v>
      </c>
      <c r="G112" s="22">
        <v>2.2132559999999999</v>
      </c>
      <c r="H112" s="22">
        <v>5.6372769957153609E-2</v>
      </c>
      <c r="I112" s="24">
        <v>0.94362723004284643</v>
      </c>
      <c r="J112" s="57">
        <f t="shared" si="39"/>
        <v>0.12476737134428996</v>
      </c>
      <c r="K112" s="53">
        <f t="shared" si="40"/>
        <v>2.0884886286557101</v>
      </c>
      <c r="L112" s="66">
        <f t="shared" si="43"/>
        <v>0.13310345028804402</v>
      </c>
      <c r="M112" s="23">
        <f t="shared" si="44"/>
        <v>2.2280267618553355</v>
      </c>
      <c r="N112" s="45">
        <f t="shared" si="36"/>
        <v>2.3611302121433795</v>
      </c>
      <c r="O112" s="4"/>
      <c r="P112" s="4"/>
    </row>
    <row r="113" spans="1:16">
      <c r="A113" s="47">
        <v>2019</v>
      </c>
      <c r="B113" s="13">
        <v>43487</v>
      </c>
      <c r="C113" s="6" t="s">
        <v>7</v>
      </c>
      <c r="D113" s="6">
        <v>2</v>
      </c>
      <c r="E113" s="60" t="str">
        <f t="shared" si="27"/>
        <v>2019 F 2</v>
      </c>
      <c r="F113" s="23">
        <v>22.5</v>
      </c>
      <c r="G113" s="22">
        <v>2.3477519999999998</v>
      </c>
      <c r="H113" s="22">
        <v>2.2520371782866342E-2</v>
      </c>
      <c r="I113" s="24">
        <v>0.97747962821713363</v>
      </c>
      <c r="J113" s="57">
        <f t="shared" si="39"/>
        <v>5.2872247893968015E-2</v>
      </c>
      <c r="K113" s="53">
        <f t="shared" si="40"/>
        <v>2.2948797521060316</v>
      </c>
      <c r="L113" s="66">
        <f t="shared" si="43"/>
        <v>8.0578285622360413E-2</v>
      </c>
      <c r="M113" s="23">
        <f t="shared" si="44"/>
        <v>3.4974392710711273</v>
      </c>
      <c r="N113" s="45">
        <f t="shared" si="36"/>
        <v>3.5780175566934878</v>
      </c>
      <c r="O113" s="4"/>
      <c r="P113" s="4"/>
    </row>
    <row r="114" spans="1:16">
      <c r="A114" s="47">
        <v>2019</v>
      </c>
      <c r="B114" s="13">
        <v>43487</v>
      </c>
      <c r="C114" s="6" t="s">
        <v>7</v>
      </c>
      <c r="D114" s="6">
        <v>3</v>
      </c>
      <c r="E114" s="60" t="str">
        <f t="shared" si="27"/>
        <v>2019 F 3</v>
      </c>
      <c r="F114" s="23">
        <v>37.5</v>
      </c>
      <c r="G114" s="22">
        <v>1.870601</v>
      </c>
      <c r="H114" s="22">
        <v>0.10581173624999604</v>
      </c>
      <c r="I114" s="24">
        <v>0.89418826375000393</v>
      </c>
      <c r="J114" s="57">
        <f t="shared" si="39"/>
        <v>0.19793153964097884</v>
      </c>
      <c r="K114" s="53">
        <f t="shared" si="40"/>
        <v>1.6726694603590211</v>
      </c>
      <c r="L114" s="66">
        <f>(-AVERAGE(F113:F114)*J114+150/3.2808*J114)*40/3.2808/100</f>
        <v>0.37937013479188125</v>
      </c>
      <c r="M114" s="23">
        <f>(-AVERAGE(F113:F114)*K114+150/3.2808*K114)*40/3.2808/100</f>
        <v>3.2059612115869589</v>
      </c>
      <c r="N114" s="45">
        <f t="shared" si="36"/>
        <v>3.5853313463788403</v>
      </c>
      <c r="O114" s="4"/>
      <c r="P114" s="4"/>
    </row>
    <row r="115" spans="1:16">
      <c r="A115" s="47">
        <v>2019</v>
      </c>
      <c r="B115" s="13">
        <v>43487</v>
      </c>
      <c r="C115" s="6" t="s">
        <v>5</v>
      </c>
      <c r="D115" s="6">
        <v>1</v>
      </c>
      <c r="E115" s="60" t="str">
        <f t="shared" si="27"/>
        <v>2019 G 1</v>
      </c>
      <c r="F115" s="23">
        <v>0.5</v>
      </c>
      <c r="G115" s="22">
        <v>1.854859</v>
      </c>
      <c r="H115" s="22">
        <v>0.68121040948703704</v>
      </c>
      <c r="I115" s="24">
        <v>0.31878959051296296</v>
      </c>
      <c r="J115" s="57">
        <f t="shared" si="39"/>
        <v>1.263549258930716</v>
      </c>
      <c r="K115" s="53">
        <f t="shared" si="40"/>
        <v>0.59130974106928402</v>
      </c>
      <c r="L115" s="66">
        <v>0</v>
      </c>
      <c r="M115" s="23">
        <v>0.18314511704462327</v>
      </c>
      <c r="N115" s="45">
        <v>0.18314511704462327</v>
      </c>
      <c r="O115" s="4"/>
      <c r="P115" s="4"/>
    </row>
    <row r="116" spans="1:16">
      <c r="A116" s="47">
        <v>2019</v>
      </c>
      <c r="B116" s="13">
        <v>43487</v>
      </c>
      <c r="C116" s="6" t="s">
        <v>5</v>
      </c>
      <c r="D116" s="6">
        <v>1</v>
      </c>
      <c r="E116" s="60" t="str">
        <f t="shared" si="27"/>
        <v>2019 G 1</v>
      </c>
      <c r="F116" s="23">
        <v>1</v>
      </c>
      <c r="G116" s="22">
        <v>2.368074</v>
      </c>
      <c r="H116" s="22">
        <v>0.83741802941990162</v>
      </c>
      <c r="I116" s="24">
        <v>0.16258197058009838</v>
      </c>
      <c r="J116" s="57">
        <f t="shared" si="39"/>
        <v>1.983067862600504</v>
      </c>
      <c r="K116" s="53">
        <f t="shared" si="40"/>
        <v>0.38500613739949591</v>
      </c>
      <c r="L116" s="66">
        <v>0.24687725212076064</v>
      </c>
      <c r="M116" s="23">
        <v>6.7042157779263742E-2</v>
      </c>
      <c r="N116" s="45">
        <v>0.31391940990002437</v>
      </c>
      <c r="O116" s="4"/>
      <c r="P116" s="4"/>
    </row>
    <row r="117" spans="1:16">
      <c r="A117" s="47">
        <v>2019</v>
      </c>
      <c r="B117" s="13">
        <v>43487</v>
      </c>
      <c r="C117" s="6" t="s">
        <v>5</v>
      </c>
      <c r="D117" s="6">
        <v>1</v>
      </c>
      <c r="E117" s="60" t="str">
        <f t="shared" si="27"/>
        <v>2019 G 1</v>
      </c>
      <c r="F117" s="23">
        <v>2.5</v>
      </c>
      <c r="G117" s="22">
        <v>2.1991320000000001</v>
      </c>
      <c r="H117" s="22">
        <v>0.3470244302908071</v>
      </c>
      <c r="I117" s="24">
        <v>0.6529755697091929</v>
      </c>
      <c r="J117" s="57">
        <f t="shared" si="39"/>
        <v>0.76315252943428324</v>
      </c>
      <c r="K117" s="53">
        <f t="shared" si="40"/>
        <v>1.435979470565717</v>
      </c>
      <c r="L117" s="66">
        <v>0</v>
      </c>
      <c r="M117" s="23">
        <v>0.93805096317971215</v>
      </c>
      <c r="N117" s="45">
        <v>0.93805096317971215</v>
      </c>
      <c r="O117" s="4"/>
      <c r="P117" s="4"/>
    </row>
    <row r="118" spans="1:16">
      <c r="A118" s="47">
        <v>2019</v>
      </c>
      <c r="B118" s="13">
        <v>43487</v>
      </c>
      <c r="C118" s="6" t="s">
        <v>5</v>
      </c>
      <c r="D118" s="6">
        <v>1</v>
      </c>
      <c r="E118" s="60" t="str">
        <f t="shared" si="27"/>
        <v>2019 G 1</v>
      </c>
      <c r="F118" s="23">
        <v>5</v>
      </c>
      <c r="G118" s="22">
        <v>2.0074200000000002</v>
      </c>
      <c r="H118" s="22">
        <v>0.10848538613979417</v>
      </c>
      <c r="I118" s="24">
        <v>0.89151461386020581</v>
      </c>
      <c r="J118" s="57">
        <f t="shared" si="39"/>
        <v>0.21777573384474563</v>
      </c>
      <c r="K118" s="53">
        <f t="shared" si="40"/>
        <v>1.7896442661552545</v>
      </c>
      <c r="L118" s="66">
        <v>2.725666766036482E-2</v>
      </c>
      <c r="M118" s="23">
        <v>1.4557328470921345</v>
      </c>
      <c r="N118" s="45">
        <v>1.4829895147524992</v>
      </c>
      <c r="O118" s="4"/>
      <c r="P118" s="4"/>
    </row>
    <row r="119" spans="1:16">
      <c r="A119" s="47">
        <v>2019</v>
      </c>
      <c r="B119" s="13">
        <v>43487</v>
      </c>
      <c r="C119" s="6" t="s">
        <v>5</v>
      </c>
      <c r="D119" s="6">
        <v>1</v>
      </c>
      <c r="E119" s="60" t="str">
        <f t="shared" si="27"/>
        <v>2019 G 1</v>
      </c>
      <c r="F119" s="23">
        <v>12.500000000000002</v>
      </c>
      <c r="G119" s="22">
        <v>2.1348229999999999</v>
      </c>
      <c r="H119" s="22">
        <v>0.1267039800827976</v>
      </c>
      <c r="I119" s="24">
        <v>0.8732960199172024</v>
      </c>
      <c r="J119" s="57">
        <f t="shared" si="39"/>
        <v>0.27049057087229822</v>
      </c>
      <c r="K119" s="53">
        <f t="shared" si="40"/>
        <v>1.8643324291277017</v>
      </c>
      <c r="L119" s="66">
        <v>0.12177746231549542</v>
      </c>
      <c r="M119" s="23">
        <v>1.9609291945974525</v>
      </c>
      <c r="N119" s="45">
        <v>2.082706656912948</v>
      </c>
      <c r="O119" s="4"/>
      <c r="P119" s="4"/>
    </row>
    <row r="120" spans="1:16">
      <c r="A120" s="47">
        <v>2019</v>
      </c>
      <c r="B120" s="13">
        <v>43487</v>
      </c>
      <c r="C120" s="6" t="s">
        <v>5</v>
      </c>
      <c r="D120" s="6">
        <v>2</v>
      </c>
      <c r="E120" s="60" t="str">
        <f t="shared" si="27"/>
        <v>2019 G 2</v>
      </c>
      <c r="F120" s="23">
        <v>22.5</v>
      </c>
      <c r="G120" s="22">
        <v>1.882409</v>
      </c>
      <c r="H120" s="22">
        <v>0.20104421658586921</v>
      </c>
      <c r="I120" s="24">
        <v>0.79895578341413076</v>
      </c>
      <c r="J120" s="57">
        <f t="shared" si="39"/>
        <v>0.37844744269918945</v>
      </c>
      <c r="K120" s="53">
        <f t="shared" si="40"/>
        <v>1.5039615573008105</v>
      </c>
      <c r="L120" s="66">
        <v>0.29509146545812259</v>
      </c>
      <c r="M120" s="23">
        <v>3.7964014630958887</v>
      </c>
      <c r="N120" s="45">
        <v>4.0914929285540111</v>
      </c>
      <c r="O120" s="4"/>
      <c r="P120" s="4"/>
    </row>
    <row r="121" spans="1:16">
      <c r="A121" s="47">
        <v>2019</v>
      </c>
      <c r="B121" s="13">
        <v>43487</v>
      </c>
      <c r="C121" s="6" t="s">
        <v>5</v>
      </c>
      <c r="D121" s="6">
        <v>3</v>
      </c>
      <c r="E121" s="60" t="str">
        <f t="shared" si="27"/>
        <v>2019 G 3</v>
      </c>
      <c r="F121" s="23">
        <v>37.5</v>
      </c>
      <c r="G121" s="22">
        <v>2.2761640000000001</v>
      </c>
      <c r="H121" s="22">
        <v>7.1237864379977534E-2</v>
      </c>
      <c r="I121" s="24">
        <v>0.92876213562002241</v>
      </c>
      <c r="J121" s="57">
        <f t="shared" si="39"/>
        <v>0.1621490623385872</v>
      </c>
      <c r="K121" s="53">
        <f t="shared" si="40"/>
        <v>2.1140149376614126</v>
      </c>
      <c r="L121" s="66">
        <v>0</v>
      </c>
      <c r="M121" s="23">
        <v>5.1138362875434753</v>
      </c>
      <c r="N121" s="45">
        <v>5.1138362875434753</v>
      </c>
      <c r="O121" s="4"/>
      <c r="P121" s="4"/>
    </row>
    <row r="122" spans="1:16">
      <c r="A122" s="47">
        <v>2019</v>
      </c>
      <c r="B122" s="13">
        <v>43487</v>
      </c>
      <c r="C122" s="6" t="s">
        <v>4</v>
      </c>
      <c r="D122" s="6">
        <v>1</v>
      </c>
      <c r="E122" s="60" t="str">
        <f t="shared" si="27"/>
        <v>2019 I 1</v>
      </c>
      <c r="F122" s="23">
        <v>0.5</v>
      </c>
      <c r="G122" s="22">
        <v>2.7106690000000002</v>
      </c>
      <c r="H122" s="22">
        <v>1</v>
      </c>
      <c r="I122" s="24">
        <v>0</v>
      </c>
      <c r="J122" s="57">
        <f t="shared" si="39"/>
        <v>2.7106690000000002</v>
      </c>
      <c r="K122" s="53">
        <f t="shared" si="40"/>
        <v>0</v>
      </c>
      <c r="L122" s="66">
        <v>0.2240443489392831</v>
      </c>
      <c r="M122" s="23">
        <v>0</v>
      </c>
      <c r="N122" s="45">
        <v>0.2240443489392831</v>
      </c>
      <c r="O122" s="4"/>
      <c r="P122" s="4"/>
    </row>
    <row r="123" spans="1:16">
      <c r="A123" s="47">
        <v>2019</v>
      </c>
      <c r="B123" s="13">
        <v>43487</v>
      </c>
      <c r="C123" s="6" t="s">
        <v>4</v>
      </c>
      <c r="D123" s="6">
        <v>1</v>
      </c>
      <c r="E123" s="60" t="str">
        <f t="shared" si="27"/>
        <v>2019 I 1</v>
      </c>
      <c r="F123" s="23">
        <v>1</v>
      </c>
      <c r="G123" s="22">
        <v>2.2398129999999998</v>
      </c>
      <c r="H123" s="22">
        <v>1</v>
      </c>
      <c r="I123" s="24">
        <v>0</v>
      </c>
      <c r="J123" s="57">
        <f t="shared" si="39"/>
        <v>2.2398129999999998</v>
      </c>
      <c r="K123" s="53">
        <f t="shared" si="40"/>
        <v>0</v>
      </c>
      <c r="L123" s="66">
        <v>7.1533852094685588E-2</v>
      </c>
      <c r="M123" s="23">
        <v>0.17161123446956705</v>
      </c>
      <c r="N123" s="45">
        <v>0.24314508656425265</v>
      </c>
      <c r="O123" s="4"/>
      <c r="P123" s="4"/>
    </row>
    <row r="124" spans="1:16">
      <c r="A124" s="47">
        <v>2019</v>
      </c>
      <c r="B124" s="13">
        <v>43487</v>
      </c>
      <c r="C124" s="6" t="s">
        <v>4</v>
      </c>
      <c r="D124" s="6">
        <v>1</v>
      </c>
      <c r="E124" s="60" t="str">
        <f t="shared" si="27"/>
        <v>2019 I 1</v>
      </c>
      <c r="F124" s="23">
        <v>2.5</v>
      </c>
      <c r="G124" s="22">
        <v>2.2674439999999998</v>
      </c>
      <c r="H124" s="22">
        <v>0.35773000533840033</v>
      </c>
      <c r="I124" s="24">
        <v>0.64226999466159973</v>
      </c>
      <c r="J124" s="57">
        <f t="shared" si="39"/>
        <v>0.81113275422452369</v>
      </c>
      <c r="K124" s="53">
        <f t="shared" si="40"/>
        <v>1.4563112457754761</v>
      </c>
      <c r="L124" s="66">
        <v>0.10129467115751846</v>
      </c>
      <c r="M124" s="23">
        <v>0.70550296966179393</v>
      </c>
      <c r="N124" s="45">
        <v>0.80679764081931238</v>
      </c>
      <c r="O124" s="4"/>
      <c r="P124" s="4"/>
    </row>
    <row r="125" spans="1:16">
      <c r="A125" s="47">
        <v>2019</v>
      </c>
      <c r="B125" s="13">
        <v>43487</v>
      </c>
      <c r="C125" s="6" t="s">
        <v>4</v>
      </c>
      <c r="D125" s="6">
        <v>1</v>
      </c>
      <c r="E125" s="60" t="str">
        <f t="shared" si="27"/>
        <v>2019 I 1</v>
      </c>
      <c r="F125" s="23">
        <v>5</v>
      </c>
      <c r="G125" s="22">
        <v>1.846292</v>
      </c>
      <c r="H125" s="22">
        <v>9.0255178663998542E-2</v>
      </c>
      <c r="I125" s="24">
        <v>0.90974482133600143</v>
      </c>
      <c r="J125" s="57">
        <f t="shared" si="39"/>
        <v>0.1666374143259112</v>
      </c>
      <c r="K125" s="53">
        <f t="shared" si="40"/>
        <v>1.6796545856740888</v>
      </c>
      <c r="L125" s="66">
        <v>0</v>
      </c>
      <c r="M125" s="23">
        <v>1.2900963179712266</v>
      </c>
      <c r="N125" s="45">
        <v>1.2900963179712266</v>
      </c>
      <c r="O125" s="4"/>
      <c r="P125" s="4"/>
    </row>
    <row r="126" spans="1:16">
      <c r="A126" s="47">
        <v>2019</v>
      </c>
      <c r="B126" s="13">
        <v>43487</v>
      </c>
      <c r="C126" s="6" t="s">
        <v>4</v>
      </c>
      <c r="D126" s="6">
        <v>1</v>
      </c>
      <c r="E126" s="60" t="str">
        <f t="shared" si="27"/>
        <v>2019 I 1</v>
      </c>
      <c r="F126" s="23">
        <v>12.500000000000002</v>
      </c>
      <c r="G126" s="22">
        <v>2.1972390000000002</v>
      </c>
      <c r="H126" s="22">
        <v>0</v>
      </c>
      <c r="I126" s="24">
        <v>1</v>
      </c>
      <c r="J126" s="57">
        <f t="shared" si="39"/>
        <v>0</v>
      </c>
      <c r="K126" s="53">
        <f t="shared" si="40"/>
        <v>2.1972390000000002</v>
      </c>
      <c r="L126" s="66">
        <v>0</v>
      </c>
      <c r="M126" s="23">
        <v>2.0031720921726408</v>
      </c>
      <c r="N126" s="45">
        <v>2.0031720921726408</v>
      </c>
      <c r="O126" s="4"/>
      <c r="P126" s="4"/>
    </row>
    <row r="127" spans="1:16">
      <c r="A127" s="47">
        <v>2019</v>
      </c>
      <c r="B127" s="13">
        <v>43487</v>
      </c>
      <c r="C127" s="6" t="s">
        <v>4</v>
      </c>
      <c r="D127" s="6">
        <v>2</v>
      </c>
      <c r="E127" s="60" t="str">
        <f t="shared" si="27"/>
        <v>2019 I 2</v>
      </c>
      <c r="F127" s="23">
        <v>22.5</v>
      </c>
      <c r="G127" s="22">
        <v>2.79725</v>
      </c>
      <c r="H127" s="22">
        <v>0.11338072350246793</v>
      </c>
      <c r="I127" s="24">
        <v>0.88661927649753203</v>
      </c>
      <c r="J127" s="57">
        <f t="shared" si="39"/>
        <v>0.31715422881727839</v>
      </c>
      <c r="K127" s="53">
        <f t="shared" si="40"/>
        <v>2.4800957711827216</v>
      </c>
      <c r="L127" s="66">
        <v>1.9356088312785999E-2</v>
      </c>
      <c r="M127" s="23">
        <v>3.3479948626747786</v>
      </c>
      <c r="N127" s="45">
        <v>3.3673509509875648</v>
      </c>
      <c r="O127" s="4"/>
      <c r="P127" s="4"/>
    </row>
    <row r="128" spans="1:16">
      <c r="A128" s="47">
        <v>2019</v>
      </c>
      <c r="B128" s="13">
        <v>43487</v>
      </c>
      <c r="C128" s="6" t="s">
        <v>4</v>
      </c>
      <c r="D128" s="6">
        <v>3</v>
      </c>
      <c r="E128" s="60" t="str">
        <f t="shared" si="27"/>
        <v>2019 I 3</v>
      </c>
      <c r="F128" s="23">
        <v>37.5</v>
      </c>
      <c r="G128" s="22">
        <v>1.926458</v>
      </c>
      <c r="H128" s="22">
        <v>0</v>
      </c>
      <c r="I128" s="24">
        <v>1</v>
      </c>
      <c r="J128" s="57">
        <f t="shared" si="39"/>
        <v>0</v>
      </c>
      <c r="K128" s="53">
        <f t="shared" si="40"/>
        <v>1.926458</v>
      </c>
      <c r="L128" s="66">
        <v>0.28505845575882438</v>
      </c>
      <c r="M128" s="23">
        <v>3.7275281615613034</v>
      </c>
      <c r="N128" s="45">
        <v>4.0125866173201281</v>
      </c>
      <c r="O128" s="4"/>
      <c r="P128" s="4"/>
    </row>
    <row r="129" spans="1:16">
      <c r="A129" s="47">
        <v>2019</v>
      </c>
      <c r="B129" s="13">
        <v>43487</v>
      </c>
      <c r="C129" s="6" t="s">
        <v>6</v>
      </c>
      <c r="D129" s="6">
        <v>1</v>
      </c>
      <c r="E129" s="60" t="str">
        <f t="shared" si="27"/>
        <v>2019 K 1</v>
      </c>
      <c r="F129" s="23">
        <v>0.5</v>
      </c>
      <c r="G129" s="22">
        <v>2.2846510000000002</v>
      </c>
      <c r="H129" s="22">
        <v>1</v>
      </c>
      <c r="I129" s="24">
        <v>0</v>
      </c>
      <c r="J129" s="57">
        <f t="shared" si="39"/>
        <v>2.2846510000000002</v>
      </c>
      <c r="K129" s="53">
        <f t="shared" si="40"/>
        <v>0</v>
      </c>
      <c r="L129" s="66">
        <v>0.22297467081199707</v>
      </c>
      <c r="M129" s="23">
        <v>0</v>
      </c>
      <c r="N129" s="45">
        <v>0.22297467081199707</v>
      </c>
      <c r="O129" s="4"/>
      <c r="P129" s="4"/>
    </row>
    <row r="130" spans="1:16">
      <c r="A130" s="47">
        <v>2019</v>
      </c>
      <c r="B130" s="13">
        <v>43487</v>
      </c>
      <c r="C130" s="6" t="s">
        <v>6</v>
      </c>
      <c r="D130" s="6">
        <v>1</v>
      </c>
      <c r="E130" s="60" t="str">
        <f t="shared" si="27"/>
        <v>2019 K 1</v>
      </c>
      <c r="F130" s="23">
        <v>1</v>
      </c>
      <c r="G130" s="22">
        <v>2.5289350000000002</v>
      </c>
      <c r="H130" s="22">
        <v>0.86938647155019333</v>
      </c>
      <c r="I130" s="24">
        <v>0.13061352844980667</v>
      </c>
      <c r="J130" s="57">
        <f t="shared" si="39"/>
        <v>2.1986218764297885</v>
      </c>
      <c r="K130" s="53">
        <f t="shared" si="40"/>
        <v>0.33031312357021186</v>
      </c>
      <c r="L130" s="66">
        <v>0.25959875640087782</v>
      </c>
      <c r="M130" s="23">
        <v>0</v>
      </c>
      <c r="N130" s="45">
        <v>0.25959875640087782</v>
      </c>
      <c r="O130" s="4"/>
      <c r="P130" s="4"/>
    </row>
    <row r="131" spans="1:16">
      <c r="A131" s="47">
        <v>2019</v>
      </c>
      <c r="B131" s="13">
        <v>43487</v>
      </c>
      <c r="C131" s="6" t="s">
        <v>6</v>
      </c>
      <c r="D131" s="6">
        <v>1</v>
      </c>
      <c r="E131" s="60" t="str">
        <f t="shared" si="27"/>
        <v>2019 K 1</v>
      </c>
      <c r="F131" s="23">
        <v>2.5</v>
      </c>
      <c r="G131" s="22">
        <v>2.1186780000000001</v>
      </c>
      <c r="H131" s="22">
        <v>0.58008167942840549</v>
      </c>
      <c r="I131" s="24">
        <v>0.41991832057159451</v>
      </c>
      <c r="J131" s="57">
        <f t="shared" si="39"/>
        <v>1.2290062924080154</v>
      </c>
      <c r="K131" s="53">
        <f t="shared" si="40"/>
        <v>0.88967170759198477</v>
      </c>
      <c r="L131" s="66">
        <v>0.20431168486269072</v>
      </c>
      <c r="M131" s="23">
        <v>0.68098839438627268</v>
      </c>
      <c r="N131" s="45">
        <v>0.88530007924896337</v>
      </c>
      <c r="O131" s="4"/>
      <c r="P131" s="4"/>
    </row>
    <row r="132" spans="1:16">
      <c r="A132" s="47">
        <v>2019</v>
      </c>
      <c r="B132" s="13">
        <v>43487</v>
      </c>
      <c r="C132" s="6" t="s">
        <v>6</v>
      </c>
      <c r="D132" s="6">
        <v>1</v>
      </c>
      <c r="E132" s="60" t="str">
        <f t="shared" ref="E132:E135" si="45">A132&amp;" "&amp;C132&amp;" "&amp;D132</f>
        <v>2019 K 1</v>
      </c>
      <c r="F132" s="23">
        <v>5</v>
      </c>
      <c r="G132" s="22">
        <v>2.271401</v>
      </c>
      <c r="H132" s="22">
        <v>0</v>
      </c>
      <c r="I132" s="24">
        <v>1</v>
      </c>
      <c r="J132" s="57">
        <f t="shared" si="39"/>
        <v>0</v>
      </c>
      <c r="K132" s="53">
        <f t="shared" si="40"/>
        <v>2.271401</v>
      </c>
      <c r="L132" s="66">
        <v>1.7334895099715354E-2</v>
      </c>
      <c r="M132" s="23">
        <v>1.3585209937078924</v>
      </c>
      <c r="N132" s="45">
        <v>1.3758558888076078</v>
      </c>
      <c r="O132" s="4"/>
      <c r="P132" s="4"/>
    </row>
    <row r="133" spans="1:16">
      <c r="A133" s="47">
        <v>2019</v>
      </c>
      <c r="B133" s="13">
        <v>43487</v>
      </c>
      <c r="C133" s="6" t="s">
        <v>6</v>
      </c>
      <c r="D133" s="6">
        <v>1</v>
      </c>
      <c r="E133" s="60" t="str">
        <f t="shared" si="45"/>
        <v>2019 K 1</v>
      </c>
      <c r="F133" s="23">
        <v>12.500000000000002</v>
      </c>
      <c r="G133" s="22">
        <v>2.2305039999999998</v>
      </c>
      <c r="H133" s="22">
        <v>0</v>
      </c>
      <c r="I133" s="24">
        <v>1</v>
      </c>
      <c r="J133" s="57">
        <f t="shared" si="39"/>
        <v>0</v>
      </c>
      <c r="K133" s="53">
        <f t="shared" si="40"/>
        <v>2.2305039999999998</v>
      </c>
      <c r="L133" s="66">
        <v>0.11367094457726777</v>
      </c>
      <c r="M133" s="23">
        <v>1.7867688871710856</v>
      </c>
      <c r="N133" s="45">
        <v>1.9004398317483533</v>
      </c>
      <c r="O133" s="4"/>
      <c r="P133" s="4"/>
    </row>
    <row r="134" spans="1:16">
      <c r="A134" s="47">
        <v>2019</v>
      </c>
      <c r="B134" s="13">
        <v>43487</v>
      </c>
      <c r="C134" s="6" t="s">
        <v>6</v>
      </c>
      <c r="D134" s="6">
        <v>2</v>
      </c>
      <c r="E134" s="60" t="str">
        <f t="shared" si="45"/>
        <v>2019 K 2</v>
      </c>
      <c r="F134" s="23">
        <v>22.5</v>
      </c>
      <c r="G134" s="22">
        <v>2.4598300000000002</v>
      </c>
      <c r="H134" s="22">
        <v>7.8984745869620523E-2</v>
      </c>
      <c r="I134" s="24">
        <v>0.92101525413037943</v>
      </c>
      <c r="J134" s="57">
        <f t="shared" si="39"/>
        <v>0.19428904743246866</v>
      </c>
      <c r="K134" s="53">
        <f t="shared" si="40"/>
        <v>2.2655409525675316</v>
      </c>
      <c r="L134" s="66">
        <v>0.52346246735019286</v>
      </c>
      <c r="M134" s="23">
        <v>2.9225141237251551</v>
      </c>
      <c r="N134" s="45">
        <v>3.4459765910753477</v>
      </c>
      <c r="O134" s="4"/>
      <c r="P134" s="4"/>
    </row>
    <row r="135" spans="1:16" ht="17" thickBot="1">
      <c r="A135" s="44">
        <v>2019</v>
      </c>
      <c r="B135" s="14">
        <v>43487</v>
      </c>
      <c r="C135" s="18" t="s">
        <v>6</v>
      </c>
      <c r="D135" s="18">
        <v>3</v>
      </c>
      <c r="E135" s="80" t="str">
        <f t="shared" si="45"/>
        <v>2019 K 3</v>
      </c>
      <c r="F135" s="26">
        <v>37.5</v>
      </c>
      <c r="G135" s="25">
        <v>2.4693580000000002</v>
      </c>
      <c r="H135" s="25">
        <v>2.5430661403204845E-2</v>
      </c>
      <c r="I135" s="27">
        <v>0.97456933859679518</v>
      </c>
      <c r="J135" s="58">
        <f t="shared" si="39"/>
        <v>6.2797407181295117E-2</v>
      </c>
      <c r="K135" s="54">
        <f t="shared" si="40"/>
        <v>2.406560592818705</v>
      </c>
      <c r="L135" s="68">
        <v>8.1729015558373586E-2</v>
      </c>
      <c r="M135" s="26">
        <v>4.1510814690469653</v>
      </c>
      <c r="N135" s="41">
        <v>4.2328104846053387</v>
      </c>
      <c r="O135" s="4"/>
      <c r="P135" s="4"/>
    </row>
    <row r="136" spans="1:16">
      <c r="H136" s="2"/>
      <c r="I136" s="1"/>
      <c r="J136" s="38"/>
      <c r="K136" s="38"/>
      <c r="L136" s="1"/>
      <c r="M136" s="1"/>
      <c r="N136" s="1"/>
    </row>
    <row r="137" spans="1:16">
      <c r="J137" s="38"/>
      <c r="K137" s="38"/>
    </row>
    <row r="138" spans="1:16">
      <c r="J138" s="38"/>
      <c r="K138" s="38"/>
    </row>
    <row r="139" spans="1:16">
      <c r="J139" s="38"/>
      <c r="K139" s="38"/>
    </row>
    <row r="140" spans="1:16">
      <c r="J140" s="38"/>
      <c r="K140" s="38"/>
    </row>
    <row r="141" spans="1:16">
      <c r="J141" s="38"/>
      <c r="K141" s="38"/>
    </row>
    <row r="142" spans="1:16">
      <c r="J142" s="38"/>
      <c r="K142" s="38"/>
    </row>
    <row r="143" spans="1:16">
      <c r="J143" s="38"/>
      <c r="K143" s="38"/>
    </row>
    <row r="144" spans="1:16">
      <c r="J144" s="38"/>
      <c r="K144" s="38"/>
    </row>
    <row r="145" spans="10:11">
      <c r="J145" s="38"/>
      <c r="K145" s="38"/>
    </row>
    <row r="146" spans="10:11">
      <c r="J146" s="38"/>
      <c r="K146" s="38"/>
    </row>
    <row r="147" spans="10:11">
      <c r="J147" s="38"/>
      <c r="K147" s="38"/>
    </row>
    <row r="148" spans="10:11">
      <c r="J148" s="38"/>
      <c r="K148" s="38"/>
    </row>
    <row r="149" spans="10:11">
      <c r="J149" s="38"/>
      <c r="K149" s="38"/>
    </row>
    <row r="150" spans="10:11">
      <c r="J150" s="38"/>
      <c r="K150" s="38"/>
    </row>
    <row r="151" spans="10:11">
      <c r="J151" s="38"/>
      <c r="K151" s="38"/>
    </row>
    <row r="152" spans="10:11">
      <c r="J152" s="38"/>
      <c r="K152" s="38"/>
    </row>
    <row r="153" spans="10:11">
      <c r="J153" s="38"/>
      <c r="K153" s="38"/>
    </row>
    <row r="154" spans="10:11">
      <c r="J154" s="38"/>
      <c r="K154" s="38"/>
    </row>
    <row r="155" spans="10:11">
      <c r="J155" s="38"/>
      <c r="K155" s="38"/>
    </row>
    <row r="156" spans="10:11">
      <c r="J156" s="38"/>
      <c r="K156" s="38"/>
    </row>
    <row r="157" spans="10:11">
      <c r="J157" s="38"/>
      <c r="K157" s="38"/>
    </row>
    <row r="158" spans="10:11">
      <c r="J158" s="38"/>
      <c r="K158" s="38"/>
    </row>
    <row r="159" spans="10:11">
      <c r="J159" s="38"/>
      <c r="K159" s="38"/>
    </row>
    <row r="160" spans="10:11">
      <c r="J160" s="38"/>
      <c r="K160" s="38"/>
    </row>
    <row r="161" spans="10:11">
      <c r="J161" s="38"/>
      <c r="K161" s="38"/>
    </row>
    <row r="162" spans="10:11">
      <c r="J162" s="38"/>
      <c r="K162" s="38"/>
    </row>
    <row r="163" spans="10:11">
      <c r="J163" s="38"/>
      <c r="K163" s="38"/>
    </row>
    <row r="164" spans="10:11">
      <c r="J164" s="38"/>
      <c r="K164" s="38"/>
    </row>
    <row r="165" spans="10:11">
      <c r="J165" s="38"/>
      <c r="K165" s="38"/>
    </row>
    <row r="166" spans="10:11">
      <c r="J166" s="38"/>
      <c r="K166" s="38"/>
    </row>
    <row r="167" spans="10:11">
      <c r="J167" s="38"/>
      <c r="K167" s="38"/>
    </row>
    <row r="168" spans="10:11">
      <c r="J168" s="38"/>
      <c r="K168" s="38"/>
    </row>
    <row r="169" spans="10:11">
      <c r="J169" s="38"/>
      <c r="K169" s="38"/>
    </row>
    <row r="170" spans="10:11">
      <c r="J170" s="38"/>
      <c r="K170" s="38"/>
    </row>
    <row r="171" spans="10:11">
      <c r="J171" s="38"/>
      <c r="K171" s="38"/>
    </row>
    <row r="172" spans="10:11">
      <c r="J172" s="38"/>
      <c r="K172" s="38"/>
    </row>
    <row r="173" spans="10:11">
      <c r="J173" s="38"/>
      <c r="K173" s="38"/>
    </row>
    <row r="174" spans="10:11">
      <c r="J174" s="38"/>
      <c r="K174" s="38"/>
    </row>
    <row r="175" spans="10:11">
      <c r="J175" s="38"/>
      <c r="K175" s="38"/>
    </row>
    <row r="176" spans="10:11">
      <c r="J176" s="38"/>
      <c r="K176" s="38"/>
    </row>
    <row r="177" spans="10:11">
      <c r="J177" s="38"/>
      <c r="K177" s="38"/>
    </row>
    <row r="178" spans="10:11">
      <c r="J178" s="38"/>
      <c r="K178" s="38"/>
    </row>
    <row r="179" spans="10:11">
      <c r="J179" s="38"/>
      <c r="K179" s="38"/>
    </row>
    <row r="180" spans="10:11">
      <c r="J180" s="38"/>
      <c r="K180" s="38"/>
    </row>
    <row r="181" spans="10:11">
      <c r="J181" s="38"/>
      <c r="K181" s="38"/>
    </row>
    <row r="182" spans="10:11">
      <c r="J182" s="38"/>
      <c r="K182" s="38"/>
    </row>
    <row r="183" spans="10:11">
      <c r="J183" s="38"/>
      <c r="K183" s="38"/>
    </row>
    <row r="184" spans="10:11">
      <c r="J184" s="38"/>
      <c r="K184" s="38"/>
    </row>
    <row r="185" spans="10:11">
      <c r="J185" s="38"/>
      <c r="K185" s="38"/>
    </row>
    <row r="186" spans="10:11">
      <c r="J186" s="38"/>
      <c r="K186" s="38"/>
    </row>
    <row r="187" spans="10:11">
      <c r="J187" s="38"/>
      <c r="K187" s="38"/>
    </row>
    <row r="188" spans="10:11">
      <c r="J188" s="38"/>
      <c r="K188" s="38"/>
    </row>
    <row r="189" spans="10:11">
      <c r="J189" s="38"/>
      <c r="K189" s="38"/>
    </row>
    <row r="190" spans="10:11">
      <c r="J190" s="38"/>
      <c r="K190" s="38"/>
    </row>
    <row r="191" spans="10:11">
      <c r="J191" s="38"/>
      <c r="K191" s="38"/>
    </row>
    <row r="192" spans="10:11">
      <c r="J192" s="38"/>
      <c r="K192" s="38"/>
    </row>
    <row r="193" spans="10:11">
      <c r="J193" s="38"/>
      <c r="K193" s="38"/>
    </row>
    <row r="194" spans="10:11">
      <c r="J194" s="38"/>
      <c r="K194" s="38"/>
    </row>
    <row r="195" spans="10:11">
      <c r="J195" s="38"/>
      <c r="K195" s="38"/>
    </row>
    <row r="196" spans="10:11">
      <c r="J196" s="38"/>
      <c r="K196" s="38"/>
    </row>
    <row r="197" spans="10:11">
      <c r="J197" s="38"/>
      <c r="K197" s="38"/>
    </row>
    <row r="198" spans="10:11">
      <c r="J198" s="38"/>
      <c r="K198" s="38"/>
    </row>
    <row r="199" spans="10:11">
      <c r="J199" s="38"/>
      <c r="K199" s="38"/>
    </row>
    <row r="200" spans="10:11">
      <c r="J200" s="38"/>
      <c r="K200" s="38"/>
    </row>
    <row r="201" spans="10:11">
      <c r="J201" s="38"/>
      <c r="K201" s="38"/>
    </row>
    <row r="202" spans="10:11">
      <c r="J202" s="38"/>
      <c r="K202" s="38"/>
    </row>
    <row r="203" spans="10:11">
      <c r="J203" s="38"/>
      <c r="K203" s="38"/>
    </row>
    <row r="204" spans="10:11">
      <c r="J204" s="38"/>
      <c r="K204" s="38"/>
    </row>
    <row r="205" spans="10:11">
      <c r="J205" s="38"/>
      <c r="K205" s="38"/>
    </row>
    <row r="206" spans="10:11">
      <c r="J206" s="38"/>
      <c r="K206" s="38"/>
    </row>
    <row r="207" spans="10:11">
      <c r="J207" s="38"/>
      <c r="K207" s="38"/>
    </row>
    <row r="208" spans="10:11">
      <c r="J208" s="38"/>
      <c r="K208" s="38"/>
    </row>
    <row r="209" spans="10:11">
      <c r="J209" s="38"/>
      <c r="K209" s="38"/>
    </row>
    <row r="210" spans="10:11">
      <c r="J210" s="38"/>
      <c r="K210" s="38"/>
    </row>
  </sheetData>
  <pageMargins left="0.7" right="0.7" top="0.75" bottom="0.75" header="0.3" footer="0.3"/>
  <ignoredErrors>
    <ignoredError sqref="L3:N135"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2F7D-B806-A84B-A8E9-0955CE152FEF}">
  <dimension ref="A1:N38"/>
  <sheetViews>
    <sheetView workbookViewId="0">
      <selection activeCell="J16" sqref="J16"/>
    </sheetView>
  </sheetViews>
  <sheetFormatPr baseColWidth="10" defaultRowHeight="16"/>
  <cols>
    <col min="1" max="1" width="5.83203125" style="40" bestFit="1" customWidth="1"/>
    <col min="2" max="2" width="4.83203125" style="39" bestFit="1" customWidth="1"/>
    <col min="3" max="4" width="19.5" style="39" bestFit="1" customWidth="1"/>
    <col min="5" max="6" width="14" style="39" bestFit="1" customWidth="1"/>
    <col min="7" max="7" width="9.5" style="39" bestFit="1" customWidth="1"/>
    <col min="8" max="8" width="9.5" style="4" bestFit="1" customWidth="1"/>
    <col min="9" max="9" width="10.5" style="4" bestFit="1" customWidth="1"/>
    <col min="10" max="16384" width="10.83203125" style="4"/>
  </cols>
  <sheetData>
    <row r="1" spans="1:14" customFormat="1">
      <c r="A1" s="8" t="s">
        <v>41</v>
      </c>
      <c r="B1" s="9" t="s">
        <v>1</v>
      </c>
      <c r="C1" s="9" t="s">
        <v>40</v>
      </c>
      <c r="D1" s="9" t="s">
        <v>39</v>
      </c>
      <c r="E1" s="9" t="s">
        <v>38</v>
      </c>
      <c r="F1" s="9" t="s">
        <v>37</v>
      </c>
      <c r="G1" s="9" t="s">
        <v>36</v>
      </c>
      <c r="H1" s="52" t="s">
        <v>35</v>
      </c>
      <c r="I1" s="10" t="s">
        <v>42</v>
      </c>
      <c r="K1" s="51" t="s">
        <v>34</v>
      </c>
      <c r="L1" s="4"/>
      <c r="M1" s="4"/>
      <c r="N1" s="4"/>
    </row>
    <row r="2" spans="1:14" customFormat="1" ht="17" thickBot="1">
      <c r="A2" s="11" t="s">
        <v>16</v>
      </c>
      <c r="B2" s="12" t="s">
        <v>16</v>
      </c>
      <c r="C2" s="12" t="s">
        <v>33</v>
      </c>
      <c r="D2" s="12" t="s">
        <v>33</v>
      </c>
      <c r="E2" s="12" t="s">
        <v>32</v>
      </c>
      <c r="F2" s="12" t="s">
        <v>32</v>
      </c>
      <c r="G2" s="12" t="s">
        <v>31</v>
      </c>
      <c r="H2" s="50" t="s">
        <v>31</v>
      </c>
      <c r="I2" s="32" t="s">
        <v>31</v>
      </c>
      <c r="K2" s="4" t="s">
        <v>151</v>
      </c>
      <c r="L2" s="4"/>
      <c r="M2" s="4"/>
      <c r="N2" s="4"/>
    </row>
    <row r="3" spans="1:14" customFormat="1">
      <c r="A3" s="49">
        <v>2017</v>
      </c>
      <c r="B3" s="19" t="s">
        <v>27</v>
      </c>
      <c r="C3" s="29">
        <v>0.33639099985838267</v>
      </c>
      <c r="D3" s="29">
        <f t="shared" ref="D3:D38" si="0">(C3*1000*0.79-33.3*(14.87+10)+1290)/1000*0.6</f>
        <v>0.43654673393287352</v>
      </c>
      <c r="E3" s="30">
        <v>4.5</v>
      </c>
      <c r="F3" s="29">
        <f t="shared" ref="F3:F38" si="1">0.2884*EXP(0.046*14.87)</f>
        <v>0.57155939460969829</v>
      </c>
      <c r="G3" s="30">
        <f t="shared" ref="G3:G38" si="2">C3*E3</f>
        <v>1.5137594993627219</v>
      </c>
      <c r="H3" s="46">
        <f t="shared" ref="H3:H38" si="3">F3*D3</f>
        <v>0.24951238696551423</v>
      </c>
      <c r="I3" s="48">
        <f t="shared" ref="I3:I38" si="4">H3+G3</f>
        <v>1.7632718863282362</v>
      </c>
      <c r="K3" s="4" t="s">
        <v>30</v>
      </c>
      <c r="L3" s="4"/>
      <c r="M3" s="4"/>
      <c r="N3" s="4"/>
    </row>
    <row r="4" spans="1:14">
      <c r="A4" s="47">
        <v>2017</v>
      </c>
      <c r="B4" s="6" t="s">
        <v>26</v>
      </c>
      <c r="C4" s="22">
        <v>0.40888026577023495</v>
      </c>
      <c r="D4" s="22">
        <f t="shared" si="0"/>
        <v>0.47090664597509146</v>
      </c>
      <c r="E4" s="23">
        <v>4.5</v>
      </c>
      <c r="F4" s="22">
        <f t="shared" si="1"/>
        <v>0.57155939460969829</v>
      </c>
      <c r="G4" s="30">
        <f t="shared" si="2"/>
        <v>1.8399611959660573</v>
      </c>
      <c r="H4" s="46">
        <f t="shared" si="3"/>
        <v>0.26915111749120679</v>
      </c>
      <c r="I4" s="45">
        <f t="shared" si="4"/>
        <v>2.1091123134572642</v>
      </c>
      <c r="K4" s="4" t="s">
        <v>29</v>
      </c>
    </row>
    <row r="5" spans="1:14">
      <c r="A5" s="47">
        <v>2017</v>
      </c>
      <c r="B5" s="6" t="s">
        <v>25</v>
      </c>
      <c r="C5" s="22">
        <v>0.39684867537086266</v>
      </c>
      <c r="D5" s="22">
        <f t="shared" si="0"/>
        <v>0.465203672125789</v>
      </c>
      <c r="E5" s="23">
        <v>4.5</v>
      </c>
      <c r="F5" s="22">
        <f t="shared" si="1"/>
        <v>0.57155939460969829</v>
      </c>
      <c r="G5" s="30">
        <f t="shared" si="2"/>
        <v>1.785819039168882</v>
      </c>
      <c r="H5" s="46">
        <f t="shared" si="3"/>
        <v>0.26589152921042453</v>
      </c>
      <c r="I5" s="45">
        <f t="shared" si="4"/>
        <v>2.0517105683793067</v>
      </c>
      <c r="K5" s="4" t="s">
        <v>28</v>
      </c>
    </row>
    <row r="6" spans="1:14">
      <c r="A6" s="47">
        <v>2017</v>
      </c>
      <c r="B6" s="6" t="s">
        <v>9</v>
      </c>
      <c r="C6" s="22">
        <v>0.4037985897174251</v>
      </c>
      <c r="D6" s="22">
        <f t="shared" si="0"/>
        <v>0.46849793152605956</v>
      </c>
      <c r="E6" s="23">
        <v>4.5</v>
      </c>
      <c r="F6" s="22">
        <f t="shared" si="1"/>
        <v>0.57155939460969829</v>
      </c>
      <c r="G6" s="30">
        <f t="shared" si="2"/>
        <v>1.817093653728413</v>
      </c>
      <c r="H6" s="46">
        <f t="shared" si="3"/>
        <v>0.2677743941189305</v>
      </c>
      <c r="I6" s="45">
        <f t="shared" si="4"/>
        <v>2.0848680478473436</v>
      </c>
    </row>
    <row r="7" spans="1:14">
      <c r="A7" s="47">
        <v>2017</v>
      </c>
      <c r="B7" s="6" t="s">
        <v>8</v>
      </c>
      <c r="C7" s="22">
        <v>0.37828735648147555</v>
      </c>
      <c r="D7" s="22">
        <f t="shared" si="0"/>
        <v>0.45640560697221955</v>
      </c>
      <c r="E7" s="23">
        <v>4.5</v>
      </c>
      <c r="F7" s="22">
        <f t="shared" si="1"/>
        <v>0.57155939460969829</v>
      </c>
      <c r="G7" s="30">
        <f t="shared" si="2"/>
        <v>1.70229310416664</v>
      </c>
      <c r="H7" s="46">
        <f t="shared" si="3"/>
        <v>0.26086291241751369</v>
      </c>
      <c r="I7" s="45">
        <f t="shared" si="4"/>
        <v>1.9631560165841537</v>
      </c>
    </row>
    <row r="8" spans="1:14">
      <c r="A8" s="47">
        <v>2017</v>
      </c>
      <c r="B8" s="6" t="s">
        <v>7</v>
      </c>
      <c r="C8" s="22">
        <v>0.41667934502567966</v>
      </c>
      <c r="D8" s="22">
        <f t="shared" si="0"/>
        <v>0.47460340954217217</v>
      </c>
      <c r="E8" s="23">
        <v>4.5</v>
      </c>
      <c r="F8" s="22">
        <f t="shared" si="1"/>
        <v>0.57155939460969829</v>
      </c>
      <c r="G8" s="30">
        <f t="shared" si="2"/>
        <v>1.8750570526155586</v>
      </c>
      <c r="H8" s="46">
        <f t="shared" si="3"/>
        <v>0.27126403743762262</v>
      </c>
      <c r="I8" s="45">
        <f t="shared" si="4"/>
        <v>2.1463210900531813</v>
      </c>
    </row>
    <row r="9" spans="1:14">
      <c r="A9" s="47">
        <v>2017</v>
      </c>
      <c r="B9" s="6" t="s">
        <v>5</v>
      </c>
      <c r="C9" s="22">
        <v>0.47597410628842551</v>
      </c>
      <c r="D9" s="22">
        <f t="shared" si="0"/>
        <v>0.50270912638071374</v>
      </c>
      <c r="E9" s="23">
        <v>4.5</v>
      </c>
      <c r="F9" s="22">
        <f t="shared" si="1"/>
        <v>0.57155939460969829</v>
      </c>
      <c r="G9" s="30">
        <f t="shared" si="2"/>
        <v>2.141883478297915</v>
      </c>
      <c r="H9" s="46">
        <f t="shared" si="3"/>
        <v>0.28732812393893103</v>
      </c>
      <c r="I9" s="45">
        <f t="shared" si="4"/>
        <v>2.4292116022368462</v>
      </c>
    </row>
    <row r="10" spans="1:14">
      <c r="A10" s="47">
        <v>2017</v>
      </c>
      <c r="B10" s="6" t="s">
        <v>11</v>
      </c>
      <c r="C10" s="22">
        <v>0.59656548748025151</v>
      </c>
      <c r="D10" s="22">
        <f t="shared" si="0"/>
        <v>0.5598694410656393</v>
      </c>
      <c r="E10" s="23">
        <v>2</v>
      </c>
      <c r="F10" s="22">
        <f t="shared" si="1"/>
        <v>0.57155939460969829</v>
      </c>
      <c r="G10" s="30">
        <f t="shared" si="2"/>
        <v>1.193130974960503</v>
      </c>
      <c r="H10" s="46">
        <f t="shared" si="3"/>
        <v>0.31999863879594698</v>
      </c>
      <c r="I10" s="45">
        <f t="shared" si="4"/>
        <v>1.5131296137564501</v>
      </c>
    </row>
    <row r="11" spans="1:14">
      <c r="A11" s="47">
        <v>2017</v>
      </c>
      <c r="B11" s="6" t="s">
        <v>4</v>
      </c>
      <c r="C11" s="22">
        <v>0.57088647717760987</v>
      </c>
      <c r="D11" s="22">
        <f t="shared" si="0"/>
        <v>0.54769759018218722</v>
      </c>
      <c r="E11" s="23">
        <v>4.5</v>
      </c>
      <c r="F11" s="22">
        <f t="shared" si="1"/>
        <v>0.57155939460969829</v>
      </c>
      <c r="G11" s="30">
        <f t="shared" si="2"/>
        <v>2.5689891472992445</v>
      </c>
      <c r="H11" s="46">
        <f t="shared" si="3"/>
        <v>0.31304170307372159</v>
      </c>
      <c r="I11" s="45">
        <f t="shared" si="4"/>
        <v>2.8820308503729661</v>
      </c>
    </row>
    <row r="12" spans="1:14">
      <c r="A12" s="47">
        <v>2017</v>
      </c>
      <c r="B12" s="6" t="s">
        <v>10</v>
      </c>
      <c r="C12" s="22">
        <v>0.65500985121256194</v>
      </c>
      <c r="D12" s="22">
        <f t="shared" si="0"/>
        <v>0.58757206947475449</v>
      </c>
      <c r="E12" s="23">
        <v>2</v>
      </c>
      <c r="F12" s="22">
        <f t="shared" si="1"/>
        <v>0.57155939460969829</v>
      </c>
      <c r="G12" s="30">
        <f t="shared" si="2"/>
        <v>1.3100197024251239</v>
      </c>
      <c r="H12" s="46">
        <f t="shared" si="3"/>
        <v>0.33583233631855824</v>
      </c>
      <c r="I12" s="45">
        <f t="shared" si="4"/>
        <v>1.6458520387436821</v>
      </c>
    </row>
    <row r="13" spans="1:14">
      <c r="A13" s="47">
        <v>2017</v>
      </c>
      <c r="B13" s="6" t="s">
        <v>6</v>
      </c>
      <c r="C13" s="22">
        <v>0.56777908131557875</v>
      </c>
      <c r="D13" s="22">
        <f t="shared" si="0"/>
        <v>0.54622468454358442</v>
      </c>
      <c r="E13" s="23">
        <v>4.5</v>
      </c>
      <c r="F13" s="22">
        <f t="shared" si="1"/>
        <v>0.57155939460969829</v>
      </c>
      <c r="G13" s="30">
        <f t="shared" si="2"/>
        <v>2.5550058659201045</v>
      </c>
      <c r="H13" s="46">
        <f t="shared" si="3"/>
        <v>0.31219985001860451</v>
      </c>
      <c r="I13" s="45">
        <f t="shared" si="4"/>
        <v>2.867205715938709</v>
      </c>
    </row>
    <row r="14" spans="1:14">
      <c r="A14" s="47">
        <v>2017</v>
      </c>
      <c r="B14" s="6" t="s">
        <v>12</v>
      </c>
      <c r="C14" s="22">
        <v>0.61918932546695271</v>
      </c>
      <c r="D14" s="22">
        <f t="shared" si="0"/>
        <v>0.57059314027133567</v>
      </c>
      <c r="E14" s="23">
        <v>2</v>
      </c>
      <c r="F14" s="22">
        <f t="shared" si="1"/>
        <v>0.57155939460969829</v>
      </c>
      <c r="G14" s="30">
        <f t="shared" si="2"/>
        <v>1.2383786509339054</v>
      </c>
      <c r="H14" s="46">
        <f t="shared" si="3"/>
        <v>0.32612786982193126</v>
      </c>
      <c r="I14" s="45">
        <f t="shared" si="4"/>
        <v>1.5645065207558366</v>
      </c>
    </row>
    <row r="15" spans="1:14">
      <c r="A15" s="47">
        <v>2018</v>
      </c>
      <c r="B15" s="6" t="s">
        <v>27</v>
      </c>
      <c r="C15" s="22">
        <v>0.54646888834060348</v>
      </c>
      <c r="D15" s="22">
        <f t="shared" si="0"/>
        <v>0.53612365307344612</v>
      </c>
      <c r="E15" s="23">
        <v>4.3499999999999996</v>
      </c>
      <c r="F15" s="22">
        <f t="shared" si="1"/>
        <v>0.57155939460969829</v>
      </c>
      <c r="G15" s="30">
        <f t="shared" si="2"/>
        <v>2.3771396642816249</v>
      </c>
      <c r="H15" s="46">
        <f t="shared" si="3"/>
        <v>0.30642651058659875</v>
      </c>
      <c r="I15" s="45">
        <f t="shared" si="4"/>
        <v>2.6835661748682238</v>
      </c>
    </row>
    <row r="16" spans="1:14">
      <c r="A16" s="47">
        <v>2018</v>
      </c>
      <c r="B16" s="6" t="s">
        <v>26</v>
      </c>
      <c r="C16" s="22">
        <v>0.59459835864314625</v>
      </c>
      <c r="D16" s="22">
        <f t="shared" si="0"/>
        <v>0.55893702199685147</v>
      </c>
      <c r="E16" s="23">
        <v>4.3499999999999996</v>
      </c>
      <c r="F16" s="22">
        <f t="shared" si="1"/>
        <v>0.57155939460969829</v>
      </c>
      <c r="G16" s="30">
        <f t="shared" si="2"/>
        <v>2.5865028600976858</v>
      </c>
      <c r="H16" s="46">
        <f t="shared" si="3"/>
        <v>0.31946570591746803</v>
      </c>
      <c r="I16" s="45">
        <f t="shared" si="4"/>
        <v>2.905968566015154</v>
      </c>
    </row>
    <row r="17" spans="1:9">
      <c r="A17" s="47">
        <v>2018</v>
      </c>
      <c r="B17" s="6" t="s">
        <v>25</v>
      </c>
      <c r="C17" s="22">
        <v>0.59628213228280236</v>
      </c>
      <c r="D17" s="22">
        <f t="shared" si="0"/>
        <v>0.55973513070204839</v>
      </c>
      <c r="E17" s="23">
        <v>4.3499999999999996</v>
      </c>
      <c r="F17" s="22">
        <f t="shared" si="1"/>
        <v>0.57155939460969829</v>
      </c>
      <c r="G17" s="30">
        <f t="shared" si="2"/>
        <v>2.5938272754301899</v>
      </c>
      <c r="H17" s="46">
        <f t="shared" si="3"/>
        <v>0.31992187244584314</v>
      </c>
      <c r="I17" s="45">
        <f t="shared" si="4"/>
        <v>2.9137491478760329</v>
      </c>
    </row>
    <row r="18" spans="1:9">
      <c r="A18" s="47">
        <v>2018</v>
      </c>
      <c r="B18" s="6" t="s">
        <v>9</v>
      </c>
      <c r="C18" s="22">
        <v>0.61844346167460029</v>
      </c>
      <c r="D18" s="22">
        <f t="shared" si="0"/>
        <v>0.57023960083376057</v>
      </c>
      <c r="E18" s="23">
        <v>4.3499999999999996</v>
      </c>
      <c r="F18" s="22">
        <f t="shared" si="1"/>
        <v>0.57155939460969829</v>
      </c>
      <c r="G18" s="30">
        <f t="shared" si="2"/>
        <v>2.690229058284511</v>
      </c>
      <c r="H18" s="46">
        <f t="shared" si="3"/>
        <v>0.32592580103502022</v>
      </c>
      <c r="I18" s="45">
        <f t="shared" si="4"/>
        <v>3.0161548593195313</v>
      </c>
    </row>
    <row r="19" spans="1:9">
      <c r="A19" s="47">
        <v>2018</v>
      </c>
      <c r="B19" s="6" t="s">
        <v>8</v>
      </c>
      <c r="C19" s="22">
        <v>0.64309719952347666</v>
      </c>
      <c r="D19" s="22">
        <f t="shared" si="0"/>
        <v>0.58192547257412808</v>
      </c>
      <c r="E19" s="23">
        <v>4.3499999999999996</v>
      </c>
      <c r="F19" s="22">
        <f t="shared" si="1"/>
        <v>0.57155939460969829</v>
      </c>
      <c r="G19" s="30">
        <f t="shared" si="2"/>
        <v>2.7974728179271233</v>
      </c>
      <c r="H19" s="46">
        <f t="shared" si="3"/>
        <v>0.33260497081243123</v>
      </c>
      <c r="I19" s="45">
        <f t="shared" si="4"/>
        <v>3.1300777887395546</v>
      </c>
    </row>
    <row r="20" spans="1:9">
      <c r="A20" s="47">
        <v>2018</v>
      </c>
      <c r="B20" s="6" t="s">
        <v>7</v>
      </c>
      <c r="C20" s="22">
        <v>0.66086730410985561</v>
      </c>
      <c r="D20" s="22">
        <f t="shared" si="0"/>
        <v>0.59034850214807166</v>
      </c>
      <c r="E20" s="23">
        <v>4.3499999999999996</v>
      </c>
      <c r="F20" s="22">
        <f t="shared" si="1"/>
        <v>0.57155939460969829</v>
      </c>
      <c r="G20" s="30">
        <f t="shared" si="2"/>
        <v>2.8747727728778716</v>
      </c>
      <c r="H20" s="46">
        <f t="shared" si="3"/>
        <v>0.33741923249649403</v>
      </c>
      <c r="I20" s="45">
        <f t="shared" si="4"/>
        <v>3.2121920053743658</v>
      </c>
    </row>
    <row r="21" spans="1:9">
      <c r="A21" s="47">
        <v>2018</v>
      </c>
      <c r="B21" s="6" t="s">
        <v>5</v>
      </c>
      <c r="C21" s="22">
        <v>0.79956169960912449</v>
      </c>
      <c r="D21" s="22">
        <f t="shared" si="0"/>
        <v>0.65608964561472516</v>
      </c>
      <c r="E21" s="23">
        <v>4.3499999999999996</v>
      </c>
      <c r="F21" s="22">
        <f t="shared" si="1"/>
        <v>0.57155939460969829</v>
      </c>
      <c r="G21" s="30">
        <f t="shared" si="2"/>
        <v>3.4780933932996914</v>
      </c>
      <c r="H21" s="46">
        <f t="shared" si="3"/>
        <v>0.37499420065724381</v>
      </c>
      <c r="I21" s="45">
        <f t="shared" si="4"/>
        <v>3.8530875939569351</v>
      </c>
    </row>
    <row r="22" spans="1:9">
      <c r="A22" s="47">
        <v>2018</v>
      </c>
      <c r="B22" s="6" t="s">
        <v>11</v>
      </c>
      <c r="C22" s="22">
        <v>0.89072965714043351</v>
      </c>
      <c r="D22" s="22">
        <f t="shared" si="0"/>
        <v>0.69930325748456557</v>
      </c>
      <c r="E22" s="23">
        <v>1.5</v>
      </c>
      <c r="F22" s="22">
        <f t="shared" si="1"/>
        <v>0.57155939460969829</v>
      </c>
      <c r="G22" s="30">
        <f t="shared" si="2"/>
        <v>1.3360944857106503</v>
      </c>
      <c r="H22" s="46">
        <f t="shared" si="3"/>
        <v>0.39969334649646826</v>
      </c>
      <c r="I22" s="45">
        <f t="shared" si="4"/>
        <v>1.7357878322071185</v>
      </c>
    </row>
    <row r="23" spans="1:9">
      <c r="A23" s="47">
        <v>2018</v>
      </c>
      <c r="B23" s="6" t="s">
        <v>4</v>
      </c>
      <c r="C23" s="22">
        <v>0.82594227336540926</v>
      </c>
      <c r="D23" s="22">
        <f t="shared" si="0"/>
        <v>0.6685940375752043</v>
      </c>
      <c r="E23" s="23">
        <v>4.3499999999999996</v>
      </c>
      <c r="F23" s="22">
        <f t="shared" si="1"/>
        <v>0.57155939460969829</v>
      </c>
      <c r="G23" s="30">
        <f t="shared" si="2"/>
        <v>3.59284888913953</v>
      </c>
      <c r="H23" s="46">
        <f t="shared" si="3"/>
        <v>0.38214120335613766</v>
      </c>
      <c r="I23" s="45">
        <f t="shared" si="4"/>
        <v>3.9749900924956676</v>
      </c>
    </row>
    <row r="24" spans="1:9">
      <c r="A24" s="47">
        <v>2018</v>
      </c>
      <c r="B24" s="6" t="s">
        <v>10</v>
      </c>
      <c r="C24" s="23">
        <v>1.0273585978298354</v>
      </c>
      <c r="D24" s="22">
        <f t="shared" si="0"/>
        <v>0.76406537537134211</v>
      </c>
      <c r="E24" s="23">
        <v>1.5</v>
      </c>
      <c r="F24" s="22">
        <f t="shared" si="1"/>
        <v>0.57155939460969829</v>
      </c>
      <c r="G24" s="30">
        <f t="shared" si="2"/>
        <v>1.5410378967447531</v>
      </c>
      <c r="H24" s="46">
        <f t="shared" si="3"/>
        <v>0.43670874338947618</v>
      </c>
      <c r="I24" s="45">
        <f t="shared" si="4"/>
        <v>1.9777466401342294</v>
      </c>
    </row>
    <row r="25" spans="1:9">
      <c r="A25" s="47">
        <v>2018</v>
      </c>
      <c r="B25" s="6" t="s">
        <v>6</v>
      </c>
      <c r="C25" s="22">
        <v>0.97327826700121567</v>
      </c>
      <c r="D25" s="22">
        <f t="shared" si="0"/>
        <v>0.73843129855857637</v>
      </c>
      <c r="E25" s="23">
        <v>4.3499999999999996</v>
      </c>
      <c r="F25" s="22">
        <f t="shared" si="1"/>
        <v>0.57155939460969829</v>
      </c>
      <c r="G25" s="30">
        <f t="shared" si="2"/>
        <v>4.2337604614552875</v>
      </c>
      <c r="H25" s="46">
        <f t="shared" si="3"/>
        <v>0.42205734596499328</v>
      </c>
      <c r="I25" s="45">
        <f t="shared" si="4"/>
        <v>4.6558178074202807</v>
      </c>
    </row>
    <row r="26" spans="1:9">
      <c r="A26" s="47">
        <v>2018</v>
      </c>
      <c r="B26" s="6" t="s">
        <v>12</v>
      </c>
      <c r="C26" s="22">
        <v>0.94164176585196679</v>
      </c>
      <c r="D26" s="22">
        <f t="shared" si="0"/>
        <v>0.72343559701383231</v>
      </c>
      <c r="E26" s="23">
        <v>1.5</v>
      </c>
      <c r="F26" s="22">
        <f t="shared" si="1"/>
        <v>0.57155939460969829</v>
      </c>
      <c r="G26" s="30">
        <f t="shared" si="2"/>
        <v>1.4124626487779501</v>
      </c>
      <c r="H26" s="46">
        <f t="shared" si="3"/>
        <v>0.41348641186833163</v>
      </c>
      <c r="I26" s="45">
        <f t="shared" si="4"/>
        <v>1.8259490606462818</v>
      </c>
    </row>
    <row r="27" spans="1:9">
      <c r="A27" s="47">
        <v>2019</v>
      </c>
      <c r="B27" s="6" t="s">
        <v>27</v>
      </c>
      <c r="C27" s="23">
        <v>1.0814183358846958</v>
      </c>
      <c r="D27" s="22">
        <f t="shared" si="0"/>
        <v>0.78968969120934585</v>
      </c>
      <c r="E27" s="23">
        <v>4.2</v>
      </c>
      <c r="F27" s="22">
        <f t="shared" si="1"/>
        <v>0.57155939460969829</v>
      </c>
      <c r="G27" s="30">
        <f t="shared" si="2"/>
        <v>4.5419570107157226</v>
      </c>
      <c r="H27" s="46">
        <f t="shared" si="3"/>
        <v>0.45135456183713329</v>
      </c>
      <c r="I27" s="45">
        <f t="shared" si="4"/>
        <v>4.9933115725528561</v>
      </c>
    </row>
    <row r="28" spans="1:9">
      <c r="A28" s="47">
        <v>2019</v>
      </c>
      <c r="B28" s="6" t="s">
        <v>26</v>
      </c>
      <c r="C28" s="23">
        <v>1.2139804556922567</v>
      </c>
      <c r="D28" s="22">
        <f t="shared" si="0"/>
        <v>0.85252413599812971</v>
      </c>
      <c r="E28" s="23">
        <v>4.2</v>
      </c>
      <c r="F28" s="22">
        <f t="shared" si="1"/>
        <v>0.57155939460969829</v>
      </c>
      <c r="G28" s="30">
        <f t="shared" si="2"/>
        <v>5.0987179139074783</v>
      </c>
      <c r="H28" s="46">
        <f t="shared" si="3"/>
        <v>0.48726817906124709</v>
      </c>
      <c r="I28" s="45">
        <f t="shared" si="4"/>
        <v>5.5859860929687253</v>
      </c>
    </row>
    <row r="29" spans="1:9">
      <c r="A29" s="47">
        <v>2019</v>
      </c>
      <c r="B29" s="6" t="s">
        <v>25</v>
      </c>
      <c r="C29" s="23">
        <v>1.2197680197656824</v>
      </c>
      <c r="D29" s="22">
        <f t="shared" si="0"/>
        <v>0.8552674413689334</v>
      </c>
      <c r="E29" s="23">
        <v>4.2</v>
      </c>
      <c r="F29" s="22">
        <f t="shared" si="1"/>
        <v>0.57155939460969829</v>
      </c>
      <c r="G29" s="30">
        <f t="shared" si="2"/>
        <v>5.1230256830158662</v>
      </c>
      <c r="H29" s="46">
        <f t="shared" si="3"/>
        <v>0.48883614101821321</v>
      </c>
      <c r="I29" s="45">
        <f t="shared" si="4"/>
        <v>5.6118618240340794</v>
      </c>
    </row>
    <row r="30" spans="1:9">
      <c r="A30" s="47">
        <v>2019</v>
      </c>
      <c r="B30" s="6" t="s">
        <v>9</v>
      </c>
      <c r="C30" s="23">
        <v>1.1927083163335208</v>
      </c>
      <c r="D30" s="22">
        <f t="shared" si="0"/>
        <v>0.84244114194208897</v>
      </c>
      <c r="E30" s="23">
        <v>4.2</v>
      </c>
      <c r="F30" s="22">
        <f t="shared" si="1"/>
        <v>0.57155939460969829</v>
      </c>
      <c r="G30" s="30">
        <f t="shared" si="2"/>
        <v>5.0093749286007876</v>
      </c>
      <c r="H30" s="46">
        <f t="shared" si="3"/>
        <v>0.48150514908272329</v>
      </c>
      <c r="I30" s="45">
        <f t="shared" si="4"/>
        <v>5.4908800776835109</v>
      </c>
    </row>
    <row r="31" spans="1:9">
      <c r="A31" s="47">
        <v>2019</v>
      </c>
      <c r="B31" s="6" t="s">
        <v>8</v>
      </c>
      <c r="C31" s="23">
        <v>1.2572838361781589</v>
      </c>
      <c r="D31" s="22">
        <f t="shared" si="0"/>
        <v>0.87304993834844746</v>
      </c>
      <c r="E31" s="23">
        <v>4.2</v>
      </c>
      <c r="F31" s="22">
        <f t="shared" si="1"/>
        <v>0.57155939460969829</v>
      </c>
      <c r="G31" s="30">
        <f t="shared" si="2"/>
        <v>5.2805921119482671</v>
      </c>
      <c r="H31" s="46">
        <f t="shared" si="3"/>
        <v>0.49899989422647306</v>
      </c>
      <c r="I31" s="45">
        <f t="shared" si="4"/>
        <v>5.7795920061747399</v>
      </c>
    </row>
    <row r="32" spans="1:9">
      <c r="A32" s="47">
        <v>2019</v>
      </c>
      <c r="B32" s="6" t="s">
        <v>7</v>
      </c>
      <c r="C32" s="23">
        <v>1.3731873315099765</v>
      </c>
      <c r="D32" s="22">
        <f t="shared" si="0"/>
        <v>0.92798819513572905</v>
      </c>
      <c r="E32" s="23">
        <v>4.2</v>
      </c>
      <c r="F32" s="22">
        <f t="shared" si="1"/>
        <v>0.57155939460969829</v>
      </c>
      <c r="G32" s="30">
        <f t="shared" si="2"/>
        <v>5.7673867923419015</v>
      </c>
      <c r="H32" s="46">
        <f t="shared" si="3"/>
        <v>0.53040037101672388</v>
      </c>
      <c r="I32" s="45">
        <f t="shared" si="4"/>
        <v>6.2977871633586258</v>
      </c>
    </row>
    <row r="33" spans="1:9">
      <c r="A33" s="47">
        <v>2019</v>
      </c>
      <c r="B33" s="6" t="s">
        <v>5</v>
      </c>
      <c r="C33" s="23">
        <v>1.4879141491997723</v>
      </c>
      <c r="D33" s="22">
        <f t="shared" si="0"/>
        <v>0.98236870672069221</v>
      </c>
      <c r="E33" s="23">
        <v>4.2</v>
      </c>
      <c r="F33" s="22">
        <f t="shared" si="1"/>
        <v>0.57155939460969829</v>
      </c>
      <c r="G33" s="30">
        <f t="shared" si="2"/>
        <v>6.2492394266390434</v>
      </c>
      <c r="H33" s="46">
        <f t="shared" si="3"/>
        <v>0.56148206329679107</v>
      </c>
      <c r="I33" s="45">
        <f t="shared" si="4"/>
        <v>6.8107214899358341</v>
      </c>
    </row>
    <row r="34" spans="1:9">
      <c r="A34" s="47">
        <v>2019</v>
      </c>
      <c r="B34" s="6" t="s">
        <v>11</v>
      </c>
      <c r="C34" s="23">
        <v>1.6682664908312845</v>
      </c>
      <c r="D34" s="23">
        <f t="shared" si="0"/>
        <v>1.067855716654029</v>
      </c>
      <c r="E34" s="23">
        <v>1.1499999999999999</v>
      </c>
      <c r="F34" s="22">
        <f t="shared" si="1"/>
        <v>0.57155939460969829</v>
      </c>
      <c r="G34" s="30">
        <f t="shared" si="2"/>
        <v>1.9185064644559771</v>
      </c>
      <c r="H34" s="46">
        <f t="shared" si="3"/>
        <v>0.61034296694128232</v>
      </c>
      <c r="I34" s="45">
        <f t="shared" si="4"/>
        <v>2.5288494313972594</v>
      </c>
    </row>
    <row r="35" spans="1:9">
      <c r="A35" s="47">
        <v>2019</v>
      </c>
      <c r="B35" s="6" t="s">
        <v>4</v>
      </c>
      <c r="C35" s="23">
        <v>1.5945553369017234</v>
      </c>
      <c r="D35" s="23">
        <f t="shared" si="0"/>
        <v>1.0329166296914172</v>
      </c>
      <c r="E35" s="23">
        <v>4.2</v>
      </c>
      <c r="F35" s="22">
        <f t="shared" si="1"/>
        <v>0.57155939460969829</v>
      </c>
      <c r="G35" s="30">
        <f t="shared" si="2"/>
        <v>6.6971324149872382</v>
      </c>
      <c r="H35" s="46">
        <f t="shared" si="3"/>
        <v>0.59037320354871636</v>
      </c>
      <c r="I35" s="45">
        <f t="shared" si="4"/>
        <v>7.2875056185359544</v>
      </c>
    </row>
    <row r="36" spans="1:9">
      <c r="A36" s="47">
        <v>2019</v>
      </c>
      <c r="B36" s="6" t="s">
        <v>10</v>
      </c>
      <c r="C36" s="23">
        <v>1.8251115389537138</v>
      </c>
      <c r="D36" s="23">
        <f t="shared" si="0"/>
        <v>1.1422002694640603</v>
      </c>
      <c r="E36" s="23">
        <v>1.1499999999999999</v>
      </c>
      <c r="F36" s="22">
        <f t="shared" si="1"/>
        <v>0.57155939460969829</v>
      </c>
      <c r="G36" s="30">
        <f t="shared" si="2"/>
        <v>2.0988782697967707</v>
      </c>
      <c r="H36" s="46">
        <f t="shared" si="3"/>
        <v>0.65283529453791256</v>
      </c>
      <c r="I36" s="45">
        <f t="shared" si="4"/>
        <v>2.7517135643346835</v>
      </c>
    </row>
    <row r="37" spans="1:9">
      <c r="A37" s="47">
        <v>2019</v>
      </c>
      <c r="B37" s="6" t="s">
        <v>6</v>
      </c>
      <c r="C37" s="23">
        <v>1.8404397166180129</v>
      </c>
      <c r="D37" s="23">
        <f t="shared" si="0"/>
        <v>1.1494658256769381</v>
      </c>
      <c r="E37" s="23">
        <v>4.2</v>
      </c>
      <c r="F37" s="22">
        <f t="shared" si="1"/>
        <v>0.57155939460969829</v>
      </c>
      <c r="G37" s="30">
        <f t="shared" si="2"/>
        <v>7.7298468097956547</v>
      </c>
      <c r="H37" s="46">
        <f t="shared" si="3"/>
        <v>0.65698799144844777</v>
      </c>
      <c r="I37" s="45">
        <f t="shared" si="4"/>
        <v>8.3868348012441025</v>
      </c>
    </row>
    <row r="38" spans="1:9" ht="17" thickBot="1">
      <c r="A38" s="44">
        <v>2019</v>
      </c>
      <c r="B38" s="18" t="s">
        <v>12</v>
      </c>
      <c r="C38" s="26">
        <v>1.7582196216179047</v>
      </c>
      <c r="D38" s="26">
        <f t="shared" si="0"/>
        <v>1.110493500646887</v>
      </c>
      <c r="E38" s="26">
        <v>1.1499999999999999</v>
      </c>
      <c r="F38" s="25">
        <f t="shared" si="1"/>
        <v>0.57155939460969829</v>
      </c>
      <c r="G38" s="43">
        <f t="shared" si="2"/>
        <v>2.0219525648605901</v>
      </c>
      <c r="H38" s="42">
        <f t="shared" si="3"/>
        <v>0.63471299294773931</v>
      </c>
      <c r="I38" s="41">
        <f t="shared" si="4"/>
        <v>2.6566655578083296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A406-A391-6940-AEE5-84B9A47F9DFD}">
  <sheetPr>
    <tabColor theme="8" tint="0.39997558519241921"/>
  </sheetPr>
  <dimension ref="A1:R110"/>
  <sheetViews>
    <sheetView topLeftCell="B1" workbookViewId="0">
      <selection activeCell="M2" sqref="M2"/>
    </sheetView>
  </sheetViews>
  <sheetFormatPr baseColWidth="10" defaultRowHeight="16"/>
  <cols>
    <col min="1" max="1" width="7.5" style="40" bestFit="1" customWidth="1"/>
    <col min="2" max="2" width="4.83203125" style="39" bestFit="1" customWidth="1"/>
    <col min="3" max="3" width="6" style="39" bestFit="1" customWidth="1"/>
    <col min="4" max="4" width="9.5" style="39" bestFit="1" customWidth="1"/>
    <col min="5" max="6" width="19.5" style="39" bestFit="1" customWidth="1"/>
    <col min="7" max="8" width="14" style="39" bestFit="1" customWidth="1"/>
    <col min="9" max="9" width="9.5" style="39" bestFit="1" customWidth="1"/>
    <col min="10" max="10" width="9.5" style="4" bestFit="1" customWidth="1"/>
    <col min="11" max="11" width="10.5" style="4" bestFit="1" customWidth="1"/>
    <col min="12" max="16384" width="10.83203125" style="4"/>
  </cols>
  <sheetData>
    <row r="1" spans="1:16" customFormat="1">
      <c r="A1" s="8" t="s">
        <v>41</v>
      </c>
      <c r="B1" s="9" t="s">
        <v>1</v>
      </c>
      <c r="C1" s="9" t="s">
        <v>2</v>
      </c>
      <c r="D1" s="9" t="s">
        <v>44</v>
      </c>
      <c r="E1" s="9" t="s">
        <v>40</v>
      </c>
      <c r="F1" s="9" t="s">
        <v>39</v>
      </c>
      <c r="G1" s="9" t="s">
        <v>38</v>
      </c>
      <c r="H1" s="52" t="s">
        <v>37</v>
      </c>
      <c r="I1" s="8" t="s">
        <v>36</v>
      </c>
      <c r="J1" s="9" t="s">
        <v>35</v>
      </c>
      <c r="K1" s="10" t="s">
        <v>42</v>
      </c>
      <c r="M1" s="51" t="s">
        <v>34</v>
      </c>
      <c r="N1" s="4"/>
      <c r="O1" s="4"/>
      <c r="P1" s="4"/>
    </row>
    <row r="2" spans="1:16" customFormat="1" ht="17" thickBot="1">
      <c r="A2" s="11" t="s">
        <v>16</v>
      </c>
      <c r="B2" s="12" t="s">
        <v>16</v>
      </c>
      <c r="C2" s="12" t="s">
        <v>16</v>
      </c>
      <c r="D2" s="12" t="s">
        <v>16</v>
      </c>
      <c r="E2" s="12" t="s">
        <v>33</v>
      </c>
      <c r="F2" s="12" t="s">
        <v>33</v>
      </c>
      <c r="G2" s="12" t="s">
        <v>32</v>
      </c>
      <c r="H2" s="50" t="s">
        <v>32</v>
      </c>
      <c r="I2" s="11" t="s">
        <v>31</v>
      </c>
      <c r="J2" s="12" t="s">
        <v>31</v>
      </c>
      <c r="K2" s="32" t="s">
        <v>31</v>
      </c>
      <c r="M2" s="4" t="s">
        <v>142</v>
      </c>
      <c r="N2" s="4"/>
      <c r="O2" s="4"/>
      <c r="P2" s="4"/>
    </row>
    <row r="3" spans="1:16" customFormat="1">
      <c r="A3" s="49">
        <v>2017</v>
      </c>
      <c r="B3" s="19" t="s">
        <v>27</v>
      </c>
      <c r="C3" s="19">
        <v>1</v>
      </c>
      <c r="D3" s="19" t="str">
        <f>A3&amp;" "&amp;B3&amp;" "&amp;C3</f>
        <v>2017 A 1</v>
      </c>
      <c r="E3" s="29">
        <v>0.33299624455295002</v>
      </c>
      <c r="F3" s="29">
        <f t="shared" ref="F3:F66" si="0">(E3*1000*0.79-33.3*(14.87+10)+1290)/1000*0.6</f>
        <v>0.43493761991809848</v>
      </c>
      <c r="G3" s="30">
        <v>4.5</v>
      </c>
      <c r="H3" s="46">
        <f t="shared" ref="H3:H5" si="1">0.2884*EXP(0.046*14.87)</f>
        <v>0.57155939460969829</v>
      </c>
      <c r="I3" s="65">
        <f t="shared" ref="I3:I37" si="2">E3*G3</f>
        <v>1.498483100488275</v>
      </c>
      <c r="J3" s="29">
        <f t="shared" ref="J3:J37" si="3">H3*F3</f>
        <v>0.24859268273337143</v>
      </c>
      <c r="K3" s="48">
        <f t="shared" ref="K3:K37" si="4">J3+I3</f>
        <v>1.7470757832216464</v>
      </c>
      <c r="M3" s="4" t="s">
        <v>30</v>
      </c>
      <c r="N3" s="4"/>
      <c r="O3" s="4"/>
      <c r="P3" s="4"/>
    </row>
    <row r="4" spans="1:16">
      <c r="A4" s="47">
        <v>2017</v>
      </c>
      <c r="B4" s="6" t="s">
        <v>27</v>
      </c>
      <c r="C4" s="6">
        <v>2</v>
      </c>
      <c r="D4" s="19" t="str">
        <f t="shared" ref="D4:D67" si="5">A4&amp;" "&amp;B4&amp;" "&amp;C4</f>
        <v>2017 A 2</v>
      </c>
      <c r="E4" s="22">
        <v>0.35217907401132503</v>
      </c>
      <c r="F4" s="22">
        <f t="shared" si="0"/>
        <v>0.44403028108136816</v>
      </c>
      <c r="G4" s="23">
        <v>4.5</v>
      </c>
      <c r="H4" s="53">
        <f t="shared" si="1"/>
        <v>0.57155939460969829</v>
      </c>
      <c r="I4" s="66">
        <f t="shared" si="2"/>
        <v>1.5848058330509627</v>
      </c>
      <c r="J4" s="22">
        <f t="shared" si="3"/>
        <v>0.25378967864324098</v>
      </c>
      <c r="K4" s="45">
        <f t="shared" si="4"/>
        <v>1.8385955116942037</v>
      </c>
      <c r="M4" s="4" t="s">
        <v>29</v>
      </c>
    </row>
    <row r="5" spans="1:16">
      <c r="A5" s="47">
        <v>2017</v>
      </c>
      <c r="B5" s="6" t="s">
        <v>27</v>
      </c>
      <c r="C5" s="6">
        <v>3</v>
      </c>
      <c r="D5" s="19" t="str">
        <f t="shared" si="5"/>
        <v>2017 A 3</v>
      </c>
      <c r="E5" s="22">
        <v>0.33864164002487501</v>
      </c>
      <c r="F5" s="22">
        <f t="shared" si="0"/>
        <v>0.43761353737179082</v>
      </c>
      <c r="G5" s="23">
        <v>4.5</v>
      </c>
      <c r="H5" s="53">
        <f t="shared" si="1"/>
        <v>0.57155939460969829</v>
      </c>
      <c r="I5" s="66">
        <f t="shared" si="2"/>
        <v>1.5238873801119375</v>
      </c>
      <c r="J5" s="22">
        <f t="shared" si="3"/>
        <v>0.25012212849322935</v>
      </c>
      <c r="K5" s="45">
        <f t="shared" si="4"/>
        <v>1.7740095086051668</v>
      </c>
      <c r="M5" s="4" t="s">
        <v>28</v>
      </c>
    </row>
    <row r="6" spans="1:16">
      <c r="A6" s="47">
        <v>2018</v>
      </c>
      <c r="B6" s="6" t="s">
        <v>27</v>
      </c>
      <c r="C6" s="6">
        <v>1</v>
      </c>
      <c r="D6" s="19" t="str">
        <f t="shared" si="5"/>
        <v>2018 A 1</v>
      </c>
      <c r="E6" s="22">
        <v>0.61619906545390746</v>
      </c>
      <c r="F6" s="22">
        <f>(E6*1000*0.79-33.3*(13.88+10)+1290)/1000*0.6</f>
        <v>0.58895595702515213</v>
      </c>
      <c r="G6" s="23">
        <v>4.3499999999999996</v>
      </c>
      <c r="H6" s="53">
        <f t="shared" ref="H6:H7" si="6">0.2884*EXP(0.046*13.88)</f>
        <v>0.54611436057240559</v>
      </c>
      <c r="I6" s="66">
        <f t="shared" si="2"/>
        <v>2.6804659347244972</v>
      </c>
      <c r="J6" s="22">
        <f t="shared" si="3"/>
        <v>0.32163730587610012</v>
      </c>
      <c r="K6" s="45">
        <f t="shared" si="4"/>
        <v>3.0021032406005972</v>
      </c>
    </row>
    <row r="7" spans="1:16">
      <c r="A7" s="47">
        <v>2018</v>
      </c>
      <c r="B7" s="6" t="s">
        <v>27</v>
      </c>
      <c r="C7" s="6">
        <v>2</v>
      </c>
      <c r="D7" s="19" t="str">
        <f t="shared" si="5"/>
        <v>2018 A 2</v>
      </c>
      <c r="E7" s="22">
        <v>0.72095727006585242</v>
      </c>
      <c r="F7" s="22">
        <f>(E7*1000*0.79-33.3*(13.88+10)+1290)/1000*0.6</f>
        <v>0.63861134601121405</v>
      </c>
      <c r="G7" s="23">
        <v>4.3499999999999996</v>
      </c>
      <c r="H7" s="53">
        <f t="shared" si="6"/>
        <v>0.54611436057240559</v>
      </c>
      <c r="I7" s="66">
        <f t="shared" si="2"/>
        <v>3.1361641247864576</v>
      </c>
      <c r="J7" s="22">
        <f t="shared" si="3"/>
        <v>0.34875482688119741</v>
      </c>
      <c r="K7" s="45">
        <f t="shared" si="4"/>
        <v>3.4849189516676549</v>
      </c>
    </row>
    <row r="8" spans="1:16">
      <c r="A8" s="47">
        <v>2018</v>
      </c>
      <c r="B8" s="6" t="s">
        <v>27</v>
      </c>
      <c r="C8" s="6">
        <v>3</v>
      </c>
      <c r="D8" s="19" t="str">
        <f t="shared" si="5"/>
        <v>2018 A 3</v>
      </c>
      <c r="E8" s="22">
        <v>0.63553399133151001</v>
      </c>
      <c r="F8" s="22">
        <f>(E8*1000*0.79-33.3*(13.88+10)+1290)/1000*0.6</f>
        <v>0.59812071189113569</v>
      </c>
      <c r="G8" s="23">
        <v>4.3499999999999996</v>
      </c>
      <c r="H8" s="53">
        <f>0.2884*EXP(0.046*13.88)</f>
        <v>0.54611436057240559</v>
      </c>
      <c r="I8" s="66">
        <f t="shared" si="2"/>
        <v>2.7645728622920682</v>
      </c>
      <c r="J8" s="22">
        <f t="shared" si="3"/>
        <v>0.32664231011953959</v>
      </c>
      <c r="K8" s="45">
        <f t="shared" si="4"/>
        <v>3.0912151724116077</v>
      </c>
    </row>
    <row r="9" spans="1:16">
      <c r="A9" s="47">
        <v>2019</v>
      </c>
      <c r="B9" s="6" t="s">
        <v>27</v>
      </c>
      <c r="C9" s="6">
        <v>1</v>
      </c>
      <c r="D9" s="19" t="str">
        <f t="shared" si="5"/>
        <v>2019 A 1</v>
      </c>
      <c r="E9" s="22">
        <v>1.0827405918262001</v>
      </c>
      <c r="F9" s="22">
        <f>(E9*1000*0.79-33.3*(15.14+10)+1290)/1000*0.6</f>
        <v>0.78492184052561886</v>
      </c>
      <c r="G9" s="23">
        <v>4.2</v>
      </c>
      <c r="H9" s="53">
        <f t="shared" ref="H9:H10" si="7">0.2884*EXP(0.046*15.14)</f>
        <v>0.5787024287111967</v>
      </c>
      <c r="I9" s="66">
        <f t="shared" si="2"/>
        <v>4.5475104856700401</v>
      </c>
      <c r="J9" s="22">
        <f t="shared" si="3"/>
        <v>0.45423617546063827</v>
      </c>
      <c r="K9" s="45">
        <f t="shared" si="4"/>
        <v>5.001746661130678</v>
      </c>
    </row>
    <row r="10" spans="1:16">
      <c r="A10" s="47">
        <v>2019</v>
      </c>
      <c r="B10" s="6" t="s">
        <v>27</v>
      </c>
      <c r="C10" s="6">
        <v>2</v>
      </c>
      <c r="D10" s="19" t="str">
        <f t="shared" si="5"/>
        <v>2019 A 2</v>
      </c>
      <c r="E10" s="22">
        <v>1.14237575514638</v>
      </c>
      <c r="F10" s="22">
        <f>(E10*1000*0.79-33.3*(15.14+10)+1290)/1000*0.6</f>
        <v>0.81318890793938425</v>
      </c>
      <c r="G10" s="23">
        <v>4.2</v>
      </c>
      <c r="H10" s="53">
        <f t="shared" si="7"/>
        <v>0.5787024287111967</v>
      </c>
      <c r="I10" s="66">
        <f t="shared" si="2"/>
        <v>4.7979781716147967</v>
      </c>
      <c r="J10" s="22">
        <f t="shared" si="3"/>
        <v>0.47059439602552744</v>
      </c>
      <c r="K10" s="45">
        <f t="shared" si="4"/>
        <v>5.2685725676403239</v>
      </c>
    </row>
    <row r="11" spans="1:16">
      <c r="A11" s="47">
        <v>2019</v>
      </c>
      <c r="B11" s="6" t="s">
        <v>27</v>
      </c>
      <c r="C11" s="6">
        <v>3</v>
      </c>
      <c r="D11" s="19" t="str">
        <f t="shared" si="5"/>
        <v>2019 A 3</v>
      </c>
      <c r="E11" s="22">
        <v>0.93235823284128005</v>
      </c>
      <c r="F11" s="22">
        <f>(E11*1000*0.79-33.3*(15.14+10)+1290)/1000*0.6</f>
        <v>0.71364060236676685</v>
      </c>
      <c r="G11" s="23">
        <v>4.2</v>
      </c>
      <c r="H11" s="53">
        <f>0.2884*EXP(0.046*15.14)</f>
        <v>0.5787024287111967</v>
      </c>
      <c r="I11" s="66">
        <f t="shared" si="2"/>
        <v>3.9159045779333765</v>
      </c>
      <c r="J11" s="22">
        <f t="shared" si="3"/>
        <v>0.41298554981656938</v>
      </c>
      <c r="K11" s="45">
        <f t="shared" si="4"/>
        <v>4.3288901277499461</v>
      </c>
    </row>
    <row r="12" spans="1:16">
      <c r="A12" s="47">
        <v>2017</v>
      </c>
      <c r="B12" s="6" t="s">
        <v>26</v>
      </c>
      <c r="C12" s="6">
        <v>1</v>
      </c>
      <c r="D12" s="19" t="str">
        <f t="shared" si="5"/>
        <v>2017 B 1</v>
      </c>
      <c r="E12" s="22">
        <v>0.44608088690000003</v>
      </c>
      <c r="F12" s="22">
        <f t="shared" si="0"/>
        <v>0.48853974039060016</v>
      </c>
      <c r="G12" s="23">
        <v>4.5</v>
      </c>
      <c r="H12" s="53">
        <v>0.57155939460969829</v>
      </c>
      <c r="I12" s="66">
        <f t="shared" si="2"/>
        <v>2.0073639910500001</v>
      </c>
      <c r="J12" s="22">
        <f t="shared" si="3"/>
        <v>0.2792294782604306</v>
      </c>
      <c r="K12" s="45">
        <f t="shared" si="4"/>
        <v>2.2865934693104308</v>
      </c>
    </row>
    <row r="13" spans="1:16">
      <c r="A13" s="47">
        <v>2017</v>
      </c>
      <c r="B13" s="6" t="s">
        <v>26</v>
      </c>
      <c r="C13" s="6">
        <v>2</v>
      </c>
      <c r="D13" s="19" t="str">
        <f t="shared" si="5"/>
        <v>2017 B 2</v>
      </c>
      <c r="E13" s="22">
        <v>0.43832338361185003</v>
      </c>
      <c r="F13" s="22">
        <f t="shared" si="0"/>
        <v>0.48486268383201703</v>
      </c>
      <c r="G13" s="23">
        <v>4.5</v>
      </c>
      <c r="H13" s="53">
        <v>0.57155939460969829</v>
      </c>
      <c r="I13" s="66">
        <f t="shared" si="2"/>
        <v>1.972455226253325</v>
      </c>
      <c r="J13" s="22">
        <f t="shared" si="3"/>
        <v>0.27712782203986119</v>
      </c>
      <c r="K13" s="45">
        <f t="shared" si="4"/>
        <v>2.2495830482931862</v>
      </c>
    </row>
    <row r="14" spans="1:16">
      <c r="A14" s="47">
        <v>2017</v>
      </c>
      <c r="B14" s="6" t="s">
        <v>26</v>
      </c>
      <c r="C14" s="6">
        <v>3</v>
      </c>
      <c r="D14" s="19" t="str">
        <f t="shared" si="5"/>
        <v>2017 B 3</v>
      </c>
      <c r="E14" s="22">
        <v>0.36898479030710002</v>
      </c>
      <c r="F14" s="22">
        <f t="shared" si="0"/>
        <v>0.45199619060556545</v>
      </c>
      <c r="G14" s="23">
        <v>4.5</v>
      </c>
      <c r="H14" s="53">
        <v>0.57155939460969829</v>
      </c>
      <c r="I14" s="66">
        <f t="shared" si="2"/>
        <v>1.6604315563819501</v>
      </c>
      <c r="J14" s="22">
        <f t="shared" si="3"/>
        <v>0.2583426690684068</v>
      </c>
      <c r="K14" s="45">
        <f t="shared" si="4"/>
        <v>1.9187742254503568</v>
      </c>
    </row>
    <row r="15" spans="1:16">
      <c r="A15" s="47">
        <v>2018</v>
      </c>
      <c r="B15" s="6" t="s">
        <v>26</v>
      </c>
      <c r="C15" s="6">
        <v>1</v>
      </c>
      <c r="D15" s="19" t="str">
        <f t="shared" si="5"/>
        <v>2018 B 1</v>
      </c>
      <c r="E15" s="22">
        <v>0.69634155721131252</v>
      </c>
      <c r="F15" s="22">
        <f>(E15*1000*0.79-33.3*(13.88+10)+1290)/1000*0.6</f>
        <v>0.62694349811816219</v>
      </c>
      <c r="G15" s="23">
        <v>4.3499999999999996</v>
      </c>
      <c r="H15" s="53">
        <v>0.54611436057240559</v>
      </c>
      <c r="I15" s="66">
        <f t="shared" si="2"/>
        <v>3.0290857738692094</v>
      </c>
      <c r="J15" s="22">
        <f t="shared" si="3"/>
        <v>0.34238284758982729</v>
      </c>
      <c r="K15" s="45">
        <f t="shared" si="4"/>
        <v>3.3714686214590368</v>
      </c>
    </row>
    <row r="16" spans="1:16">
      <c r="A16" s="47">
        <v>2018</v>
      </c>
      <c r="B16" s="6" t="s">
        <v>26</v>
      </c>
      <c r="C16" s="6">
        <v>2</v>
      </c>
      <c r="D16" s="19" t="str">
        <f t="shared" si="5"/>
        <v>2018 B 2</v>
      </c>
      <c r="E16" s="22">
        <v>0.7433802345689049</v>
      </c>
      <c r="F16" s="22">
        <f>(E16*1000*0.79-33.3*(13.88+10)+1290)/1000*0.6</f>
        <v>0.64923983118566087</v>
      </c>
      <c r="G16" s="23">
        <v>4.3499999999999996</v>
      </c>
      <c r="H16" s="53">
        <v>0.54611436057240559</v>
      </c>
      <c r="I16" s="66">
        <f t="shared" si="2"/>
        <v>3.233704020374736</v>
      </c>
      <c r="J16" s="22">
        <f t="shared" si="3"/>
        <v>0.35455919526609375</v>
      </c>
      <c r="K16" s="45">
        <f t="shared" si="4"/>
        <v>3.5882632156408296</v>
      </c>
    </row>
    <row r="17" spans="1:18">
      <c r="A17" s="47">
        <v>2018</v>
      </c>
      <c r="B17" s="6" t="s">
        <v>26</v>
      </c>
      <c r="C17" s="6">
        <v>3</v>
      </c>
      <c r="D17" s="19" t="str">
        <f t="shared" si="5"/>
        <v>2018 B 3</v>
      </c>
      <c r="E17" s="22">
        <v>0.62990830064268744</v>
      </c>
      <c r="F17" s="22">
        <f>(E17*1000*0.79-33.3*(13.88+10)+1290)/1000*0.6</f>
        <v>0.5954541345046338</v>
      </c>
      <c r="G17" s="23">
        <v>4.3499999999999996</v>
      </c>
      <c r="H17" s="53">
        <v>0.54611436057240559</v>
      </c>
      <c r="I17" s="66">
        <f t="shared" si="2"/>
        <v>2.7401011077956903</v>
      </c>
      <c r="J17" s="22">
        <f t="shared" si="3"/>
        <v>0.32518605391519328</v>
      </c>
      <c r="K17" s="45">
        <f t="shared" si="4"/>
        <v>3.0652871617108834</v>
      </c>
      <c r="N17" s="69"/>
      <c r="O17" s="69"/>
      <c r="P17" s="69"/>
      <c r="Q17" s="69"/>
      <c r="R17" s="69"/>
    </row>
    <row r="18" spans="1:18">
      <c r="A18" s="47">
        <v>2019</v>
      </c>
      <c r="B18" s="6" t="s">
        <v>26</v>
      </c>
      <c r="C18" s="6">
        <v>1</v>
      </c>
      <c r="D18" s="19" t="str">
        <f t="shared" si="5"/>
        <v>2019 B 1</v>
      </c>
      <c r="E18" s="22">
        <v>1.3206119588901</v>
      </c>
      <c r="F18" s="22">
        <f>(E18*1000*0.79-33.3*(15.14+10)+1290)/1000*0.6</f>
        <v>0.89767286851390737</v>
      </c>
      <c r="G18" s="23">
        <v>4.2</v>
      </c>
      <c r="H18" s="53">
        <v>0.5787024287111967</v>
      </c>
      <c r="I18" s="66">
        <f t="shared" si="2"/>
        <v>5.5465702273384201</v>
      </c>
      <c r="J18" s="22">
        <f t="shared" si="3"/>
        <v>0.51948546919714489</v>
      </c>
      <c r="K18" s="45">
        <f t="shared" si="4"/>
        <v>6.0660556965355648</v>
      </c>
      <c r="N18" s="69"/>
      <c r="O18" s="69"/>
      <c r="P18" s="69"/>
      <c r="Q18" s="69"/>
      <c r="R18" s="69"/>
    </row>
    <row r="19" spans="1:18">
      <c r="A19" s="47">
        <v>2019</v>
      </c>
      <c r="B19" s="6" t="s">
        <v>26</v>
      </c>
      <c r="C19" s="6">
        <v>2</v>
      </c>
      <c r="D19" s="19" t="str">
        <f t="shared" si="5"/>
        <v>2019 B 2</v>
      </c>
      <c r="E19" s="22">
        <v>1.2838527479035602</v>
      </c>
      <c r="F19" s="22">
        <f>(E19*1000*0.79-33.3*(15.14+10)+1290)/1000*0.6</f>
        <v>0.88024900250628757</v>
      </c>
      <c r="G19" s="23">
        <v>4.2</v>
      </c>
      <c r="H19" s="53">
        <v>0.5787024287111967</v>
      </c>
      <c r="I19" s="66">
        <f t="shared" si="2"/>
        <v>5.3921815411949527</v>
      </c>
      <c r="J19" s="22">
        <f t="shared" si="3"/>
        <v>0.50940223562099685</v>
      </c>
      <c r="K19" s="45">
        <f t="shared" si="4"/>
        <v>5.9015837768159498</v>
      </c>
      <c r="N19" s="69"/>
      <c r="O19" s="70"/>
      <c r="P19" s="69"/>
      <c r="Q19" s="69"/>
      <c r="R19" s="69"/>
    </row>
    <row r="20" spans="1:18">
      <c r="A20" s="47">
        <v>2019</v>
      </c>
      <c r="B20" s="6" t="s">
        <v>26</v>
      </c>
      <c r="C20" s="6">
        <v>3</v>
      </c>
      <c r="D20" s="19" t="str">
        <f t="shared" si="5"/>
        <v>2019 B 3</v>
      </c>
      <c r="E20" s="22">
        <v>1.04248642322379</v>
      </c>
      <c r="F20" s="22">
        <f>(E20*1000*0.79-33.3*(15.14+10)+1290)/1000*0.6</f>
        <v>0.76584136460807661</v>
      </c>
      <c r="G20" s="23">
        <v>4.2</v>
      </c>
      <c r="H20" s="53">
        <v>0.5787024287111967</v>
      </c>
      <c r="I20" s="66">
        <f t="shared" si="2"/>
        <v>4.3784429775399181</v>
      </c>
      <c r="J20" s="22">
        <f t="shared" si="3"/>
        <v>0.44319425770619109</v>
      </c>
      <c r="K20" s="45">
        <f t="shared" si="4"/>
        <v>4.8216372352461088</v>
      </c>
      <c r="N20" s="69"/>
      <c r="O20" s="70"/>
      <c r="P20" s="38"/>
      <c r="Q20" s="69"/>
      <c r="R20" s="69"/>
    </row>
    <row r="21" spans="1:18">
      <c r="A21" s="47">
        <v>2017</v>
      </c>
      <c r="B21" s="6" t="s">
        <v>25</v>
      </c>
      <c r="C21" s="6">
        <v>1</v>
      </c>
      <c r="D21" s="19" t="str">
        <f t="shared" si="5"/>
        <v>2017 C 1</v>
      </c>
      <c r="E21" s="22">
        <v>0.45716185036940005</v>
      </c>
      <c r="F21" s="22">
        <f t="shared" si="0"/>
        <v>0.49379211707509574</v>
      </c>
      <c r="G21" s="23">
        <v>4.5</v>
      </c>
      <c r="H21" s="53">
        <v>0.57155939460969829</v>
      </c>
      <c r="I21" s="66">
        <f t="shared" si="2"/>
        <v>2.0572283266623002</v>
      </c>
      <c r="J21" s="22">
        <f t="shared" si="3"/>
        <v>0.28223152349848296</v>
      </c>
      <c r="K21" s="45">
        <f t="shared" si="4"/>
        <v>2.3394598501607833</v>
      </c>
      <c r="N21" s="69"/>
      <c r="O21" s="70"/>
      <c r="P21" s="38"/>
      <c r="Q21" s="69"/>
      <c r="R21" s="69"/>
    </row>
    <row r="22" spans="1:18">
      <c r="A22" s="47">
        <v>2017</v>
      </c>
      <c r="B22" s="6" t="s">
        <v>25</v>
      </c>
      <c r="C22" s="6">
        <v>2</v>
      </c>
      <c r="D22" s="19" t="str">
        <f t="shared" si="5"/>
        <v>2017 C 2</v>
      </c>
      <c r="E22" s="22">
        <v>0.4278686808803</v>
      </c>
      <c r="F22" s="22">
        <f t="shared" si="0"/>
        <v>0.47990715473726231</v>
      </c>
      <c r="G22" s="23">
        <v>4.5</v>
      </c>
      <c r="H22" s="53">
        <v>0.57155939460969829</v>
      </c>
      <c r="I22" s="66">
        <f t="shared" si="2"/>
        <v>1.9254090639613499</v>
      </c>
      <c r="J22" s="22">
        <f t="shared" si="3"/>
        <v>0.27429544283049245</v>
      </c>
      <c r="K22" s="45">
        <f t="shared" si="4"/>
        <v>2.1997045067918424</v>
      </c>
      <c r="N22" s="69"/>
      <c r="O22" s="70"/>
      <c r="P22" s="38"/>
      <c r="Q22" s="69"/>
      <c r="R22" s="69"/>
    </row>
    <row r="23" spans="1:18">
      <c r="A23" s="47">
        <v>2017</v>
      </c>
      <c r="B23" s="6" t="s">
        <v>25</v>
      </c>
      <c r="C23" s="6">
        <v>3</v>
      </c>
      <c r="D23" s="19" t="str">
        <f t="shared" si="5"/>
        <v>2017 C 3</v>
      </c>
      <c r="E23" s="22">
        <v>0.37316664732820004</v>
      </c>
      <c r="F23" s="22">
        <f t="shared" si="0"/>
        <v>0.45397839083356689</v>
      </c>
      <c r="G23" s="23">
        <v>4.5</v>
      </c>
      <c r="H23" s="53">
        <v>0.57155939460969829</v>
      </c>
      <c r="I23" s="66">
        <f t="shared" si="2"/>
        <v>1.6792499129769003</v>
      </c>
      <c r="J23" s="22">
        <f t="shared" si="3"/>
        <v>0.25947561423071852</v>
      </c>
      <c r="K23" s="45">
        <f t="shared" si="4"/>
        <v>1.9387255272076187</v>
      </c>
      <c r="N23" s="69"/>
      <c r="O23" s="70"/>
      <c r="P23" s="38"/>
      <c r="Q23" s="69"/>
      <c r="R23" s="69"/>
    </row>
    <row r="24" spans="1:18">
      <c r="A24" s="47">
        <v>2018</v>
      </c>
      <c r="B24" s="6" t="s">
        <v>25</v>
      </c>
      <c r="C24" s="6">
        <v>1</v>
      </c>
      <c r="D24" s="19" t="str">
        <f t="shared" si="5"/>
        <v>2018 C 1</v>
      </c>
      <c r="E24" s="22">
        <v>0.70607550803673003</v>
      </c>
      <c r="F24" s="22">
        <f>(E24*1000*0.79-33.3*(13.88+10)+1290)/1000*0.6</f>
        <v>0.63155739080941009</v>
      </c>
      <c r="G24" s="23">
        <v>4.3499999999999996</v>
      </c>
      <c r="H24" s="53">
        <v>0.54611436057240559</v>
      </c>
      <c r="I24" s="66">
        <f t="shared" si="2"/>
        <v>3.0714284599597752</v>
      </c>
      <c r="J24" s="22">
        <f t="shared" si="3"/>
        <v>0.34490256064665786</v>
      </c>
      <c r="K24" s="45">
        <f t="shared" si="4"/>
        <v>3.416331020606433</v>
      </c>
      <c r="N24" s="69"/>
      <c r="O24" s="70"/>
      <c r="P24" s="38"/>
      <c r="Q24" s="69"/>
      <c r="R24" s="69"/>
    </row>
    <row r="25" spans="1:18">
      <c r="A25" s="47">
        <v>2018</v>
      </c>
      <c r="B25" s="6" t="s">
        <v>25</v>
      </c>
      <c r="C25" s="6">
        <v>2</v>
      </c>
      <c r="D25" s="19" t="str">
        <f t="shared" si="5"/>
        <v>2018 C 2</v>
      </c>
      <c r="E25" s="22">
        <v>0.72759318738569001</v>
      </c>
      <c r="F25" s="22">
        <f>(E25*1000*0.79-33.3*(13.88+10)+1290)/1000*0.6</f>
        <v>0.64175677082081706</v>
      </c>
      <c r="G25" s="23">
        <v>4.3499999999999996</v>
      </c>
      <c r="H25" s="53">
        <v>0.54611436057240559</v>
      </c>
      <c r="I25" s="66">
        <f t="shared" si="2"/>
        <v>3.1650303651277514</v>
      </c>
      <c r="J25" s="22">
        <f t="shared" si="3"/>
        <v>0.35047258853982233</v>
      </c>
      <c r="K25" s="45">
        <f t="shared" si="4"/>
        <v>3.5155029536675739</v>
      </c>
      <c r="N25" s="69"/>
      <c r="O25" s="70"/>
      <c r="P25" s="38"/>
      <c r="Q25" s="69"/>
      <c r="R25" s="69"/>
    </row>
    <row r="26" spans="1:18">
      <c r="A26" s="47">
        <v>2018</v>
      </c>
      <c r="B26" s="6" t="s">
        <v>25</v>
      </c>
      <c r="C26" s="6">
        <v>3</v>
      </c>
      <c r="D26" s="19" t="str">
        <f t="shared" si="5"/>
        <v>2018 C 3</v>
      </c>
      <c r="E26" s="22">
        <v>0.71462299354384751</v>
      </c>
      <c r="F26" s="22">
        <f>(E26*1000*0.79-33.3*(13.88+10)+1290)/1000*0.6</f>
        <v>0.63560889893978367</v>
      </c>
      <c r="G26" s="23">
        <v>4.3499999999999996</v>
      </c>
      <c r="H26" s="53">
        <v>0.54611436057240559</v>
      </c>
      <c r="I26" s="66">
        <f t="shared" si="2"/>
        <v>3.1086100219157364</v>
      </c>
      <c r="J26" s="22">
        <f t="shared" si="3"/>
        <v>0.3471151474186307</v>
      </c>
      <c r="K26" s="45">
        <f t="shared" si="4"/>
        <v>3.4557251693343671</v>
      </c>
      <c r="N26" s="69"/>
      <c r="O26" s="70"/>
      <c r="P26" s="38"/>
      <c r="Q26" s="69"/>
      <c r="R26" s="69"/>
    </row>
    <row r="27" spans="1:18">
      <c r="A27" s="47">
        <v>2019</v>
      </c>
      <c r="B27" s="6" t="s">
        <v>25</v>
      </c>
      <c r="C27" s="6">
        <v>1</v>
      </c>
      <c r="D27" s="19" t="str">
        <f t="shared" si="5"/>
        <v>2019 C 1</v>
      </c>
      <c r="E27" s="22">
        <v>1.36715732296787</v>
      </c>
      <c r="F27" s="22">
        <f>(E27*1000*0.79-33.3*(15.14+10)+1290)/1000*0.6</f>
        <v>0.91973537108677039</v>
      </c>
      <c r="G27" s="23">
        <v>4.2</v>
      </c>
      <c r="H27" s="53">
        <v>0.5787024287111967</v>
      </c>
      <c r="I27" s="66">
        <f t="shared" si="2"/>
        <v>5.7420607564650537</v>
      </c>
      <c r="J27" s="22">
        <f t="shared" si="3"/>
        <v>0.53225309301950774</v>
      </c>
      <c r="K27" s="45">
        <f t="shared" si="4"/>
        <v>6.2743138494845612</v>
      </c>
      <c r="N27" s="69"/>
      <c r="O27" s="70"/>
      <c r="P27" s="38"/>
      <c r="Q27" s="69"/>
      <c r="R27" s="69"/>
    </row>
    <row r="28" spans="1:18">
      <c r="A28" s="47">
        <v>2019</v>
      </c>
      <c r="B28" s="6" t="s">
        <v>25</v>
      </c>
      <c r="C28" s="6">
        <v>2</v>
      </c>
      <c r="D28" s="19" t="str">
        <f t="shared" si="5"/>
        <v>2019 C 2</v>
      </c>
      <c r="E28" s="22">
        <v>1.26822646317937</v>
      </c>
      <c r="F28" s="22">
        <f>(E28*1000*0.79-33.3*(15.14+10)+1290)/1000*0.6</f>
        <v>0.8728421435470215</v>
      </c>
      <c r="G28" s="23">
        <v>4.2</v>
      </c>
      <c r="H28" s="53">
        <v>0.5787024287111967</v>
      </c>
      <c r="I28" s="66">
        <f t="shared" si="2"/>
        <v>5.3265511453533545</v>
      </c>
      <c r="J28" s="22">
        <f t="shared" si="3"/>
        <v>0.50511586835214828</v>
      </c>
      <c r="K28" s="45">
        <f t="shared" si="4"/>
        <v>5.8316670137055029</v>
      </c>
      <c r="N28" s="69"/>
      <c r="O28" s="70"/>
      <c r="P28" s="38"/>
      <c r="Q28" s="69"/>
      <c r="R28" s="69"/>
    </row>
    <row r="29" spans="1:18">
      <c r="A29" s="47">
        <v>2019</v>
      </c>
      <c r="B29" s="6" t="s">
        <v>25</v>
      </c>
      <c r="C29" s="6">
        <v>3</v>
      </c>
      <c r="D29" s="19" t="str">
        <f t="shared" si="5"/>
        <v>2019 C 3</v>
      </c>
      <c r="E29" s="22">
        <v>1.02606284794004</v>
      </c>
      <c r="F29" s="22">
        <f>(E29*1000*0.79-33.3*(15.14+10)+1290)/1000*0.6</f>
        <v>0.75805658992357905</v>
      </c>
      <c r="G29" s="23">
        <v>4.2</v>
      </c>
      <c r="H29" s="53">
        <v>0.5787024287111967</v>
      </c>
      <c r="I29" s="66">
        <f t="shared" si="2"/>
        <v>4.3094639613481682</v>
      </c>
      <c r="J29" s="22">
        <f t="shared" si="3"/>
        <v>0.43868918968930287</v>
      </c>
      <c r="K29" s="45">
        <f t="shared" si="4"/>
        <v>4.7481531510374708</v>
      </c>
      <c r="N29" s="69"/>
      <c r="O29" s="70"/>
      <c r="P29" s="38"/>
      <c r="Q29" s="69"/>
      <c r="R29" s="69"/>
    </row>
    <row r="30" spans="1:18">
      <c r="A30" s="47">
        <v>2017</v>
      </c>
      <c r="B30" s="6" t="s">
        <v>9</v>
      </c>
      <c r="C30" s="6">
        <v>1</v>
      </c>
      <c r="D30" s="19" t="str">
        <f t="shared" si="5"/>
        <v>2017 D 1</v>
      </c>
      <c r="E30" s="22">
        <v>0.47783122503710007</v>
      </c>
      <c r="F30" s="22">
        <f t="shared" si="0"/>
        <v>0.50358940066758551</v>
      </c>
      <c r="G30" s="23">
        <v>4.5</v>
      </c>
      <c r="H30" s="53">
        <v>0.57155939460969829</v>
      </c>
      <c r="I30" s="66">
        <f t="shared" si="2"/>
        <v>2.1502405126669504</v>
      </c>
      <c r="J30" s="22">
        <f t="shared" si="3"/>
        <v>0.28783125297742596</v>
      </c>
      <c r="K30" s="45">
        <f t="shared" si="4"/>
        <v>2.4380717656443762</v>
      </c>
      <c r="N30" s="69"/>
      <c r="O30" s="70"/>
      <c r="P30" s="38"/>
      <c r="Q30" s="69"/>
      <c r="R30" s="69"/>
    </row>
    <row r="31" spans="1:18">
      <c r="A31" s="47">
        <v>2017</v>
      </c>
      <c r="B31" s="6" t="s">
        <v>9</v>
      </c>
      <c r="C31" s="6">
        <v>2</v>
      </c>
      <c r="D31" s="19" t="str">
        <f t="shared" si="5"/>
        <v>2017 D 2</v>
      </c>
      <c r="E31" s="22">
        <v>0.45743157207412505</v>
      </c>
      <c r="F31" s="22">
        <f t="shared" si="0"/>
        <v>0.49391996516313541</v>
      </c>
      <c r="G31" s="23">
        <v>4.5</v>
      </c>
      <c r="H31" s="53">
        <v>0.57155939460969829</v>
      </c>
      <c r="I31" s="66">
        <f t="shared" si="2"/>
        <v>2.0584420743335627</v>
      </c>
      <c r="J31" s="22">
        <f t="shared" si="3"/>
        <v>0.28230459627428495</v>
      </c>
      <c r="K31" s="45">
        <f t="shared" si="4"/>
        <v>2.3407466706078477</v>
      </c>
      <c r="N31" s="69"/>
      <c r="O31" s="70"/>
      <c r="P31" s="38"/>
      <c r="Q31" s="69"/>
      <c r="R31" s="69"/>
    </row>
    <row r="32" spans="1:18">
      <c r="A32" s="47">
        <v>2017</v>
      </c>
      <c r="B32" s="6" t="s">
        <v>9</v>
      </c>
      <c r="C32" s="6">
        <v>3</v>
      </c>
      <c r="D32" s="19" t="str">
        <f t="shared" si="5"/>
        <v>2017 D 3</v>
      </c>
      <c r="E32" s="22">
        <v>0.36644278652162504</v>
      </c>
      <c r="F32" s="22">
        <f t="shared" si="0"/>
        <v>0.45079128081125036</v>
      </c>
      <c r="G32" s="23">
        <v>4.5</v>
      </c>
      <c r="H32" s="53">
        <v>0.57155939460969829</v>
      </c>
      <c r="I32" s="66">
        <f t="shared" si="2"/>
        <v>1.6489925393473126</v>
      </c>
      <c r="J32" s="22">
        <f t="shared" si="3"/>
        <v>0.25765399155580876</v>
      </c>
      <c r="K32" s="45">
        <f t="shared" si="4"/>
        <v>1.9066465309031213</v>
      </c>
      <c r="N32" s="69"/>
      <c r="O32" s="70"/>
      <c r="P32" s="38"/>
      <c r="Q32" s="69"/>
      <c r="R32" s="69"/>
    </row>
    <row r="33" spans="1:18">
      <c r="A33" s="47">
        <v>2018</v>
      </c>
      <c r="B33" s="6" t="s">
        <v>9</v>
      </c>
      <c r="C33" s="6">
        <v>1</v>
      </c>
      <c r="D33" s="19" t="str">
        <f t="shared" si="5"/>
        <v>2018 D 1</v>
      </c>
      <c r="E33" s="22">
        <v>0.69643227574881761</v>
      </c>
      <c r="F33" s="22">
        <f>(E33*1000*0.79-33.3*(13.88+10)+1290)/1000*0.6</f>
        <v>0.6269864987049395</v>
      </c>
      <c r="G33" s="23">
        <v>4.3499999999999996</v>
      </c>
      <c r="H33" s="53">
        <v>0.54611436057240559</v>
      </c>
      <c r="I33" s="66">
        <f t="shared" si="2"/>
        <v>3.0294803995073565</v>
      </c>
      <c r="J33" s="22">
        <f t="shared" si="3"/>
        <v>0.34240633082777944</v>
      </c>
      <c r="K33" s="45">
        <f t="shared" si="4"/>
        <v>3.3718867303351359</v>
      </c>
      <c r="N33" s="69"/>
      <c r="O33" s="70"/>
      <c r="P33" s="38"/>
      <c r="Q33" s="69"/>
      <c r="R33" s="69"/>
    </row>
    <row r="34" spans="1:18">
      <c r="A34" s="47">
        <v>2018</v>
      </c>
      <c r="B34" s="6" t="s">
        <v>9</v>
      </c>
      <c r="C34" s="6">
        <v>2</v>
      </c>
      <c r="D34" s="19" t="str">
        <f t="shared" si="5"/>
        <v>2018 D 2</v>
      </c>
      <c r="E34" s="22">
        <v>0.64706952559852748</v>
      </c>
      <c r="F34" s="22">
        <f>(E34*1000*0.79-33.3*(13.88+10)+1290)/1000*0.6</f>
        <v>0.60358855513370202</v>
      </c>
      <c r="G34" s="23">
        <v>4.3499999999999996</v>
      </c>
      <c r="H34" s="53">
        <v>0.54611436057240559</v>
      </c>
      <c r="I34" s="66">
        <f t="shared" si="2"/>
        <v>2.8147524363535945</v>
      </c>
      <c r="J34" s="22">
        <f t="shared" si="3"/>
        <v>0.32962837783566384</v>
      </c>
      <c r="K34" s="45">
        <f t="shared" si="4"/>
        <v>3.1443808141892582</v>
      </c>
      <c r="N34" s="69"/>
      <c r="O34" s="70"/>
      <c r="P34" s="38"/>
      <c r="Q34" s="69"/>
      <c r="R34" s="69"/>
    </row>
    <row r="35" spans="1:18">
      <c r="A35" s="47">
        <v>2018</v>
      </c>
      <c r="B35" s="6" t="s">
        <v>9</v>
      </c>
      <c r="C35" s="6">
        <v>3</v>
      </c>
      <c r="D35" s="19" t="str">
        <f t="shared" si="5"/>
        <v>2018 D 3</v>
      </c>
      <c r="E35" s="22">
        <v>0.61282082309710995</v>
      </c>
      <c r="F35" s="22">
        <f>(E35*1000*0.79-33.3*(13.88+10)+1290)/1000*0.6</f>
        <v>0.58735467014803011</v>
      </c>
      <c r="G35" s="23">
        <v>4.3499999999999996</v>
      </c>
      <c r="H35" s="53">
        <v>0.54611436057240559</v>
      </c>
      <c r="I35" s="66">
        <f t="shared" si="2"/>
        <v>2.6657705804724281</v>
      </c>
      <c r="J35" s="22">
        <f t="shared" si="3"/>
        <v>0.32076282011710766</v>
      </c>
      <c r="K35" s="45">
        <f t="shared" si="4"/>
        <v>2.9865334005895359</v>
      </c>
      <c r="N35" s="69"/>
      <c r="O35" s="70"/>
      <c r="P35" s="38"/>
      <c r="Q35" s="69"/>
      <c r="R35" s="69"/>
    </row>
    <row r="36" spans="1:18">
      <c r="A36" s="47">
        <v>2019</v>
      </c>
      <c r="B36" s="6" t="s">
        <v>9</v>
      </c>
      <c r="C36" s="6">
        <v>1</v>
      </c>
      <c r="D36" s="19" t="str">
        <f t="shared" si="5"/>
        <v>2019 D 1</v>
      </c>
      <c r="E36" s="22">
        <v>1.30929341710711</v>
      </c>
      <c r="F36" s="22">
        <f>(E36*1000*0.79-33.3*(15.14+10)+1290)/1000*0.6</f>
        <v>0.89230787970877035</v>
      </c>
      <c r="G36" s="23">
        <v>4.2</v>
      </c>
      <c r="H36" s="53">
        <v>0.5787024287111967</v>
      </c>
      <c r="I36" s="66">
        <f t="shared" si="2"/>
        <v>5.4990323518498618</v>
      </c>
      <c r="J36" s="22">
        <f t="shared" si="3"/>
        <v>0.51638073714560373</v>
      </c>
      <c r="K36" s="45">
        <f t="shared" si="4"/>
        <v>6.0154130889954658</v>
      </c>
      <c r="N36" s="69"/>
      <c r="O36" s="70"/>
      <c r="P36" s="38"/>
      <c r="Q36" s="69"/>
      <c r="R36" s="69"/>
    </row>
    <row r="37" spans="1:18">
      <c r="A37" s="47">
        <v>2019</v>
      </c>
      <c r="B37" s="6" t="s">
        <v>9</v>
      </c>
      <c r="C37" s="6">
        <v>2</v>
      </c>
      <c r="D37" s="19" t="str">
        <f t="shared" si="5"/>
        <v>2019 D 2</v>
      </c>
      <c r="E37" s="22">
        <v>1.27630490688535</v>
      </c>
      <c r="F37" s="22">
        <f>(E37*1000*0.79-33.3*(15.14+10)+1290)/1000*0.6</f>
        <v>0.87667132586365593</v>
      </c>
      <c r="G37" s="23">
        <v>4.2</v>
      </c>
      <c r="H37" s="53">
        <v>0.5787024287111967</v>
      </c>
      <c r="I37" s="66">
        <f t="shared" si="2"/>
        <v>5.3604806089184702</v>
      </c>
      <c r="J37" s="22">
        <f t="shared" si="3"/>
        <v>0.50733182545876265</v>
      </c>
      <c r="K37" s="45">
        <f t="shared" si="4"/>
        <v>5.8678124343772327</v>
      </c>
      <c r="N37" s="69"/>
      <c r="O37" s="70"/>
      <c r="P37" s="38"/>
      <c r="Q37" s="69"/>
      <c r="R37" s="69"/>
    </row>
    <row r="38" spans="1:18">
      <c r="A38" s="47">
        <v>2019</v>
      </c>
      <c r="B38" s="6" t="s">
        <v>9</v>
      </c>
      <c r="C38" s="6">
        <v>3</v>
      </c>
      <c r="D38" s="19" t="str">
        <f t="shared" si="5"/>
        <v>2019 D 3</v>
      </c>
      <c r="E38" s="22">
        <v>0.98872553001873997</v>
      </c>
      <c r="F38" s="22">
        <f>(E38*1000*0.79-33.3*(15.14+10)+1290)/1000*0.6</f>
        <v>0.74035870122888281</v>
      </c>
      <c r="G38" s="23">
        <v>4.2</v>
      </c>
      <c r="H38" s="53">
        <v>0.5787024287111967</v>
      </c>
      <c r="I38" s="66">
        <f t="shared" ref="I38:I101" si="8">E38*G38</f>
        <v>4.1526472260787077</v>
      </c>
      <c r="J38" s="22">
        <f t="shared" ref="J38:J101" si="9">H38*F38</f>
        <v>0.42844737851862175</v>
      </c>
      <c r="K38" s="45">
        <f t="shared" ref="K38:K101" si="10">J38+I38</f>
        <v>4.5810946045973298</v>
      </c>
      <c r="N38" s="69"/>
      <c r="O38" s="70"/>
      <c r="P38" s="38"/>
      <c r="Q38" s="69"/>
      <c r="R38" s="69"/>
    </row>
    <row r="39" spans="1:18">
      <c r="A39" s="47">
        <v>2017</v>
      </c>
      <c r="B39" s="6" t="s">
        <v>8</v>
      </c>
      <c r="C39" s="6">
        <v>1</v>
      </c>
      <c r="D39" s="19" t="str">
        <f t="shared" si="5"/>
        <v>2017 E 1</v>
      </c>
      <c r="E39" s="22">
        <v>0.44699484194282502</v>
      </c>
      <c r="F39" s="22">
        <f t="shared" si="0"/>
        <v>0.48897295508089911</v>
      </c>
      <c r="G39" s="23">
        <v>4.5</v>
      </c>
      <c r="H39" s="53">
        <v>0.57155939460969829</v>
      </c>
      <c r="I39" s="66">
        <f t="shared" si="8"/>
        <v>2.0114767887427125</v>
      </c>
      <c r="J39" s="22">
        <f t="shared" si="9"/>
        <v>0.27947708618655387</v>
      </c>
      <c r="K39" s="45">
        <f t="shared" si="10"/>
        <v>2.2909538749292664</v>
      </c>
      <c r="N39" s="69"/>
      <c r="O39" s="70"/>
      <c r="P39" s="38"/>
      <c r="Q39" s="69"/>
      <c r="R39" s="69"/>
    </row>
    <row r="40" spans="1:18">
      <c r="A40" s="47">
        <v>2017</v>
      </c>
      <c r="B40" s="6" t="s">
        <v>8</v>
      </c>
      <c r="C40" s="6">
        <v>2</v>
      </c>
      <c r="D40" s="19" t="str">
        <f t="shared" si="5"/>
        <v>2017 E 2</v>
      </c>
      <c r="E40" s="22">
        <v>0.456583505824875</v>
      </c>
      <c r="F40" s="22">
        <f t="shared" si="0"/>
        <v>0.49351798176099082</v>
      </c>
      <c r="G40" s="23">
        <v>4.5</v>
      </c>
      <c r="H40" s="53">
        <v>0.57155939460969829</v>
      </c>
      <c r="I40" s="66">
        <f t="shared" si="8"/>
        <v>2.0546257762119375</v>
      </c>
      <c r="J40" s="22">
        <f t="shared" si="9"/>
        <v>0.28207483888431206</v>
      </c>
      <c r="K40" s="45">
        <f t="shared" si="10"/>
        <v>2.3367006150962495</v>
      </c>
      <c r="N40" s="69"/>
      <c r="O40" s="70"/>
      <c r="P40" s="38"/>
      <c r="Q40" s="69"/>
      <c r="R40" s="69"/>
    </row>
    <row r="41" spans="1:18">
      <c r="A41" s="47">
        <v>2017</v>
      </c>
      <c r="B41" s="6" t="s">
        <v>8</v>
      </c>
      <c r="C41" s="6">
        <v>3</v>
      </c>
      <c r="D41" s="19" t="str">
        <f t="shared" si="5"/>
        <v>2017 E 3</v>
      </c>
      <c r="E41" s="22">
        <v>0.35909896488070003</v>
      </c>
      <c r="F41" s="22">
        <f t="shared" si="0"/>
        <v>0.4473103093534519</v>
      </c>
      <c r="G41" s="23">
        <v>4.5</v>
      </c>
      <c r="H41" s="53">
        <v>0.57155939460969829</v>
      </c>
      <c r="I41" s="66">
        <f t="shared" si="8"/>
        <v>1.6159453419631502</v>
      </c>
      <c r="J41" s="22">
        <f t="shared" si="9"/>
        <v>0.25566440961673581</v>
      </c>
      <c r="K41" s="45">
        <f t="shared" si="10"/>
        <v>1.871609751579886</v>
      </c>
      <c r="N41" s="69"/>
      <c r="O41" s="70"/>
      <c r="P41" s="38"/>
      <c r="Q41" s="69"/>
      <c r="R41" s="69"/>
    </row>
    <row r="42" spans="1:18">
      <c r="A42" s="47">
        <v>2018</v>
      </c>
      <c r="B42" s="6" t="s">
        <v>8</v>
      </c>
      <c r="C42" s="6">
        <v>1</v>
      </c>
      <c r="D42" s="19" t="str">
        <f t="shared" si="5"/>
        <v>2018 E 1</v>
      </c>
      <c r="E42" s="22">
        <v>0.63999828019775495</v>
      </c>
      <c r="F42" s="22">
        <f>(E42*1000*0.79-33.3*(13.88+10)+1290)/1000*0.6</f>
        <v>0.60023678481373577</v>
      </c>
      <c r="G42" s="23">
        <v>4.3499999999999996</v>
      </c>
      <c r="H42" s="53">
        <v>0.54611436057240559</v>
      </c>
      <c r="I42" s="66">
        <f t="shared" si="8"/>
        <v>2.7839925188602339</v>
      </c>
      <c r="J42" s="22">
        <f t="shared" si="9"/>
        <v>0.32779792793058993</v>
      </c>
      <c r="K42" s="45">
        <f t="shared" si="10"/>
        <v>3.1117904467908239</v>
      </c>
      <c r="N42" s="69"/>
      <c r="O42" s="70"/>
      <c r="P42" s="38"/>
      <c r="Q42" s="69"/>
      <c r="R42" s="69"/>
    </row>
    <row r="43" spans="1:18">
      <c r="A43" s="47">
        <v>2018</v>
      </c>
      <c r="B43" s="6" t="s">
        <v>8</v>
      </c>
      <c r="C43" s="6">
        <v>2</v>
      </c>
      <c r="D43" s="19" t="str">
        <f t="shared" si="5"/>
        <v>2018 E 2</v>
      </c>
      <c r="E43" s="22">
        <v>0.66299733768128499</v>
      </c>
      <c r="F43" s="22">
        <f>(E43*1000*0.79-33.3*(13.88+10)+1290)/1000*0.6</f>
        <v>0.6111383380609291</v>
      </c>
      <c r="G43" s="23">
        <v>4.3499999999999996</v>
      </c>
      <c r="H43" s="53">
        <v>0.54611436057240559</v>
      </c>
      <c r="I43" s="66">
        <f t="shared" si="8"/>
        <v>2.8840384189135895</v>
      </c>
      <c r="J43" s="22">
        <f t="shared" si="9"/>
        <v>0.33375142271142694</v>
      </c>
      <c r="K43" s="45">
        <f t="shared" si="10"/>
        <v>3.2177898416250166</v>
      </c>
      <c r="N43" s="69"/>
      <c r="O43" s="70"/>
      <c r="P43" s="38"/>
      <c r="Q43" s="69"/>
      <c r="R43" s="69"/>
    </row>
    <row r="44" spans="1:18">
      <c r="A44" s="47">
        <v>2018</v>
      </c>
      <c r="B44" s="6" t="s">
        <v>8</v>
      </c>
      <c r="C44" s="6">
        <v>3</v>
      </c>
      <c r="D44" s="19" t="str">
        <f t="shared" si="5"/>
        <v>2018 E 3</v>
      </c>
      <c r="E44" s="22">
        <v>0.60290254979489244</v>
      </c>
      <c r="F44" s="22">
        <f>(E44*1000*0.79-33.3*(13.88+10)+1290)/1000*0.6</f>
        <v>0.58265340860277892</v>
      </c>
      <c r="G44" s="23">
        <v>4.3499999999999996</v>
      </c>
      <c r="H44" s="53">
        <v>0.54611436057240559</v>
      </c>
      <c r="I44" s="66">
        <f t="shared" si="8"/>
        <v>2.6226260916077817</v>
      </c>
      <c r="J44" s="22">
        <f t="shared" si="9"/>
        <v>0.31819539367443916</v>
      </c>
      <c r="K44" s="45">
        <f t="shared" si="10"/>
        <v>2.9408214852822208</v>
      </c>
      <c r="N44" s="69"/>
      <c r="O44" s="69"/>
      <c r="P44" s="69"/>
      <c r="Q44" s="69"/>
      <c r="R44" s="69"/>
    </row>
    <row r="45" spans="1:18">
      <c r="A45" s="47">
        <v>2019</v>
      </c>
      <c r="B45" s="6" t="s">
        <v>8</v>
      </c>
      <c r="C45" s="6">
        <v>1</v>
      </c>
      <c r="D45" s="19" t="str">
        <f t="shared" si="5"/>
        <v>2019 E 1</v>
      </c>
      <c r="E45" s="22">
        <v>1.32029610079308</v>
      </c>
      <c r="F45" s="22">
        <f>(E45*1000*0.79-33.3*(15.14+10)+1290)/1000*0.6</f>
        <v>0.89752315177592001</v>
      </c>
      <c r="G45" s="23">
        <v>4.2</v>
      </c>
      <c r="H45" s="53">
        <v>0.5787024287111967</v>
      </c>
      <c r="I45" s="66">
        <f t="shared" si="8"/>
        <v>5.5452436233309363</v>
      </c>
      <c r="J45" s="22">
        <f t="shared" si="9"/>
        <v>0.51939882775725288</v>
      </c>
      <c r="K45" s="45">
        <f t="shared" si="10"/>
        <v>6.0646424510881891</v>
      </c>
      <c r="N45" s="69"/>
      <c r="O45" s="69"/>
      <c r="P45" s="69"/>
      <c r="Q45" s="69"/>
      <c r="R45" s="69"/>
    </row>
    <row r="46" spans="1:18">
      <c r="A46" s="47">
        <v>2019</v>
      </c>
      <c r="B46" s="6" t="s">
        <v>8</v>
      </c>
      <c r="C46" s="6">
        <v>2</v>
      </c>
      <c r="D46" s="19" t="str">
        <f t="shared" si="5"/>
        <v>2019 E 2</v>
      </c>
      <c r="E46" s="22">
        <v>1.31270103289852</v>
      </c>
      <c r="F46" s="22">
        <f>(E46*1000*0.79-33.3*(15.14+10)+1290)/1000*0.6</f>
        <v>0.89392308959389843</v>
      </c>
      <c r="G46" s="23">
        <v>4.2</v>
      </c>
      <c r="H46" s="53">
        <v>0.5787024287111967</v>
      </c>
      <c r="I46" s="66">
        <f t="shared" si="8"/>
        <v>5.5133443381737841</v>
      </c>
      <c r="J46" s="22">
        <f t="shared" si="9"/>
        <v>0.51731546302900566</v>
      </c>
      <c r="K46" s="45">
        <f t="shared" si="10"/>
        <v>6.0306598012027894</v>
      </c>
    </row>
    <row r="47" spans="1:18">
      <c r="A47" s="47">
        <v>2019</v>
      </c>
      <c r="B47" s="6" t="s">
        <v>8</v>
      </c>
      <c r="C47" s="6">
        <v>3</v>
      </c>
      <c r="D47" s="19" t="str">
        <f t="shared" si="5"/>
        <v>2019 E 3</v>
      </c>
      <c r="E47" s="22">
        <v>1.0130629433568399</v>
      </c>
      <c r="F47" s="22">
        <f>(E47*1000*0.79-33.3*(15.14+10)+1290)/1000*0.6</f>
        <v>0.75189463515114219</v>
      </c>
      <c r="G47" s="23">
        <v>4.2</v>
      </c>
      <c r="H47" s="53">
        <v>0.5787024287111967</v>
      </c>
      <c r="I47" s="66">
        <f t="shared" si="8"/>
        <v>4.2548643620987274</v>
      </c>
      <c r="J47" s="22">
        <f t="shared" si="9"/>
        <v>0.43512325149688513</v>
      </c>
      <c r="K47" s="45">
        <f t="shared" si="10"/>
        <v>4.6899876135956129</v>
      </c>
    </row>
    <row r="48" spans="1:18">
      <c r="A48" s="47">
        <v>2017</v>
      </c>
      <c r="B48" s="6" t="s">
        <v>7</v>
      </c>
      <c r="C48" s="6">
        <v>1</v>
      </c>
      <c r="D48" s="19" t="str">
        <f t="shared" si="5"/>
        <v>2017 F 1</v>
      </c>
      <c r="E48" s="22">
        <v>0.47133451318250003</v>
      </c>
      <c r="F48" s="22">
        <f t="shared" si="0"/>
        <v>0.50050995924850505</v>
      </c>
      <c r="G48" s="23">
        <v>4.5</v>
      </c>
      <c r="H48" s="53">
        <v>0.57155939460969829</v>
      </c>
      <c r="I48" s="66">
        <f t="shared" si="8"/>
        <v>2.1210053093212502</v>
      </c>
      <c r="J48" s="22">
        <f t="shared" si="9"/>
        <v>0.28607116930420029</v>
      </c>
      <c r="K48" s="45">
        <f t="shared" si="10"/>
        <v>2.4070764786254504</v>
      </c>
    </row>
    <row r="49" spans="1:11">
      <c r="A49" s="47">
        <v>2017</v>
      </c>
      <c r="B49" s="6" t="s">
        <v>7</v>
      </c>
      <c r="C49" s="6">
        <v>2</v>
      </c>
      <c r="D49" s="19" t="str">
        <f t="shared" si="5"/>
        <v>2017 F 2</v>
      </c>
      <c r="E49" s="22">
        <v>0.47412265775985002</v>
      </c>
      <c r="F49" s="22">
        <f t="shared" si="0"/>
        <v>0.50183153977816908</v>
      </c>
      <c r="G49" s="23">
        <v>4.5</v>
      </c>
      <c r="H49" s="53">
        <v>0.57155939460969829</v>
      </c>
      <c r="I49" s="66">
        <f t="shared" si="8"/>
        <v>2.1335519599193251</v>
      </c>
      <c r="J49" s="22">
        <f t="shared" si="9"/>
        <v>0.28682653107166306</v>
      </c>
      <c r="K49" s="45">
        <f t="shared" si="10"/>
        <v>2.4203784909909882</v>
      </c>
    </row>
    <row r="50" spans="1:11">
      <c r="A50" s="47">
        <v>2017</v>
      </c>
      <c r="B50" s="6" t="s">
        <v>7</v>
      </c>
      <c r="C50" s="6">
        <v>3</v>
      </c>
      <c r="D50" s="19" t="str">
        <f t="shared" si="5"/>
        <v>2017 F 3</v>
      </c>
      <c r="E50" s="22">
        <v>0.37597040468515003</v>
      </c>
      <c r="F50" s="22">
        <f t="shared" si="0"/>
        <v>0.4553073718207612</v>
      </c>
      <c r="G50" s="23">
        <v>4.5</v>
      </c>
      <c r="H50" s="53">
        <v>0.57155939460969829</v>
      </c>
      <c r="I50" s="66">
        <f t="shared" si="8"/>
        <v>1.6918668210831751</v>
      </c>
      <c r="J50" s="22">
        <f t="shared" si="9"/>
        <v>0.26023520579920706</v>
      </c>
      <c r="K50" s="45">
        <f t="shared" si="10"/>
        <v>1.9521020268823821</v>
      </c>
    </row>
    <row r="51" spans="1:11">
      <c r="A51" s="47">
        <v>2018</v>
      </c>
      <c r="B51" s="6" t="s">
        <v>7</v>
      </c>
      <c r="C51" s="6">
        <v>1</v>
      </c>
      <c r="D51" s="19" t="str">
        <f t="shared" si="5"/>
        <v>2018 F 1</v>
      </c>
      <c r="E51" s="22">
        <v>0.75489914527550239</v>
      </c>
      <c r="F51" s="22">
        <f>(E51*1000*0.79-33.3*(13.88+10)+1290)/1000*0.6</f>
        <v>0.65469979486058827</v>
      </c>
      <c r="G51" s="23">
        <v>4.3499999999999996</v>
      </c>
      <c r="H51" s="53">
        <v>0.54611436057240559</v>
      </c>
      <c r="I51" s="66">
        <f t="shared" si="8"/>
        <v>3.2838112819484353</v>
      </c>
      <c r="J51" s="22">
        <f t="shared" si="9"/>
        <v>0.35754095983717527</v>
      </c>
      <c r="K51" s="45">
        <f t="shared" si="10"/>
        <v>3.6413522417856106</v>
      </c>
    </row>
    <row r="52" spans="1:11">
      <c r="A52" s="47">
        <v>2018</v>
      </c>
      <c r="B52" s="6" t="s">
        <v>7</v>
      </c>
      <c r="C52" s="6">
        <v>2</v>
      </c>
      <c r="D52" s="19" t="str">
        <f t="shared" si="5"/>
        <v>2018 F 2</v>
      </c>
      <c r="E52" s="22">
        <v>0.68979962389771998</v>
      </c>
      <c r="F52" s="22">
        <f>(E52*1000*0.79-33.3*(13.88+10)+1290)/1000*0.6</f>
        <v>0.62384262172751936</v>
      </c>
      <c r="G52" s="23">
        <v>4.3499999999999996</v>
      </c>
      <c r="H52" s="53">
        <v>0.54611436057240559</v>
      </c>
      <c r="I52" s="66">
        <f t="shared" si="8"/>
        <v>3.0006283639550815</v>
      </c>
      <c r="J52" s="22">
        <f t="shared" si="9"/>
        <v>0.34068941446253731</v>
      </c>
      <c r="K52" s="45">
        <f t="shared" si="10"/>
        <v>3.3413177784176189</v>
      </c>
    </row>
    <row r="53" spans="1:11">
      <c r="A53" s="47">
        <v>2018</v>
      </c>
      <c r="B53" s="6" t="s">
        <v>7</v>
      </c>
      <c r="C53" s="6">
        <v>3</v>
      </c>
      <c r="D53" s="19" t="str">
        <f t="shared" si="5"/>
        <v>2018 F 3</v>
      </c>
      <c r="E53" s="22">
        <v>0.59071463733185248</v>
      </c>
      <c r="F53" s="22">
        <f>(E53*1000*0.79-33.3*(13.88+10)+1290)/1000*0.6</f>
        <v>0.57687633809529804</v>
      </c>
      <c r="G53" s="23">
        <v>4.3499999999999996</v>
      </c>
      <c r="H53" s="53">
        <v>0.54611436057240559</v>
      </c>
      <c r="I53" s="66">
        <f t="shared" si="8"/>
        <v>2.5696086723935583</v>
      </c>
      <c r="J53" s="22">
        <f t="shared" si="9"/>
        <v>0.31504045250826457</v>
      </c>
      <c r="K53" s="45">
        <f t="shared" si="10"/>
        <v>2.8846491249018227</v>
      </c>
    </row>
    <row r="54" spans="1:11">
      <c r="A54" s="47">
        <v>2019</v>
      </c>
      <c r="B54" s="6" t="s">
        <v>7</v>
      </c>
      <c r="C54" s="6">
        <v>1</v>
      </c>
      <c r="D54" s="19" t="str">
        <f t="shared" si="5"/>
        <v>2019 F 1</v>
      </c>
      <c r="E54" s="22">
        <v>1.35624234075105</v>
      </c>
      <c r="F54" s="22">
        <f>(E54*1000*0.79-33.3*(15.14+10)+1290)/1000*0.6</f>
        <v>0.91456166951599782</v>
      </c>
      <c r="G54" s="23">
        <v>4.2</v>
      </c>
      <c r="H54" s="53">
        <v>0.5787024287111967</v>
      </c>
      <c r="I54" s="66">
        <f t="shared" si="8"/>
        <v>5.69621783115441</v>
      </c>
      <c r="J54" s="22">
        <f t="shared" si="9"/>
        <v>0.52925905935507478</v>
      </c>
      <c r="K54" s="45">
        <f t="shared" si="10"/>
        <v>6.2254768905094853</v>
      </c>
    </row>
    <row r="55" spans="1:11">
      <c r="A55" s="47">
        <v>2019</v>
      </c>
      <c r="B55" s="6" t="s">
        <v>7</v>
      </c>
      <c r="C55" s="6">
        <v>2</v>
      </c>
      <c r="D55" s="19" t="str">
        <f t="shared" si="5"/>
        <v>2019 F 2</v>
      </c>
      <c r="E55" s="22">
        <v>1.3529718419410699</v>
      </c>
      <c r="F55" s="22">
        <f>(E55*1000*0.79-33.3*(15.14+10)+1290)/1000*0.6</f>
        <v>0.91301145308006704</v>
      </c>
      <c r="G55" s="23">
        <v>4.2</v>
      </c>
      <c r="H55" s="53">
        <v>0.5787024287111967</v>
      </c>
      <c r="I55" s="66">
        <f t="shared" si="8"/>
        <v>5.6824817361524937</v>
      </c>
      <c r="J55" s="22">
        <f t="shared" si="9"/>
        <v>0.52836194533857361</v>
      </c>
      <c r="K55" s="45">
        <f t="shared" si="10"/>
        <v>6.2108436814910677</v>
      </c>
    </row>
    <row r="56" spans="1:11">
      <c r="A56" s="47">
        <v>2019</v>
      </c>
      <c r="B56" s="6" t="s">
        <v>7</v>
      </c>
      <c r="C56" s="6">
        <v>3</v>
      </c>
      <c r="D56" s="19" t="str">
        <f t="shared" si="5"/>
        <v>2019 F 3</v>
      </c>
      <c r="E56" s="22">
        <v>1.0862188895427101</v>
      </c>
      <c r="F56" s="22">
        <f>(E56*1000*0.79-33.3*(15.14+10)+1290)/1000*0.6</f>
        <v>0.78657055364324469</v>
      </c>
      <c r="G56" s="23">
        <v>4.2</v>
      </c>
      <c r="H56" s="53">
        <v>0.5787024287111967</v>
      </c>
      <c r="I56" s="66">
        <f t="shared" si="8"/>
        <v>4.5621193360793821</v>
      </c>
      <c r="J56" s="22">
        <f t="shared" si="9"/>
        <v>0.45519028974605635</v>
      </c>
      <c r="K56" s="45">
        <f t="shared" si="10"/>
        <v>5.0173096258254386</v>
      </c>
    </row>
    <row r="57" spans="1:11">
      <c r="A57" s="47">
        <v>2017</v>
      </c>
      <c r="B57" s="6" t="s">
        <v>5</v>
      </c>
      <c r="C57" s="6">
        <v>1</v>
      </c>
      <c r="D57" s="19" t="str">
        <f t="shared" si="5"/>
        <v>2017 G 1</v>
      </c>
      <c r="E57" s="22">
        <v>0.50672290850830004</v>
      </c>
      <c r="F57" s="22">
        <f t="shared" si="0"/>
        <v>0.51728405863293436</v>
      </c>
      <c r="G57" s="23">
        <v>4.5</v>
      </c>
      <c r="H57" s="53">
        <v>0.57155939460969829</v>
      </c>
      <c r="I57" s="66">
        <f t="shared" si="8"/>
        <v>2.28025308828735</v>
      </c>
      <c r="J57" s="22">
        <f t="shared" si="9"/>
        <v>0.29565856339348762</v>
      </c>
      <c r="K57" s="45">
        <f t="shared" si="10"/>
        <v>2.5759116516808378</v>
      </c>
    </row>
    <row r="58" spans="1:11">
      <c r="A58" s="47">
        <v>2017</v>
      </c>
      <c r="B58" s="6" t="s">
        <v>5</v>
      </c>
      <c r="C58" s="6">
        <v>2</v>
      </c>
      <c r="D58" s="19" t="str">
        <f t="shared" si="5"/>
        <v>2017 G 2</v>
      </c>
      <c r="E58" s="22">
        <v>0.53114941522307491</v>
      </c>
      <c r="F58" s="22">
        <f t="shared" si="0"/>
        <v>0.52886222281573758</v>
      </c>
      <c r="G58" s="23">
        <v>4.5</v>
      </c>
      <c r="H58" s="53">
        <v>0.57155939460969829</v>
      </c>
      <c r="I58" s="66">
        <f t="shared" si="8"/>
        <v>2.390172368503837</v>
      </c>
      <c r="J58" s="22">
        <f t="shared" si="9"/>
        <v>0.30227617190450234</v>
      </c>
      <c r="K58" s="45">
        <f t="shared" si="10"/>
        <v>2.6924485404083391</v>
      </c>
    </row>
    <row r="59" spans="1:11">
      <c r="A59" s="47">
        <v>2017</v>
      </c>
      <c r="B59" s="6" t="s">
        <v>5</v>
      </c>
      <c r="C59" s="6">
        <v>3</v>
      </c>
      <c r="D59" s="19" t="str">
        <f t="shared" si="5"/>
        <v>2017 G 3</v>
      </c>
      <c r="E59" s="22">
        <v>0.41373999279470003</v>
      </c>
      <c r="F59" s="22">
        <f t="shared" si="0"/>
        <v>0.4732101565846879</v>
      </c>
      <c r="G59" s="23">
        <v>4.5</v>
      </c>
      <c r="H59" s="53">
        <v>0.57155939460969829</v>
      </c>
      <c r="I59" s="66">
        <f t="shared" si="8"/>
        <v>1.86182996757615</v>
      </c>
      <c r="J59" s="22">
        <f t="shared" si="9"/>
        <v>0.27046771062070474</v>
      </c>
      <c r="K59" s="45">
        <f t="shared" si="10"/>
        <v>2.1322976781968546</v>
      </c>
    </row>
    <row r="60" spans="1:11">
      <c r="A60" s="47">
        <v>2018</v>
      </c>
      <c r="B60" s="6" t="s">
        <v>5</v>
      </c>
      <c r="C60" s="6">
        <v>1</v>
      </c>
      <c r="D60" s="19" t="str">
        <f t="shared" si="5"/>
        <v>2018 G 1</v>
      </c>
      <c r="E60" s="22">
        <v>0.96986528773662006</v>
      </c>
      <c r="F60" s="22">
        <f>(E60*1000*0.79-33.3*(13.88+10)+1290)/1000*0.6</f>
        <v>0.75659374638715782</v>
      </c>
      <c r="G60" s="23">
        <v>4.3499999999999996</v>
      </c>
      <c r="H60" s="53">
        <v>0.54611436057240559</v>
      </c>
      <c r="I60" s="66">
        <f t="shared" si="8"/>
        <v>4.218914001654297</v>
      </c>
      <c r="J60" s="22">
        <f t="shared" si="9"/>
        <v>0.41318671002130347</v>
      </c>
      <c r="K60" s="45">
        <f t="shared" si="10"/>
        <v>4.6321007116756006</v>
      </c>
    </row>
    <row r="61" spans="1:11">
      <c r="A61" s="47">
        <v>2018</v>
      </c>
      <c r="B61" s="6" t="s">
        <v>5</v>
      </c>
      <c r="C61" s="6">
        <v>2</v>
      </c>
      <c r="D61" s="19" t="str">
        <f t="shared" si="5"/>
        <v>2018 G 2</v>
      </c>
      <c r="E61" s="22">
        <v>0.89697414169986756</v>
      </c>
      <c r="F61" s="22">
        <f>(E61*1000*0.79-33.3*(13.88+10)+1290)/1000*0.6</f>
        <v>0.72204334316573715</v>
      </c>
      <c r="G61" s="23">
        <v>4.3499999999999996</v>
      </c>
      <c r="H61" s="53">
        <v>0.54611436057240559</v>
      </c>
      <c r="I61" s="66">
        <f t="shared" si="8"/>
        <v>3.9018375163944237</v>
      </c>
      <c r="J61" s="22">
        <f t="shared" si="9"/>
        <v>0.39431823865851856</v>
      </c>
      <c r="K61" s="45">
        <f t="shared" si="10"/>
        <v>4.2961557550529426</v>
      </c>
    </row>
    <row r="62" spans="1:11">
      <c r="A62" s="47">
        <v>2018</v>
      </c>
      <c r="B62" s="6" t="s">
        <v>5</v>
      </c>
      <c r="C62" s="6">
        <v>3</v>
      </c>
      <c r="D62" s="19" t="str">
        <f t="shared" si="5"/>
        <v>2018 G 3</v>
      </c>
      <c r="E62" s="22">
        <v>0.76187491758632253</v>
      </c>
      <c r="F62" s="22">
        <f>(E62*1000*0.79-33.3*(13.88+10)+1290)/1000*0.6</f>
        <v>0.65800631093591688</v>
      </c>
      <c r="G62" s="23">
        <v>4.3499999999999996</v>
      </c>
      <c r="H62" s="53">
        <v>0.54611436057240559</v>
      </c>
      <c r="I62" s="66">
        <f t="shared" si="8"/>
        <v>3.3141558915005027</v>
      </c>
      <c r="J62" s="22">
        <f t="shared" si="9"/>
        <v>0.35934669574937572</v>
      </c>
      <c r="K62" s="45">
        <f t="shared" si="10"/>
        <v>3.6735025872498785</v>
      </c>
    </row>
    <row r="63" spans="1:11">
      <c r="A63" s="47">
        <v>2019</v>
      </c>
      <c r="B63" s="6" t="s">
        <v>5</v>
      </c>
      <c r="C63" s="6">
        <v>1</v>
      </c>
      <c r="D63" s="19" t="str">
        <f t="shared" si="5"/>
        <v>2019 G 1</v>
      </c>
      <c r="E63" s="22">
        <v>1.53750455349066</v>
      </c>
      <c r="F63" s="22">
        <f>(E63*1000*0.79-33.3*(15.14+10)+1290)/1000*0.6</f>
        <v>1.0004799583545727</v>
      </c>
      <c r="G63" s="23">
        <v>4.2</v>
      </c>
      <c r="H63" s="53">
        <v>0.5787024287111967</v>
      </c>
      <c r="I63" s="66">
        <f t="shared" si="8"/>
        <v>6.4575191246607719</v>
      </c>
      <c r="J63" s="22">
        <f t="shared" si="9"/>
        <v>0.57898018177666821</v>
      </c>
      <c r="K63" s="45">
        <f t="shared" si="10"/>
        <v>7.0364993064374399</v>
      </c>
    </row>
    <row r="64" spans="1:11">
      <c r="A64" s="47">
        <v>2019</v>
      </c>
      <c r="B64" s="6" t="s">
        <v>5</v>
      </c>
      <c r="C64" s="6">
        <v>2</v>
      </c>
      <c r="D64" s="19" t="str">
        <f t="shared" si="5"/>
        <v>2019 G 2</v>
      </c>
      <c r="E64" s="22">
        <v>1.5558444576063799</v>
      </c>
      <c r="F64" s="22">
        <f>(E64*1000*0.79-33.3*(15.14+10)+1290)/1000*0.6</f>
        <v>1.009173072905424</v>
      </c>
      <c r="G64" s="23">
        <v>4.2</v>
      </c>
      <c r="H64" s="53">
        <v>0.5787024287111967</v>
      </c>
      <c r="I64" s="66">
        <f t="shared" si="8"/>
        <v>6.5345467219467963</v>
      </c>
      <c r="J64" s="22">
        <f t="shared" si="9"/>
        <v>0.58401090828031044</v>
      </c>
      <c r="K64" s="45">
        <f t="shared" si="10"/>
        <v>7.118557630227107</v>
      </c>
    </row>
    <row r="65" spans="1:11">
      <c r="A65" s="47">
        <v>2019</v>
      </c>
      <c r="B65" s="6" t="s">
        <v>5</v>
      </c>
      <c r="C65" s="6">
        <v>3</v>
      </c>
      <c r="D65" s="19" t="str">
        <f t="shared" si="5"/>
        <v>2019 G 3</v>
      </c>
      <c r="E65" s="22">
        <v>1.24984877357131</v>
      </c>
      <c r="F65" s="22">
        <f>(E65*1000*0.79-33.3*(15.14+10)+1290)/1000*0.6</f>
        <v>0.8641311186728009</v>
      </c>
      <c r="G65" s="23">
        <v>4.2</v>
      </c>
      <c r="H65" s="53">
        <v>0.5787024287111967</v>
      </c>
      <c r="I65" s="66">
        <f t="shared" si="8"/>
        <v>5.2493648489995017</v>
      </c>
      <c r="J65" s="22">
        <f t="shared" si="9"/>
        <v>0.50007477710087322</v>
      </c>
      <c r="K65" s="45">
        <f t="shared" si="10"/>
        <v>5.7494396261003748</v>
      </c>
    </row>
    <row r="66" spans="1:11">
      <c r="A66" s="47">
        <v>2017</v>
      </c>
      <c r="B66" s="6" t="s">
        <v>11</v>
      </c>
      <c r="C66" s="6">
        <v>1</v>
      </c>
      <c r="D66" s="19" t="str">
        <f t="shared" si="5"/>
        <v>2017 H 1</v>
      </c>
      <c r="E66" s="22">
        <v>0.67949087604695002</v>
      </c>
      <c r="F66" s="22">
        <f t="shared" si="0"/>
        <v>0.59917607524625438</v>
      </c>
      <c r="G66" s="23">
        <v>2</v>
      </c>
      <c r="H66" s="53">
        <v>0.57155939460969829</v>
      </c>
      <c r="I66" s="66">
        <f t="shared" si="8"/>
        <v>1.3589817520939</v>
      </c>
      <c r="J66" s="22">
        <f t="shared" si="9"/>
        <v>0.34246471483236418</v>
      </c>
      <c r="K66" s="45">
        <f t="shared" si="10"/>
        <v>1.7014464669262641</v>
      </c>
    </row>
    <row r="67" spans="1:11">
      <c r="A67" s="47">
        <v>2017</v>
      </c>
      <c r="B67" s="6" t="s">
        <v>11</v>
      </c>
      <c r="C67" s="6">
        <v>2</v>
      </c>
      <c r="D67" s="19" t="str">
        <f t="shared" si="5"/>
        <v>2017 H 2</v>
      </c>
      <c r="E67" s="22">
        <v>0.78879635446947516</v>
      </c>
      <c r="F67" s="22">
        <f t="shared" ref="F67:F77" si="11">(E67*1000*0.79-33.3*(14.87+10)+1290)/1000*0.6</f>
        <v>0.65098687201853134</v>
      </c>
      <c r="G67" s="23">
        <v>2</v>
      </c>
      <c r="H67" s="53">
        <v>0.57155939460969829</v>
      </c>
      <c r="I67" s="66">
        <f t="shared" si="8"/>
        <v>1.5775927089389503</v>
      </c>
      <c r="J67" s="22">
        <f t="shared" si="9"/>
        <v>0.37207766246977292</v>
      </c>
      <c r="K67" s="45">
        <f t="shared" si="10"/>
        <v>1.9496703714087231</v>
      </c>
    </row>
    <row r="68" spans="1:11">
      <c r="A68" s="47">
        <v>2017</v>
      </c>
      <c r="B68" s="6" t="s">
        <v>11</v>
      </c>
      <c r="C68" s="6">
        <v>3</v>
      </c>
      <c r="D68" s="19" t="str">
        <f t="shared" ref="D68:D110" si="12">A68&amp;" "&amp;B68&amp;" "&amp;C68</f>
        <v>2017 H 3</v>
      </c>
      <c r="E68" s="22">
        <v>0.57620588052555</v>
      </c>
      <c r="F68" s="22">
        <f t="shared" si="11"/>
        <v>0.5502189873691109</v>
      </c>
      <c r="G68" s="23">
        <v>2</v>
      </c>
      <c r="H68" s="53">
        <v>0.57155939460969829</v>
      </c>
      <c r="I68" s="66">
        <f t="shared" si="8"/>
        <v>1.1524117610511</v>
      </c>
      <c r="J68" s="22">
        <f t="shared" si="9"/>
        <v>0.31448283132345023</v>
      </c>
      <c r="K68" s="45">
        <f t="shared" si="10"/>
        <v>1.4668945923745502</v>
      </c>
    </row>
    <row r="69" spans="1:11">
      <c r="A69" s="47">
        <v>2018</v>
      </c>
      <c r="B69" s="6" t="s">
        <v>11</v>
      </c>
      <c r="C69" s="6">
        <v>1</v>
      </c>
      <c r="D69" s="19" t="str">
        <f t="shared" si="12"/>
        <v>2018 H 1</v>
      </c>
      <c r="E69" s="22">
        <v>1.0097051690320675</v>
      </c>
      <c r="F69" s="22">
        <f>(E69*1000*0.79-33.3*(13.88+10)+1290)/1000*0.6</f>
        <v>0.77547785012119996</v>
      </c>
      <c r="G69" s="23">
        <v>1.5</v>
      </c>
      <c r="H69" s="53">
        <v>0.54611436057240559</v>
      </c>
      <c r="I69" s="66">
        <f t="shared" si="8"/>
        <v>1.5145577535481012</v>
      </c>
      <c r="J69" s="22">
        <f t="shared" si="9"/>
        <v>0.4234995902570029</v>
      </c>
      <c r="K69" s="45">
        <f t="shared" si="10"/>
        <v>1.9380573438051041</v>
      </c>
    </row>
    <row r="70" spans="1:11">
      <c r="A70" s="47">
        <v>2018</v>
      </c>
      <c r="B70" s="6" t="s">
        <v>11</v>
      </c>
      <c r="C70" s="6">
        <v>2</v>
      </c>
      <c r="D70" s="19" t="str">
        <f t="shared" si="12"/>
        <v>2018 H 2</v>
      </c>
      <c r="E70" s="22">
        <v>1.0309800279258401</v>
      </c>
      <c r="F70" s="22">
        <f>(E70*1000*0.79-33.3*(13.88+10)+1290)/1000*0.6</f>
        <v>0.7855621332368482</v>
      </c>
      <c r="G70" s="23">
        <v>1.5</v>
      </c>
      <c r="H70" s="53">
        <v>0.54611436057240559</v>
      </c>
      <c r="I70" s="66">
        <f t="shared" si="8"/>
        <v>1.5464700418887602</v>
      </c>
      <c r="J70" s="22">
        <f t="shared" si="9"/>
        <v>0.42900676208253624</v>
      </c>
      <c r="K70" s="45">
        <f t="shared" si="10"/>
        <v>1.9754768039712964</v>
      </c>
    </row>
    <row r="71" spans="1:11">
      <c r="A71" s="47">
        <v>2018</v>
      </c>
      <c r="B71" s="6" t="s">
        <v>11</v>
      </c>
      <c r="C71" s="6">
        <v>3</v>
      </c>
      <c r="D71" s="19" t="str">
        <f t="shared" si="12"/>
        <v>2018 H 3</v>
      </c>
      <c r="E71" s="22">
        <v>0.96467588290041506</v>
      </c>
      <c r="F71" s="22">
        <f>(E71*1000*0.79-33.3*(13.88+10)+1290)/1000*0.6</f>
        <v>0.75413396849479664</v>
      </c>
      <c r="G71" s="23">
        <v>1.5</v>
      </c>
      <c r="H71" s="53">
        <v>0.54611436057240559</v>
      </c>
      <c r="I71" s="66">
        <f t="shared" si="8"/>
        <v>1.4470138243506225</v>
      </c>
      <c r="J71" s="22">
        <f t="shared" si="9"/>
        <v>0.41184338999046655</v>
      </c>
      <c r="K71" s="45">
        <f t="shared" si="10"/>
        <v>1.8588572143410891</v>
      </c>
    </row>
    <row r="72" spans="1:11">
      <c r="A72" s="47">
        <v>2019</v>
      </c>
      <c r="B72" s="6" t="s">
        <v>11</v>
      </c>
      <c r="C72" s="6">
        <v>1</v>
      </c>
      <c r="D72" s="19" t="str">
        <f t="shared" si="12"/>
        <v>2019 H 1</v>
      </c>
      <c r="E72" s="22">
        <v>1.8648663431315702</v>
      </c>
      <c r="F72" s="22">
        <f>(E72*1000*0.79-33.3*(15.14+10)+1290)/1000*0.6</f>
        <v>1.1556494466443643</v>
      </c>
      <c r="G72" s="23">
        <v>1.1499999999999999</v>
      </c>
      <c r="H72" s="53">
        <v>0.5787024287111967</v>
      </c>
      <c r="I72" s="66">
        <f t="shared" si="8"/>
        <v>2.1445962946013055</v>
      </c>
      <c r="J72" s="22">
        <f t="shared" si="9"/>
        <v>0.6687771415118442</v>
      </c>
      <c r="K72" s="45">
        <f t="shared" si="10"/>
        <v>2.8133734361131495</v>
      </c>
    </row>
    <row r="73" spans="1:11">
      <c r="A73" s="47">
        <v>2019</v>
      </c>
      <c r="B73" s="6" t="s">
        <v>11</v>
      </c>
      <c r="C73" s="6">
        <v>2</v>
      </c>
      <c r="D73" s="19" t="str">
        <f t="shared" si="12"/>
        <v>2019 H 2</v>
      </c>
      <c r="E73" s="22">
        <v>1.95548667563229</v>
      </c>
      <c r="F73" s="22">
        <f>(E73*1000*0.79-33.3*(15.14+10)+1290)/1000*0.6</f>
        <v>1.1986034842497055</v>
      </c>
      <c r="G73" s="23">
        <v>1.1499999999999999</v>
      </c>
      <c r="H73" s="53">
        <v>0.5787024287111967</v>
      </c>
      <c r="I73" s="66">
        <f t="shared" si="8"/>
        <v>2.2488096769771331</v>
      </c>
      <c r="J73" s="22">
        <f t="shared" si="9"/>
        <v>0.69363474739700715</v>
      </c>
      <c r="K73" s="45">
        <f t="shared" si="10"/>
        <v>2.9424444243741403</v>
      </c>
    </row>
    <row r="74" spans="1:11">
      <c r="A74" s="47">
        <v>2019</v>
      </c>
      <c r="B74" s="6" t="s">
        <v>11</v>
      </c>
      <c r="C74" s="6">
        <v>3</v>
      </c>
      <c r="D74" s="19" t="str">
        <f t="shared" si="12"/>
        <v>2019 H 3</v>
      </c>
      <c r="E74" s="22">
        <v>1.7161144084326301</v>
      </c>
      <c r="F74" s="22">
        <f>(E74*1000*0.79-33.3*(15.14+10)+1290)/1000*0.6</f>
        <v>1.0851410295970667</v>
      </c>
      <c r="G74" s="23">
        <v>1.1499999999999999</v>
      </c>
      <c r="H74" s="53">
        <v>0.5787024287111967</v>
      </c>
      <c r="I74" s="66">
        <f t="shared" si="8"/>
        <v>1.9735315696975244</v>
      </c>
      <c r="J74" s="22">
        <f t="shared" si="9"/>
        <v>0.62797374932199113</v>
      </c>
      <c r="K74" s="45">
        <f t="shared" si="10"/>
        <v>2.6015053190195156</v>
      </c>
    </row>
    <row r="75" spans="1:11">
      <c r="A75" s="47">
        <v>2017</v>
      </c>
      <c r="B75" s="6" t="s">
        <v>4</v>
      </c>
      <c r="C75" s="6">
        <v>1</v>
      </c>
      <c r="D75" s="19" t="str">
        <f t="shared" si="12"/>
        <v>2017 I 1</v>
      </c>
      <c r="E75" s="22">
        <v>0.60977336466612508</v>
      </c>
      <c r="F75" s="22">
        <f t="shared" si="11"/>
        <v>0.56612997485174332</v>
      </c>
      <c r="G75" s="23">
        <v>4.5</v>
      </c>
      <c r="H75" s="53">
        <v>0.57155939460969829</v>
      </c>
      <c r="I75" s="66">
        <f t="shared" si="8"/>
        <v>2.743980140997563</v>
      </c>
      <c r="J75" s="22">
        <f t="shared" si="9"/>
        <v>0.32357690569666614</v>
      </c>
      <c r="K75" s="45">
        <f t="shared" si="10"/>
        <v>3.0675570466942292</v>
      </c>
    </row>
    <row r="76" spans="1:11">
      <c r="A76" s="47">
        <v>2017</v>
      </c>
      <c r="B76" s="6" t="s">
        <v>4</v>
      </c>
      <c r="C76" s="6">
        <v>2</v>
      </c>
      <c r="D76" s="19" t="str">
        <f t="shared" si="12"/>
        <v>2017 I 2</v>
      </c>
      <c r="E76" s="22">
        <v>0.67877156014305007</v>
      </c>
      <c r="F76" s="22">
        <f t="shared" si="11"/>
        <v>0.59883511950780588</v>
      </c>
      <c r="G76" s="23">
        <v>4.5</v>
      </c>
      <c r="H76" s="53">
        <v>0.57155939460969829</v>
      </c>
      <c r="I76" s="66">
        <f t="shared" si="8"/>
        <v>3.0544720206437255</v>
      </c>
      <c r="J76" s="22">
        <f t="shared" si="9"/>
        <v>0.34226983837690783</v>
      </c>
      <c r="K76" s="45">
        <f t="shared" si="10"/>
        <v>3.3967418590206333</v>
      </c>
    </row>
    <row r="77" spans="1:11">
      <c r="A77" s="47">
        <v>2017</v>
      </c>
      <c r="B77" s="6" t="s">
        <v>4</v>
      </c>
      <c r="C77" s="6">
        <v>3</v>
      </c>
      <c r="D77" s="19" t="str">
        <f t="shared" si="12"/>
        <v>2017 I 3</v>
      </c>
      <c r="E77" s="22">
        <v>0.52173147583067503</v>
      </c>
      <c r="F77" s="22">
        <f t="shared" si="11"/>
        <v>0.52439811954374005</v>
      </c>
      <c r="G77" s="23">
        <v>4.5</v>
      </c>
      <c r="H77" s="53">
        <v>0.57155939460969829</v>
      </c>
      <c r="I77" s="66">
        <f t="shared" si="8"/>
        <v>2.3477916412380377</v>
      </c>
      <c r="J77" s="22">
        <f t="shared" si="9"/>
        <v>0.29972467174088424</v>
      </c>
      <c r="K77" s="45">
        <f t="shared" si="10"/>
        <v>2.6475163129789219</v>
      </c>
    </row>
    <row r="78" spans="1:11">
      <c r="A78" s="47">
        <v>2018</v>
      </c>
      <c r="B78" s="6" t="s">
        <v>4</v>
      </c>
      <c r="C78" s="6">
        <v>1</v>
      </c>
      <c r="D78" s="19" t="str">
        <f t="shared" si="12"/>
        <v>2018 I 1</v>
      </c>
      <c r="E78" s="22">
        <v>0.96521539202752249</v>
      </c>
      <c r="F78" s="22">
        <f>(E78*1000*0.79-33.3*(13.88+10)+1290)/1000*0.6</f>
        <v>0.75438969582104565</v>
      </c>
      <c r="G78" s="23">
        <v>4.3499999999999996</v>
      </c>
      <c r="H78" s="53">
        <v>0.54611436057240559</v>
      </c>
      <c r="I78" s="66">
        <f t="shared" si="8"/>
        <v>4.1986869553197224</v>
      </c>
      <c r="J78" s="22">
        <f t="shared" si="9"/>
        <v>0.41198304635572192</v>
      </c>
      <c r="K78" s="45">
        <f t="shared" si="10"/>
        <v>4.6106700016754445</v>
      </c>
    </row>
    <row r="79" spans="1:11">
      <c r="A79" s="47">
        <v>2018</v>
      </c>
      <c r="B79" s="6" t="s">
        <v>4</v>
      </c>
      <c r="C79" s="6">
        <v>2</v>
      </c>
      <c r="D79" s="19" t="str">
        <f t="shared" si="12"/>
        <v>2018 I 2</v>
      </c>
      <c r="E79" s="22">
        <v>0.96293659043313007</v>
      </c>
      <c r="F79" s="22">
        <f>(E79*1000*0.79-33.3*(13.88+10)+1290)/1000*0.6</f>
        <v>0.75330954386530369</v>
      </c>
      <c r="G79" s="23">
        <v>4.3499999999999996</v>
      </c>
      <c r="H79" s="53">
        <v>0.54611436057240559</v>
      </c>
      <c r="I79" s="66">
        <f t="shared" si="8"/>
        <v>4.1887741683841151</v>
      </c>
      <c r="J79" s="22">
        <f t="shared" si="9"/>
        <v>0.41139315986109082</v>
      </c>
      <c r="K79" s="45">
        <f t="shared" si="10"/>
        <v>4.600167328245206</v>
      </c>
    </row>
    <row r="80" spans="1:11">
      <c r="A80" s="47">
        <v>2018</v>
      </c>
      <c r="B80" s="6" t="s">
        <v>4</v>
      </c>
      <c r="C80" s="6">
        <v>3</v>
      </c>
      <c r="D80" s="19" t="str">
        <f t="shared" si="12"/>
        <v>2018 I 3</v>
      </c>
      <c r="E80" s="22">
        <v>0.94593521239453005</v>
      </c>
      <c r="F80" s="22">
        <f>(E80*1000*0.79-33.3*(13.88+10)+1290)/1000*0.6</f>
        <v>0.74525089067500727</v>
      </c>
      <c r="G80" s="23">
        <v>4.3499999999999996</v>
      </c>
      <c r="H80" s="53">
        <v>0.54611436057240559</v>
      </c>
      <c r="I80" s="66">
        <f t="shared" si="8"/>
        <v>4.1148181739162055</v>
      </c>
      <c r="J80" s="22">
        <f t="shared" si="9"/>
        <v>0.40699221362699733</v>
      </c>
      <c r="K80" s="45">
        <f t="shared" si="10"/>
        <v>4.5218103875432032</v>
      </c>
    </row>
    <row r="81" spans="1:11">
      <c r="A81" s="47">
        <v>2019</v>
      </c>
      <c r="B81" s="6" t="s">
        <v>4</v>
      </c>
      <c r="C81" s="6">
        <v>1</v>
      </c>
      <c r="D81" s="19" t="str">
        <f t="shared" si="12"/>
        <v>2019 I 1</v>
      </c>
      <c r="E81" s="22">
        <v>1.6847413274938499</v>
      </c>
      <c r="F81" s="22">
        <f>(E81*1000*0.79-33.3*(15.14+10)+1290)/1000*0.6</f>
        <v>1.0702701892320849</v>
      </c>
      <c r="G81" s="23">
        <v>4.2</v>
      </c>
      <c r="H81" s="53">
        <v>0.5787024287111967</v>
      </c>
      <c r="I81" s="66">
        <f t="shared" si="8"/>
        <v>7.0759135754741695</v>
      </c>
      <c r="J81" s="22">
        <f t="shared" si="9"/>
        <v>0.61936795788579968</v>
      </c>
      <c r="K81" s="45">
        <f t="shared" si="10"/>
        <v>7.6952815333599691</v>
      </c>
    </row>
    <row r="82" spans="1:11">
      <c r="A82" s="47">
        <v>2019</v>
      </c>
      <c r="B82" s="6" t="s">
        <v>4</v>
      </c>
      <c r="C82" s="6">
        <v>2</v>
      </c>
      <c r="D82" s="19" t="str">
        <f t="shared" si="12"/>
        <v>2019 I 2</v>
      </c>
      <c r="E82" s="22">
        <v>1.8175165959886699</v>
      </c>
      <c r="F82" s="22">
        <f>(E82*1000*0.79-33.3*(15.14+10)+1290)/1000*0.6</f>
        <v>1.1332056664986294</v>
      </c>
      <c r="G82" s="23">
        <v>4.2</v>
      </c>
      <c r="H82" s="53">
        <v>0.5787024287111967</v>
      </c>
      <c r="I82" s="66">
        <f t="shared" si="8"/>
        <v>7.6335697031524141</v>
      </c>
      <c r="J82" s="22">
        <f t="shared" si="9"/>
        <v>0.65578887143204723</v>
      </c>
      <c r="K82" s="45">
        <f t="shared" si="10"/>
        <v>8.2893585745844618</v>
      </c>
    </row>
    <row r="83" spans="1:11">
      <c r="A83" s="47">
        <v>2019</v>
      </c>
      <c r="B83" s="6" t="s">
        <v>4</v>
      </c>
      <c r="C83" s="6">
        <v>3</v>
      </c>
      <c r="D83" s="19" t="str">
        <f t="shared" si="12"/>
        <v>2019 I 3</v>
      </c>
      <c r="E83" s="22">
        <v>1.5685354812536398</v>
      </c>
      <c r="F83" s="22">
        <f>(E83*1000*0.79-33.3*(15.14+10)+1290)/1000*0.6</f>
        <v>1.0151886181142251</v>
      </c>
      <c r="G83" s="23">
        <v>4.2</v>
      </c>
      <c r="H83" s="53">
        <v>0.5787024287111967</v>
      </c>
      <c r="I83" s="66">
        <f t="shared" si="8"/>
        <v>6.5878490212652876</v>
      </c>
      <c r="J83" s="22">
        <f t="shared" si="9"/>
        <v>0.58749211890266562</v>
      </c>
      <c r="K83" s="45">
        <f t="shared" si="10"/>
        <v>7.1753411401679532</v>
      </c>
    </row>
    <row r="84" spans="1:11">
      <c r="A84" s="47">
        <v>2017</v>
      </c>
      <c r="B84" s="6" t="s">
        <v>10</v>
      </c>
      <c r="C84" s="6">
        <v>1</v>
      </c>
      <c r="D84" s="19" t="str">
        <f t="shared" si="12"/>
        <v>2017 J 1</v>
      </c>
      <c r="E84" s="22">
        <v>0.54319095740277501</v>
      </c>
      <c r="F84" s="22">
        <f t="shared" ref="F84:F104" si="13">(E84*1000*0.79-33.3*(14.87+10)+1290)/1000*0.6</f>
        <v>0.5345699138089155</v>
      </c>
      <c r="G84" s="23">
        <v>2</v>
      </c>
      <c r="H84" s="53">
        <v>0.57155939460969829</v>
      </c>
      <c r="I84" s="66">
        <f t="shared" si="8"/>
        <v>1.08638191480555</v>
      </c>
      <c r="J84" s="22">
        <f t="shared" si="9"/>
        <v>0.30553845631318233</v>
      </c>
      <c r="K84" s="45">
        <f t="shared" si="10"/>
        <v>1.3919203711187325</v>
      </c>
    </row>
    <row r="85" spans="1:11">
      <c r="A85" s="47">
        <v>2017</v>
      </c>
      <c r="B85" s="6" t="s">
        <v>10</v>
      </c>
      <c r="C85" s="6">
        <v>2</v>
      </c>
      <c r="D85" s="19" t="str">
        <f t="shared" si="12"/>
        <v>2017 J 2</v>
      </c>
      <c r="E85" s="22">
        <v>0.60275828977980006</v>
      </c>
      <c r="F85" s="22">
        <f t="shared" si="13"/>
        <v>0.56280482935562526</v>
      </c>
      <c r="G85" s="23">
        <v>2</v>
      </c>
      <c r="H85" s="53">
        <v>0.57155939460969829</v>
      </c>
      <c r="I85" s="66">
        <f t="shared" si="8"/>
        <v>1.2055165795596001</v>
      </c>
      <c r="J85" s="22">
        <f t="shared" si="9"/>
        <v>0.32167638754991573</v>
      </c>
      <c r="K85" s="45">
        <f t="shared" si="10"/>
        <v>1.5271929671095159</v>
      </c>
    </row>
    <row r="86" spans="1:11">
      <c r="A86" s="47">
        <v>2017</v>
      </c>
      <c r="B86" s="6" t="s">
        <v>10</v>
      </c>
      <c r="C86" s="6">
        <v>3</v>
      </c>
      <c r="D86" s="19" t="str">
        <f t="shared" si="12"/>
        <v>2017 J 3</v>
      </c>
      <c r="E86" s="22">
        <v>0.53129989595732496</v>
      </c>
      <c r="F86" s="22">
        <f t="shared" si="13"/>
        <v>0.52893355068377212</v>
      </c>
      <c r="G86" s="23">
        <v>2</v>
      </c>
      <c r="H86" s="53">
        <v>0.57155939460969829</v>
      </c>
      <c r="I86" s="66">
        <f t="shared" si="8"/>
        <v>1.0625997919146499</v>
      </c>
      <c r="J86" s="22">
        <f t="shared" si="9"/>
        <v>0.30231694001757498</v>
      </c>
      <c r="K86" s="45">
        <f t="shared" si="10"/>
        <v>1.3649167319322248</v>
      </c>
    </row>
    <row r="87" spans="1:11">
      <c r="A87" s="47">
        <v>2018</v>
      </c>
      <c r="B87" s="6" t="s">
        <v>10</v>
      </c>
      <c r="C87" s="6">
        <v>1</v>
      </c>
      <c r="D87" s="19" t="str">
        <f t="shared" si="12"/>
        <v>2018 J 1</v>
      </c>
      <c r="E87" s="22">
        <v>1.0821244823093574</v>
      </c>
      <c r="F87" s="22">
        <f>(E87*1000*0.79-33.3*(13.88+10)+1290)/1000*0.6</f>
        <v>0.80980460461463555</v>
      </c>
      <c r="G87" s="23">
        <v>1.5</v>
      </c>
      <c r="H87" s="53">
        <v>0.54611436057240559</v>
      </c>
      <c r="I87" s="66">
        <f t="shared" si="8"/>
        <v>1.6231867234640363</v>
      </c>
      <c r="J87" s="22">
        <f t="shared" si="9"/>
        <v>0.44224592383771144</v>
      </c>
      <c r="K87" s="45">
        <f t="shared" si="10"/>
        <v>2.0654326473017477</v>
      </c>
    </row>
    <row r="88" spans="1:11">
      <c r="A88" s="47">
        <v>2018</v>
      </c>
      <c r="B88" s="6" t="s">
        <v>10</v>
      </c>
      <c r="C88" s="6">
        <v>2</v>
      </c>
      <c r="D88" s="19" t="str">
        <f t="shared" si="12"/>
        <v>2018 J 2</v>
      </c>
      <c r="E88" s="22">
        <v>1.2414793003011175</v>
      </c>
      <c r="F88" s="22">
        <f>(E88*1000*0.79-33.3*(13.88+10)+1290)/1000*0.6</f>
        <v>0.88533878834272961</v>
      </c>
      <c r="G88" s="23">
        <v>1.5</v>
      </c>
      <c r="H88" s="53">
        <v>0.54611436057240559</v>
      </c>
      <c r="I88" s="66">
        <f t="shared" si="8"/>
        <v>1.8622189504516764</v>
      </c>
      <c r="J88" s="22">
        <f t="shared" si="9"/>
        <v>0.48349622628573813</v>
      </c>
      <c r="K88" s="45">
        <f t="shared" si="10"/>
        <v>2.3457151767374147</v>
      </c>
    </row>
    <row r="89" spans="1:11">
      <c r="A89" s="47">
        <v>2018</v>
      </c>
      <c r="B89" s="6" t="s">
        <v>10</v>
      </c>
      <c r="C89" s="6">
        <v>3</v>
      </c>
      <c r="D89" s="19" t="str">
        <f t="shared" si="12"/>
        <v>2018 J 3</v>
      </c>
      <c r="E89" s="22">
        <v>1.1165305250622977</v>
      </c>
      <c r="F89" s="22">
        <f>(E89*1000*0.79-33.3*(13.88+10)+1290)/1000*0.6</f>
        <v>0.82611306887952896</v>
      </c>
      <c r="G89" s="23">
        <v>1.5</v>
      </c>
      <c r="H89" s="53">
        <v>0.54611436057240559</v>
      </c>
      <c r="I89" s="66">
        <f t="shared" si="8"/>
        <v>1.6747957875934465</v>
      </c>
      <c r="J89" s="22">
        <f t="shared" si="9"/>
        <v>0.4511522103716516</v>
      </c>
      <c r="K89" s="45">
        <f t="shared" si="10"/>
        <v>2.1259479979650981</v>
      </c>
    </row>
    <row r="90" spans="1:11">
      <c r="A90" s="47">
        <v>2019</v>
      </c>
      <c r="B90" s="6" t="s">
        <v>10</v>
      </c>
      <c r="C90" s="6">
        <v>1</v>
      </c>
      <c r="D90" s="19" t="str">
        <f t="shared" si="12"/>
        <v>2019 J 1</v>
      </c>
      <c r="E90" s="22">
        <v>1.8689811785207502</v>
      </c>
      <c r="F90" s="22">
        <f>(E90*1000*0.79-33.3*(15.14+10)+1290)/1000*0.6</f>
        <v>1.1575998786188357</v>
      </c>
      <c r="G90" s="23">
        <v>1.1499999999999999</v>
      </c>
      <c r="H90" s="53">
        <v>0.5787024287111967</v>
      </c>
      <c r="I90" s="66">
        <f t="shared" si="8"/>
        <v>2.1493283552988625</v>
      </c>
      <c r="J90" s="22">
        <f t="shared" si="9"/>
        <v>0.66990586123250673</v>
      </c>
      <c r="K90" s="45">
        <f t="shared" si="10"/>
        <v>2.8192342165313691</v>
      </c>
    </row>
    <row r="91" spans="1:11">
      <c r="A91" s="47">
        <v>2019</v>
      </c>
      <c r="B91" s="6" t="s">
        <v>10</v>
      </c>
      <c r="C91" s="6">
        <v>2</v>
      </c>
      <c r="D91" s="19" t="str">
        <f t="shared" si="12"/>
        <v>2019 J 2</v>
      </c>
      <c r="E91" s="22">
        <v>2.07082375174988</v>
      </c>
      <c r="F91" s="22">
        <f>(E91*1000*0.79-33.3*(15.14+10)+1290)/1000*0.6</f>
        <v>1.2532732583294433</v>
      </c>
      <c r="G91" s="23">
        <v>1.1499999999999999</v>
      </c>
      <c r="H91" s="53">
        <v>0.5787024287111967</v>
      </c>
      <c r="I91" s="66">
        <f t="shared" si="8"/>
        <v>2.3814473145123616</v>
      </c>
      <c r="J91" s="22">
        <f t="shared" si="9"/>
        <v>0.72527227843404385</v>
      </c>
      <c r="K91" s="45">
        <f t="shared" si="10"/>
        <v>3.1067195929464053</v>
      </c>
    </row>
    <row r="92" spans="1:11">
      <c r="A92" s="47">
        <v>2019</v>
      </c>
      <c r="B92" s="6" t="s">
        <v>10</v>
      </c>
      <c r="C92" s="6">
        <v>3</v>
      </c>
      <c r="D92" s="19" t="str">
        <f t="shared" si="12"/>
        <v>2019 J 3</v>
      </c>
      <c r="E92" s="22">
        <v>1.70364406425547</v>
      </c>
      <c r="F92" s="22">
        <f>(E92*1000*0.79-33.3*(15.14+10)+1290)/1000*0.6</f>
        <v>1.0792300864570927</v>
      </c>
      <c r="G92" s="23">
        <v>1.1499999999999999</v>
      </c>
      <c r="H92" s="53">
        <v>0.5787024287111967</v>
      </c>
      <c r="I92" s="66">
        <f t="shared" si="8"/>
        <v>1.9591906738937903</v>
      </c>
      <c r="J92" s="22">
        <f t="shared" si="9"/>
        <v>0.62455307217091438</v>
      </c>
      <c r="K92" s="45">
        <f t="shared" si="10"/>
        <v>2.5837437460647048</v>
      </c>
    </row>
    <row r="93" spans="1:11">
      <c r="A93" s="47">
        <v>2017</v>
      </c>
      <c r="B93" s="6" t="s">
        <v>6</v>
      </c>
      <c r="C93" s="6">
        <v>1</v>
      </c>
      <c r="D93" s="19" t="str">
        <f t="shared" si="12"/>
        <v>2017 K 1</v>
      </c>
      <c r="E93" s="22">
        <v>0.62308333966862506</v>
      </c>
      <c r="F93" s="22">
        <f t="shared" si="13"/>
        <v>0.57243890300292832</v>
      </c>
      <c r="G93" s="23">
        <v>4.5</v>
      </c>
      <c r="H93" s="53">
        <v>0.57155939460969829</v>
      </c>
      <c r="I93" s="66">
        <f t="shared" si="8"/>
        <v>2.8038750285088128</v>
      </c>
      <c r="J93" s="22">
        <f t="shared" si="9"/>
        <v>0.32718283285139349</v>
      </c>
      <c r="K93" s="45">
        <f t="shared" si="10"/>
        <v>3.1310578613602065</v>
      </c>
    </row>
    <row r="94" spans="1:11">
      <c r="A94" s="47">
        <v>2017</v>
      </c>
      <c r="B94" s="6" t="s">
        <v>6</v>
      </c>
      <c r="C94" s="6">
        <v>2</v>
      </c>
      <c r="D94" s="19" t="str">
        <f t="shared" si="12"/>
        <v>2017 K 2</v>
      </c>
      <c r="E94" s="22">
        <v>0.66012519201227504</v>
      </c>
      <c r="F94" s="22">
        <f t="shared" si="13"/>
        <v>0.58999674101381849</v>
      </c>
      <c r="G94" s="23">
        <v>4.5</v>
      </c>
      <c r="H94" s="53">
        <v>0.57155939460969829</v>
      </c>
      <c r="I94" s="66">
        <f t="shared" si="8"/>
        <v>2.9705633640552378</v>
      </c>
      <c r="J94" s="22">
        <f t="shared" si="9"/>
        <v>0.33721818011555305</v>
      </c>
      <c r="K94" s="45">
        <f t="shared" si="10"/>
        <v>3.307781544170791</v>
      </c>
    </row>
    <row r="95" spans="1:11">
      <c r="A95" s="47">
        <v>2017</v>
      </c>
      <c r="B95" s="6" t="s">
        <v>6</v>
      </c>
      <c r="C95" s="6">
        <v>3</v>
      </c>
      <c r="D95" s="19" t="str">
        <f t="shared" si="12"/>
        <v>2017 K 3</v>
      </c>
      <c r="E95" s="22">
        <v>0.50479632602574998</v>
      </c>
      <c r="F95" s="22">
        <f t="shared" si="13"/>
        <v>0.51637085853620557</v>
      </c>
      <c r="G95" s="23">
        <v>4.5</v>
      </c>
      <c r="H95" s="53">
        <v>0.57155939460969829</v>
      </c>
      <c r="I95" s="66">
        <f t="shared" si="8"/>
        <v>2.271583467115875</v>
      </c>
      <c r="J95" s="22">
        <f t="shared" si="9"/>
        <v>0.29513661529904384</v>
      </c>
      <c r="K95" s="45">
        <f t="shared" si="10"/>
        <v>2.566720082414919</v>
      </c>
    </row>
    <row r="96" spans="1:11">
      <c r="A96" s="47">
        <v>2018</v>
      </c>
      <c r="B96" s="6" t="s">
        <v>6</v>
      </c>
      <c r="C96" s="6">
        <v>1</v>
      </c>
      <c r="D96" s="19" t="str">
        <f t="shared" si="12"/>
        <v>2018 K 1</v>
      </c>
      <c r="E96" s="22">
        <v>0.96708319190867742</v>
      </c>
      <c r="F96" s="22">
        <f>(E96*1000*0.79-33.3*(13.88+10)+1290)/1000*0.6</f>
        <v>0.7552750329647131</v>
      </c>
      <c r="G96" s="23">
        <v>4.3499999999999996</v>
      </c>
      <c r="H96" s="53">
        <v>0.54611436057240559</v>
      </c>
      <c r="I96" s="66">
        <f t="shared" si="8"/>
        <v>4.2068118848027467</v>
      </c>
      <c r="J96" s="22">
        <f t="shared" si="9"/>
        <v>0.41246654168382685</v>
      </c>
      <c r="K96" s="45">
        <f t="shared" si="10"/>
        <v>4.6192784264865736</v>
      </c>
    </row>
    <row r="97" spans="1:11">
      <c r="A97" s="47">
        <v>2018</v>
      </c>
      <c r="B97" s="6" t="s">
        <v>6</v>
      </c>
      <c r="C97" s="6">
        <v>2</v>
      </c>
      <c r="D97" s="19" t="str">
        <f t="shared" si="12"/>
        <v>2018 K 2</v>
      </c>
      <c r="E97" s="22">
        <v>0.99276913218564</v>
      </c>
      <c r="F97" s="22">
        <f>(E97*1000*0.79-33.3*(13.88+10)+1290)/1000*0.6</f>
        <v>0.76745016865599325</v>
      </c>
      <c r="G97" s="23">
        <v>4.3499999999999996</v>
      </c>
      <c r="H97" s="53">
        <v>0.54611436057240559</v>
      </c>
      <c r="I97" s="66">
        <f t="shared" si="8"/>
        <v>4.3185457250075334</v>
      </c>
      <c r="J97" s="22">
        <f t="shared" si="9"/>
        <v>0.41911555812675255</v>
      </c>
      <c r="K97" s="45">
        <f t="shared" si="10"/>
        <v>4.7376612831342859</v>
      </c>
    </row>
    <row r="98" spans="1:11">
      <c r="A98" s="47">
        <v>2018</v>
      </c>
      <c r="B98" s="6" t="s">
        <v>6</v>
      </c>
      <c r="C98" s="6">
        <v>3</v>
      </c>
      <c r="D98" s="19" t="str">
        <f t="shared" si="12"/>
        <v>2018 K 3</v>
      </c>
      <c r="E98" s="22">
        <v>0.79917519146744753</v>
      </c>
      <c r="F98" s="22">
        <f>(E98*1000*0.79-33.3*(13.88+10)+1290)/1000*0.6</f>
        <v>0.67568664075557017</v>
      </c>
      <c r="G98" s="23">
        <v>4.3499999999999996</v>
      </c>
      <c r="H98" s="53">
        <v>0.54611436057240559</v>
      </c>
      <c r="I98" s="66">
        <f t="shared" si="8"/>
        <v>3.4764120828833964</v>
      </c>
      <c r="J98" s="22">
        <f t="shared" si="9"/>
        <v>0.36900217776354494</v>
      </c>
      <c r="K98" s="45">
        <f t="shared" si="10"/>
        <v>3.8454142606469413</v>
      </c>
    </row>
    <row r="99" spans="1:11">
      <c r="A99" s="47">
        <v>2019</v>
      </c>
      <c r="B99" s="6" t="s">
        <v>6</v>
      </c>
      <c r="C99" s="6">
        <v>1</v>
      </c>
      <c r="D99" s="19" t="str">
        <f t="shared" si="12"/>
        <v>2019 K 1</v>
      </c>
      <c r="E99" s="22">
        <v>1.7491491300694002</v>
      </c>
      <c r="F99" s="22">
        <f>(E99*1000*0.79-33.3*(15.14+10)+1290)/1000*0.6</f>
        <v>1.1007994876528957</v>
      </c>
      <c r="G99" s="23">
        <v>4.2</v>
      </c>
      <c r="H99" s="53">
        <v>0.5787024287111967</v>
      </c>
      <c r="I99" s="66">
        <f t="shared" si="8"/>
        <v>7.3464263462914809</v>
      </c>
      <c r="J99" s="22">
        <f t="shared" si="9"/>
        <v>0.63703533702877169</v>
      </c>
      <c r="K99" s="45">
        <f t="shared" si="10"/>
        <v>7.983461683320253</v>
      </c>
    </row>
    <row r="100" spans="1:11">
      <c r="A100" s="47">
        <v>2019</v>
      </c>
      <c r="B100" s="6" t="s">
        <v>6</v>
      </c>
      <c r="C100" s="6">
        <v>2</v>
      </c>
      <c r="D100" s="19" t="str">
        <f t="shared" si="12"/>
        <v>2019 K 2</v>
      </c>
      <c r="E100" s="22">
        <v>1.7091778705504199</v>
      </c>
      <c r="F100" s="22">
        <f>(E100*1000*0.79-33.3*(15.14+10)+1290)/1000*0.6</f>
        <v>1.0818531106408991</v>
      </c>
      <c r="G100" s="23">
        <v>4.2</v>
      </c>
      <c r="H100" s="53">
        <v>0.5787024287111967</v>
      </c>
      <c r="I100" s="66">
        <f t="shared" si="8"/>
        <v>7.1785470563117642</v>
      </c>
      <c r="J100" s="22">
        <f t="shared" si="9"/>
        <v>0.62607102263665126</v>
      </c>
      <c r="K100" s="45">
        <f t="shared" si="10"/>
        <v>7.8046180789484154</v>
      </c>
    </row>
    <row r="101" spans="1:11">
      <c r="A101" s="47">
        <v>2019</v>
      </c>
      <c r="B101" s="6" t="s">
        <v>6</v>
      </c>
      <c r="C101" s="6">
        <v>3</v>
      </c>
      <c r="D101" s="19" t="str">
        <f t="shared" si="12"/>
        <v>2019 K 3</v>
      </c>
      <c r="E101" s="22">
        <v>1.41626244182176</v>
      </c>
      <c r="F101" s="22">
        <f>(E101*1000*0.79-33.3*(15.14+10)+1290)/1000*0.6</f>
        <v>0.94301119742351425</v>
      </c>
      <c r="G101" s="23">
        <v>4.2</v>
      </c>
      <c r="H101" s="53">
        <v>0.5787024287111967</v>
      </c>
      <c r="I101" s="66">
        <f t="shared" si="8"/>
        <v>5.9483022556513925</v>
      </c>
      <c r="J101" s="22">
        <f t="shared" si="9"/>
        <v>0.54572287025084154</v>
      </c>
      <c r="K101" s="45">
        <f t="shared" si="10"/>
        <v>6.4940251259022341</v>
      </c>
    </row>
    <row r="102" spans="1:11">
      <c r="A102" s="47">
        <v>2017</v>
      </c>
      <c r="B102" s="6" t="s">
        <v>12</v>
      </c>
      <c r="C102" s="6">
        <v>1</v>
      </c>
      <c r="D102" s="19" t="str">
        <f t="shared" si="12"/>
        <v>2017 L 1</v>
      </c>
      <c r="E102" s="22">
        <v>0.64138373734490006</v>
      </c>
      <c r="F102" s="22">
        <f t="shared" si="13"/>
        <v>0.58111329150148272</v>
      </c>
      <c r="G102" s="23">
        <v>2</v>
      </c>
      <c r="H102" s="53">
        <v>0.57155939460969829</v>
      </c>
      <c r="I102" s="66">
        <f t="shared" ref="I102:I110" si="14">E102*G102</f>
        <v>1.2827674746898001</v>
      </c>
      <c r="J102" s="22">
        <f t="shared" ref="J102:J110" si="15">H102*F102</f>
        <v>0.3321407610902366</v>
      </c>
      <c r="K102" s="45">
        <f t="shared" ref="K102:K110" si="16">J102+I102</f>
        <v>1.6149082357800366</v>
      </c>
    </row>
    <row r="103" spans="1:11">
      <c r="A103" s="47">
        <v>2017</v>
      </c>
      <c r="B103" s="6" t="s">
        <v>12</v>
      </c>
      <c r="C103" s="6">
        <v>2</v>
      </c>
      <c r="D103" s="19" t="str">
        <f t="shared" si="12"/>
        <v>2017 L 2</v>
      </c>
      <c r="E103" s="22">
        <v>0.660236924294475</v>
      </c>
      <c r="F103" s="22">
        <f t="shared" si="13"/>
        <v>0.59004970211558128</v>
      </c>
      <c r="G103" s="23">
        <v>2</v>
      </c>
      <c r="H103" s="53">
        <v>0.57155939460969829</v>
      </c>
      <c r="I103" s="66">
        <f t="shared" si="14"/>
        <v>1.32047384858895</v>
      </c>
      <c r="J103" s="22">
        <f t="shared" si="15"/>
        <v>0.33724845053081443</v>
      </c>
      <c r="K103" s="45">
        <f t="shared" si="16"/>
        <v>1.6577222991197644</v>
      </c>
    </row>
    <row r="104" spans="1:11">
      <c r="A104" s="47">
        <v>2017</v>
      </c>
      <c r="B104" s="6" t="s">
        <v>12</v>
      </c>
      <c r="C104" s="6">
        <v>3</v>
      </c>
      <c r="D104" s="19" t="str">
        <f t="shared" si="12"/>
        <v>2017 L 3</v>
      </c>
      <c r="E104" s="22">
        <v>0.497162168300325</v>
      </c>
      <c r="F104" s="22">
        <f t="shared" si="13"/>
        <v>0.51275226777435412</v>
      </c>
      <c r="G104" s="23">
        <v>2</v>
      </c>
      <c r="H104" s="53">
        <v>0.57155939460969829</v>
      </c>
      <c r="I104" s="66">
        <f t="shared" si="14"/>
        <v>0.99432433660065001</v>
      </c>
      <c r="J104" s="22">
        <f t="shared" si="15"/>
        <v>0.29306837575385974</v>
      </c>
      <c r="K104" s="45">
        <f t="shared" si="16"/>
        <v>1.2873927123545097</v>
      </c>
    </row>
    <row r="105" spans="1:11">
      <c r="A105" s="47">
        <v>2018</v>
      </c>
      <c r="B105" s="6" t="s">
        <v>12</v>
      </c>
      <c r="C105" s="6">
        <v>1</v>
      </c>
      <c r="D105" s="19" t="str">
        <f t="shared" si="12"/>
        <v>2018 L 1</v>
      </c>
      <c r="E105" s="22">
        <v>1.1258966702972801</v>
      </c>
      <c r="F105" s="22">
        <f>(E105*1000*0.79-33.3*(13.88+10)+1290)/1000*0.6</f>
        <v>0.83055262172091071</v>
      </c>
      <c r="G105" s="23">
        <v>1.5</v>
      </c>
      <c r="H105" s="53">
        <v>0.54611436057240559</v>
      </c>
      <c r="I105" s="66">
        <f t="shared" si="14"/>
        <v>1.6888450054459203</v>
      </c>
      <c r="J105" s="22">
        <f t="shared" si="15"/>
        <v>0.45357671393285021</v>
      </c>
      <c r="K105" s="45">
        <f t="shared" si="16"/>
        <v>2.1424217193787705</v>
      </c>
    </row>
    <row r="106" spans="1:11">
      <c r="A106" s="47">
        <v>2018</v>
      </c>
      <c r="B106" s="6" t="s">
        <v>12</v>
      </c>
      <c r="C106" s="6">
        <v>2</v>
      </c>
      <c r="D106" s="19" t="str">
        <f t="shared" si="12"/>
        <v>2018 L 2</v>
      </c>
      <c r="E106" s="22">
        <v>1.2590960443030825</v>
      </c>
      <c r="F106" s="22">
        <f>(E106*1000*0.79-33.3*(13.88+10)+1290)/1000*0.6</f>
        <v>0.89368912499966113</v>
      </c>
      <c r="G106" s="23">
        <v>1.5</v>
      </c>
      <c r="H106" s="53">
        <v>0.54611436057240559</v>
      </c>
      <c r="I106" s="66">
        <f t="shared" si="14"/>
        <v>1.8886440664546238</v>
      </c>
      <c r="J106" s="22">
        <f t="shared" si="15"/>
        <v>0.48805646504970257</v>
      </c>
      <c r="K106" s="45">
        <f t="shared" si="16"/>
        <v>2.3767005315043264</v>
      </c>
    </row>
    <row r="107" spans="1:11">
      <c r="A107" s="47">
        <v>2018</v>
      </c>
      <c r="B107" s="6" t="s">
        <v>12</v>
      </c>
      <c r="C107" s="6">
        <v>3</v>
      </c>
      <c r="D107" s="19" t="str">
        <f t="shared" si="12"/>
        <v>2018 L 3</v>
      </c>
      <c r="E107" s="22">
        <v>1.1116111385878726</v>
      </c>
      <c r="F107" s="22">
        <f>(E107*1000*0.79-33.3*(13.88+10)+1290)/1000*0.6</f>
        <v>0.82378127969065151</v>
      </c>
      <c r="G107" s="23">
        <v>1.5</v>
      </c>
      <c r="H107" s="53">
        <v>0.54611436057240559</v>
      </c>
      <c r="I107" s="66">
        <f t="shared" si="14"/>
        <v>1.667416707881809</v>
      </c>
      <c r="J107" s="22">
        <f t="shared" si="15"/>
        <v>0.44987878680977816</v>
      </c>
      <c r="K107" s="45">
        <f t="shared" si="16"/>
        <v>2.1172954946915872</v>
      </c>
    </row>
    <row r="108" spans="1:11">
      <c r="A108" s="47">
        <v>2019</v>
      </c>
      <c r="B108" s="6" t="s">
        <v>12</v>
      </c>
      <c r="C108" s="6">
        <v>1</v>
      </c>
      <c r="D108" s="19" t="str">
        <f t="shared" si="12"/>
        <v>2019 L 1</v>
      </c>
      <c r="E108" s="22">
        <v>1.83767366733898</v>
      </c>
      <c r="F108" s="22">
        <f>(E108*1000*0.79-33.3*(15.14+10)+1290)/1000*0.6</f>
        <v>1.1427601183186766</v>
      </c>
      <c r="G108" s="23">
        <v>1.1499999999999999</v>
      </c>
      <c r="H108" s="53">
        <v>0.5787024287111967</v>
      </c>
      <c r="I108" s="66">
        <f t="shared" si="14"/>
        <v>2.1133247174398266</v>
      </c>
      <c r="J108" s="22">
        <f t="shared" si="15"/>
        <v>0.66131805590531267</v>
      </c>
      <c r="K108" s="45">
        <f t="shared" si="16"/>
        <v>2.7746427733451391</v>
      </c>
    </row>
    <row r="109" spans="1:11">
      <c r="A109" s="47">
        <v>2019</v>
      </c>
      <c r="B109" s="6" t="s">
        <v>12</v>
      </c>
      <c r="C109" s="6">
        <v>2</v>
      </c>
      <c r="D109" s="19" t="str">
        <f t="shared" si="12"/>
        <v>2019 L 2</v>
      </c>
      <c r="E109" s="22">
        <v>1.9042992420863898</v>
      </c>
      <c r="F109" s="22">
        <f>(E109*1000*0.79-33.3*(15.14+10)+1290)/1000*0.6</f>
        <v>1.1743406407489487</v>
      </c>
      <c r="G109" s="23">
        <v>1.1499999999999999</v>
      </c>
      <c r="H109" s="53">
        <v>0.5787024287111967</v>
      </c>
      <c r="I109" s="66">
        <f t="shared" si="14"/>
        <v>2.1899441283993482</v>
      </c>
      <c r="J109" s="22">
        <f t="shared" si="15"/>
        <v>0.67959378093567957</v>
      </c>
      <c r="K109" s="45">
        <f t="shared" si="16"/>
        <v>2.8695379093350279</v>
      </c>
    </row>
    <row r="110" spans="1:11" ht="17" thickBot="1">
      <c r="A110" s="44">
        <v>2019</v>
      </c>
      <c r="B110" s="18" t="s">
        <v>12</v>
      </c>
      <c r="C110" s="18">
        <v>3</v>
      </c>
      <c r="D110" s="81" t="str">
        <f t="shared" si="12"/>
        <v>2019 L 3</v>
      </c>
      <c r="E110" s="25">
        <v>1.7238585131481301</v>
      </c>
      <c r="F110" s="25">
        <f>(E110*1000*0.79-33.3*(15.14+10)+1290)/1000*0.6</f>
        <v>1.0888117352322135</v>
      </c>
      <c r="G110" s="26">
        <v>1.1499999999999999</v>
      </c>
      <c r="H110" s="54">
        <v>0.5787024287111967</v>
      </c>
      <c r="I110" s="68">
        <f t="shared" si="14"/>
        <v>1.9824372901203495</v>
      </c>
      <c r="J110" s="25">
        <f t="shared" si="15"/>
        <v>0.6300979955881344</v>
      </c>
      <c r="K110" s="41">
        <f t="shared" si="16"/>
        <v>2.6125352857084838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37DF-9D45-8F49-8BED-99DB087BBFC3}">
  <sheetPr>
    <tabColor theme="8" tint="0.39997558519241921"/>
  </sheetPr>
  <dimension ref="A1:S110"/>
  <sheetViews>
    <sheetView workbookViewId="0">
      <selection activeCell="H2" sqref="H2:J2"/>
    </sheetView>
  </sheetViews>
  <sheetFormatPr baseColWidth="10" defaultRowHeight="16"/>
  <cols>
    <col min="5" max="7" width="10.83203125" customWidth="1"/>
    <col min="8" max="8" width="27.1640625" customWidth="1"/>
    <col min="9" max="9" width="27" customWidth="1"/>
    <col min="10" max="10" width="30.1640625" customWidth="1"/>
    <col min="11" max="11" width="19" bestFit="1" customWidth="1"/>
    <col min="12" max="12" width="18.83203125" bestFit="1" customWidth="1"/>
    <col min="13" max="13" width="22.1640625" bestFit="1" customWidth="1"/>
    <col min="14" max="14" width="19" bestFit="1" customWidth="1"/>
    <col min="15" max="15" width="18.83203125" bestFit="1" customWidth="1"/>
    <col min="16" max="16" width="22.1640625" bestFit="1" customWidth="1"/>
    <col min="17" max="17" width="20.83203125" bestFit="1" customWidth="1"/>
    <col min="18" max="18" width="20.6640625" bestFit="1" customWidth="1"/>
    <col min="19" max="19" width="24" bestFit="1" customWidth="1"/>
  </cols>
  <sheetData>
    <row r="1" spans="1:19">
      <c r="A1" s="8" t="s">
        <v>41</v>
      </c>
      <c r="B1" s="9" t="s">
        <v>1</v>
      </c>
      <c r="C1" s="9" t="s">
        <v>2</v>
      </c>
      <c r="D1" s="9" t="s">
        <v>44</v>
      </c>
      <c r="E1" s="8" t="s">
        <v>36</v>
      </c>
      <c r="F1" s="9" t="s">
        <v>35</v>
      </c>
      <c r="G1" s="10" t="s">
        <v>42</v>
      </c>
      <c r="H1" s="8" t="s">
        <v>72</v>
      </c>
      <c r="I1" s="9" t="s">
        <v>73</v>
      </c>
      <c r="J1" s="10" t="s">
        <v>74</v>
      </c>
      <c r="K1" s="8" t="s">
        <v>71</v>
      </c>
      <c r="L1" s="9" t="s">
        <v>70</v>
      </c>
      <c r="M1" s="52" t="s">
        <v>69</v>
      </c>
      <c r="N1" s="8" t="s">
        <v>68</v>
      </c>
      <c r="O1" s="9" t="s">
        <v>67</v>
      </c>
      <c r="P1" s="10" t="s">
        <v>66</v>
      </c>
      <c r="Q1" s="97" t="s">
        <v>65</v>
      </c>
      <c r="R1" s="9" t="s">
        <v>64</v>
      </c>
      <c r="S1" s="10" t="s">
        <v>63</v>
      </c>
    </row>
    <row r="2" spans="1:19" ht="17" thickBot="1">
      <c r="A2" s="11" t="s">
        <v>16</v>
      </c>
      <c r="B2" s="12" t="s">
        <v>16</v>
      </c>
      <c r="C2" s="12" t="s">
        <v>16</v>
      </c>
      <c r="D2" s="12" t="s">
        <v>16</v>
      </c>
      <c r="E2" s="11" t="s">
        <v>31</v>
      </c>
      <c r="F2" s="12" t="s">
        <v>31</v>
      </c>
      <c r="G2" s="32" t="s">
        <v>31</v>
      </c>
      <c r="H2" s="90" t="s">
        <v>56</v>
      </c>
      <c r="I2" s="91" t="s">
        <v>57</v>
      </c>
      <c r="J2" s="92" t="s">
        <v>58</v>
      </c>
      <c r="K2" s="90" t="s">
        <v>61</v>
      </c>
      <c r="L2" s="91" t="s">
        <v>62</v>
      </c>
      <c r="M2" s="95" t="s">
        <v>45</v>
      </c>
      <c r="N2" s="90" t="s">
        <v>61</v>
      </c>
      <c r="O2" s="91" t="s">
        <v>62</v>
      </c>
      <c r="P2" s="92" t="s">
        <v>45</v>
      </c>
      <c r="Q2" s="98" t="s">
        <v>61</v>
      </c>
      <c r="R2" s="91" t="s">
        <v>62</v>
      </c>
      <c r="S2" s="92" t="s">
        <v>45</v>
      </c>
    </row>
    <row r="3" spans="1:19">
      <c r="A3" s="49">
        <v>2017</v>
      </c>
      <c r="B3" s="19" t="s">
        <v>27</v>
      </c>
      <c r="C3" s="19">
        <v>1</v>
      </c>
      <c r="D3" s="19" t="str">
        <f>A3&amp;" "&amp;B3&amp;" "&amp;C3</f>
        <v>2017 A 1</v>
      </c>
      <c r="E3" s="65">
        <f>'(5) NPP_distance'!I3</f>
        <v>1.498483100488275</v>
      </c>
      <c r="F3" s="29">
        <f>'(5) NPP_distance'!J3</f>
        <v>0.24859268273337143</v>
      </c>
      <c r="G3" s="87">
        <f t="shared" ref="G3:G4" si="0">F3+E3</f>
        <v>1.7470757832216464</v>
      </c>
      <c r="H3" s="78">
        <f>SUM('(3) J. balticus'!L87:L91)</f>
        <v>0.59922793880754144</v>
      </c>
      <c r="I3" s="76">
        <f>SUM('(3) J. balticus'!M87:M91)</f>
        <v>4.1185961894538572</v>
      </c>
      <c r="J3" s="77">
        <f>SUM('(3) J. balticus'!N87:N91)</f>
        <v>4.7178241282613991</v>
      </c>
      <c r="K3" s="93">
        <f>H3*$E3*0.5715</f>
        <v>0.51316867500627339</v>
      </c>
      <c r="L3" s="75">
        <f t="shared" ref="L3:M3" si="1">I3*$E3*0.5715</f>
        <v>3.5270961391316944</v>
      </c>
      <c r="M3" s="96">
        <f t="shared" si="1"/>
        <v>4.0402648141379682</v>
      </c>
      <c r="N3" s="93">
        <f t="shared" ref="N3:P5" si="2">H3*$F3*0.58</f>
        <v>8.639893490863404E-2</v>
      </c>
      <c r="O3" s="75">
        <f t="shared" si="2"/>
        <v>0.59383466798242968</v>
      </c>
      <c r="P3" s="94">
        <f t="shared" si="2"/>
        <v>0.6802336028910636</v>
      </c>
      <c r="Q3" s="99">
        <f>K3+N3</f>
        <v>0.59956760991490743</v>
      </c>
      <c r="R3" s="75">
        <f t="shared" ref="R3:S3" si="3">L3+O3</f>
        <v>4.1209308071141244</v>
      </c>
      <c r="S3" s="94">
        <f t="shared" si="3"/>
        <v>4.7204984170290318</v>
      </c>
    </row>
    <row r="4" spans="1:19">
      <c r="A4" s="47">
        <v>2017</v>
      </c>
      <c r="B4" s="6" t="s">
        <v>27</v>
      </c>
      <c r="C4" s="6">
        <v>2</v>
      </c>
      <c r="D4" s="19" t="str">
        <f t="shared" ref="D4:D67" si="4">A4&amp;" "&amp;B4&amp;" "&amp;C4</f>
        <v>2017 A 2</v>
      </c>
      <c r="E4" s="66">
        <f>'(5) NPP_distance'!I4</f>
        <v>1.5848058330509627</v>
      </c>
      <c r="F4" s="22">
        <f>'(5) NPP_distance'!J4</f>
        <v>0.25378967864324098</v>
      </c>
      <c r="G4" s="88">
        <f t="shared" si="0"/>
        <v>1.8385955116942037</v>
      </c>
      <c r="H4" s="57">
        <f>'(3) J. balticus'!L92</f>
        <v>0.20686127648262415</v>
      </c>
      <c r="I4" s="22">
        <f>'(3) J. balticus'!M92</f>
        <v>3.3973511107400043</v>
      </c>
      <c r="J4" s="53">
        <f>'(3) J. balticus'!N92</f>
        <v>3.6042123872226286</v>
      </c>
      <c r="K4" s="66">
        <f t="shared" ref="K4:K5" si="5">H4*$E4*0.5715</f>
        <v>0.18735767826956054</v>
      </c>
      <c r="L4" s="23">
        <f t="shared" ref="L4:L5" si="6">I4*$E4*0.5715</f>
        <v>3.0770370714029021</v>
      </c>
      <c r="M4" s="88">
        <f t="shared" ref="M4:M5" si="7">J4*$E4*0.5715</f>
        <v>3.264394749672463</v>
      </c>
      <c r="N4" s="66">
        <f t="shared" si="2"/>
        <v>3.0449568991708365E-2</v>
      </c>
      <c r="O4" s="23">
        <f t="shared" si="2"/>
        <v>0.50008333504711877</v>
      </c>
      <c r="P4" s="45">
        <f t="shared" si="2"/>
        <v>0.53053290403882725</v>
      </c>
      <c r="Q4" s="100">
        <f t="shared" ref="Q4:Q67" si="8">K4+N4</f>
        <v>0.2178072472612689</v>
      </c>
      <c r="R4" s="23">
        <f t="shared" ref="R4:R67" si="9">L4+O4</f>
        <v>3.5771204064500211</v>
      </c>
      <c r="S4" s="45">
        <f t="shared" ref="S4:S67" si="10">M4+P4</f>
        <v>3.7949276537112904</v>
      </c>
    </row>
    <row r="5" spans="1:19">
      <c r="A5" s="47">
        <v>2017</v>
      </c>
      <c r="B5" s="6" t="s">
        <v>27</v>
      </c>
      <c r="C5" s="6">
        <v>3</v>
      </c>
      <c r="D5" s="19" t="str">
        <f t="shared" si="4"/>
        <v>2017 A 3</v>
      </c>
      <c r="E5" s="66">
        <f>'(5) NPP_distance'!I5</f>
        <v>1.5238873801119375</v>
      </c>
      <c r="F5" s="22">
        <f>'(5) NPP_distance'!J5</f>
        <v>0.25012212849322935</v>
      </c>
      <c r="G5" s="88">
        <f t="shared" ref="G5:G68" si="11">F5+E5</f>
        <v>1.7740095086051668</v>
      </c>
      <c r="H5" s="57">
        <f>'(3) J. balticus'!L93</f>
        <v>0.80967277741652777</v>
      </c>
      <c r="I5" s="22">
        <f>'(3) J. balticus'!M93</f>
        <v>3.9201445597647777</v>
      </c>
      <c r="J5" s="53">
        <f>'(3) J. balticus'!N93</f>
        <v>4.7298173371813057</v>
      </c>
      <c r="K5" s="66">
        <f t="shared" si="5"/>
        <v>0.70514534788066807</v>
      </c>
      <c r="L5" s="23">
        <f t="shared" si="6"/>
        <v>3.414060317253067</v>
      </c>
      <c r="M5" s="88">
        <f t="shared" si="7"/>
        <v>4.1192056651337348</v>
      </c>
      <c r="N5" s="66">
        <f t="shared" si="2"/>
        <v>0.11745990551285905</v>
      </c>
      <c r="O5" s="23">
        <f t="shared" si="2"/>
        <v>0.56869864274792137</v>
      </c>
      <c r="P5" s="45">
        <f t="shared" si="2"/>
        <v>0.68615854826078049</v>
      </c>
      <c r="Q5" s="100">
        <f t="shared" si="8"/>
        <v>0.82260525339352708</v>
      </c>
      <c r="R5" s="23">
        <f t="shared" si="9"/>
        <v>3.9827589600009885</v>
      </c>
      <c r="S5" s="45">
        <f t="shared" si="10"/>
        <v>4.8053642133945154</v>
      </c>
    </row>
    <row r="6" spans="1:19">
      <c r="A6" s="47">
        <v>2018</v>
      </c>
      <c r="B6" s="6" t="s">
        <v>27</v>
      </c>
      <c r="C6" s="6">
        <v>1</v>
      </c>
      <c r="D6" s="19" t="str">
        <f t="shared" si="4"/>
        <v>2018 A 1</v>
      </c>
      <c r="E6" s="66">
        <f>'(5) NPP_distance'!I6</f>
        <v>2.6804659347244972</v>
      </c>
      <c r="F6" s="22">
        <f>'(5) NPP_distance'!J6</f>
        <v>0.32163730587610012</v>
      </c>
      <c r="G6" s="88">
        <f t="shared" si="11"/>
        <v>3.0021032406005972</v>
      </c>
      <c r="H6" s="57">
        <f>SUM('(3) J. balticus'!L87:L91)</f>
        <v>0.59922793880754144</v>
      </c>
      <c r="I6" s="22">
        <f>SUM('(3) J. balticus'!M87:M91)</f>
        <v>4.1185961894538572</v>
      </c>
      <c r="J6" s="53">
        <f>SUM('(3) J. balticus'!N87:N91)</f>
        <v>4.7178241282613991</v>
      </c>
      <c r="K6" s="66">
        <f t="shared" ref="K6:K8" si="12">H6*$E6</f>
        <v>1.6062100771087904</v>
      </c>
      <c r="L6" s="23">
        <f t="shared" ref="L6:L8" si="13">I6*$E6</f>
        <v>11.039756784717186</v>
      </c>
      <c r="M6" s="88">
        <f t="shared" ref="M6:M8" si="14">J6*$E6</f>
        <v>12.645966861825977</v>
      </c>
      <c r="N6" s="66">
        <f t="shared" ref="N6:N8" si="15">H6*$F6</f>
        <v>0.19273405984374622</v>
      </c>
      <c r="O6" s="23">
        <f t="shared" ref="O6:O8" si="16">I6*$F6</f>
        <v>1.3246941823675107</v>
      </c>
      <c r="P6" s="45">
        <f t="shared" ref="P6:P8" si="17">J6*$F6</f>
        <v>1.5174282422112571</v>
      </c>
      <c r="Q6" s="100">
        <f t="shared" si="8"/>
        <v>1.7989441369525365</v>
      </c>
      <c r="R6" s="23">
        <f t="shared" si="9"/>
        <v>12.364450967084696</v>
      </c>
      <c r="S6" s="45">
        <f t="shared" si="10"/>
        <v>14.163395104037235</v>
      </c>
    </row>
    <row r="7" spans="1:19">
      <c r="A7" s="47">
        <v>2018</v>
      </c>
      <c r="B7" s="6" t="s">
        <v>27</v>
      </c>
      <c r="C7" s="6">
        <v>2</v>
      </c>
      <c r="D7" s="19" t="str">
        <f t="shared" si="4"/>
        <v>2018 A 2</v>
      </c>
      <c r="E7" s="66">
        <f>'(5) NPP_distance'!I7</f>
        <v>3.1361641247864576</v>
      </c>
      <c r="F7" s="22">
        <f>'(5) NPP_distance'!J7</f>
        <v>0.34875482688119741</v>
      </c>
      <c r="G7" s="88">
        <f t="shared" si="11"/>
        <v>3.4849189516676549</v>
      </c>
      <c r="H7" s="57">
        <f>'(3) J. balticus'!L92</f>
        <v>0.20686127648262415</v>
      </c>
      <c r="I7" s="22">
        <f>'(3) J. balticus'!M92</f>
        <v>3.3973511107400043</v>
      </c>
      <c r="J7" s="53">
        <f>'(3) J. balticus'!N92</f>
        <v>3.6042123872226286</v>
      </c>
      <c r="K7" s="66">
        <f t="shared" si="12"/>
        <v>0.64875091411233832</v>
      </c>
      <c r="L7" s="23">
        <f t="shared" si="13"/>
        <v>10.654650672806225</v>
      </c>
      <c r="M7" s="88">
        <f t="shared" si="14"/>
        <v>11.303401586918564</v>
      </c>
      <c r="N7" s="66">
        <f t="shared" si="15"/>
        <v>7.21438686681211E-2</v>
      </c>
      <c r="O7" s="23">
        <f t="shared" si="16"/>
        <v>1.184842598480774</v>
      </c>
      <c r="P7" s="45">
        <f t="shared" si="17"/>
        <v>1.2569864671488951</v>
      </c>
      <c r="Q7" s="100">
        <f t="shared" si="8"/>
        <v>0.72089478278045938</v>
      </c>
      <c r="R7" s="23">
        <f t="shared" si="9"/>
        <v>11.839493271286999</v>
      </c>
      <c r="S7" s="45">
        <f t="shared" si="10"/>
        <v>12.56038805406746</v>
      </c>
    </row>
    <row r="8" spans="1:19">
      <c r="A8" s="47">
        <v>2018</v>
      </c>
      <c r="B8" s="6" t="s">
        <v>27</v>
      </c>
      <c r="C8" s="6">
        <v>3</v>
      </c>
      <c r="D8" s="19" t="str">
        <f t="shared" si="4"/>
        <v>2018 A 3</v>
      </c>
      <c r="E8" s="66">
        <f>'(5) NPP_distance'!I8</f>
        <v>2.7645728622920682</v>
      </c>
      <c r="F8" s="22">
        <f>'(5) NPP_distance'!J8</f>
        <v>0.32664231011953959</v>
      </c>
      <c r="G8" s="88">
        <f t="shared" si="11"/>
        <v>3.0912151724116077</v>
      </c>
      <c r="H8" s="57">
        <f>'(3) J. balticus'!L93</f>
        <v>0.80967277741652777</v>
      </c>
      <c r="I8" s="22">
        <f>'(3) J. balticus'!M93</f>
        <v>3.9201445597647777</v>
      </c>
      <c r="J8" s="53">
        <f>'(3) J. balticus'!N93</f>
        <v>4.7298173371813057</v>
      </c>
      <c r="K8" s="66">
        <f t="shared" si="12"/>
        <v>2.2383993877823789</v>
      </c>
      <c r="L8" s="23">
        <f t="shared" si="13"/>
        <v>10.83752526618759</v>
      </c>
      <c r="M8" s="88">
        <f t="shared" si="14"/>
        <v>13.07592465396997</v>
      </c>
      <c r="N8" s="66">
        <f t="shared" si="15"/>
        <v>0.26447338645623841</v>
      </c>
      <c r="O8" s="23">
        <f t="shared" si="16"/>
        <v>1.2804850750041126</v>
      </c>
      <c r="P8" s="45">
        <f t="shared" si="17"/>
        <v>1.5449584614603511</v>
      </c>
      <c r="Q8" s="100">
        <f t="shared" si="8"/>
        <v>2.5028727742386172</v>
      </c>
      <c r="R8" s="23">
        <f t="shared" si="9"/>
        <v>12.118010341191702</v>
      </c>
      <c r="S8" s="45">
        <f t="shared" si="10"/>
        <v>14.62088311543032</v>
      </c>
    </row>
    <row r="9" spans="1:19">
      <c r="A9" s="47">
        <v>2019</v>
      </c>
      <c r="B9" s="6" t="s">
        <v>27</v>
      </c>
      <c r="C9" s="6">
        <v>1</v>
      </c>
      <c r="D9" s="19" t="str">
        <f t="shared" si="4"/>
        <v>2019 A 1</v>
      </c>
      <c r="E9" s="66">
        <f>'(5) NPP_distance'!I9</f>
        <v>4.5475104856700401</v>
      </c>
      <c r="F9" s="22">
        <f>'(5) NPP_distance'!J9</f>
        <v>0.45423617546063827</v>
      </c>
      <c r="G9" s="88">
        <f t="shared" si="11"/>
        <v>5.001746661130678</v>
      </c>
      <c r="H9" s="57">
        <f>SUM('(3) J. balticus'!L87:L91)</f>
        <v>0.59922793880754144</v>
      </c>
      <c r="I9" s="22">
        <f>SUM('(3) J. balticus'!M87:M91)</f>
        <v>4.1185961894538572</v>
      </c>
      <c r="J9" s="53">
        <f>SUM('(3) J. balticus'!N87:N91)</f>
        <v>4.7178241282613991</v>
      </c>
      <c r="K9" s="66">
        <f>H9*$E9*0.4215</f>
        <v>1.1485855337167212</v>
      </c>
      <c r="L9" s="23">
        <f t="shared" ref="L9:M9" si="18">I9*$E9*0.4215</f>
        <v>7.8944249693051498</v>
      </c>
      <c r="M9" s="88">
        <f t="shared" si="18"/>
        <v>9.0430105030218719</v>
      </c>
      <c r="N9" s="66">
        <f t="shared" ref="N9:P11" si="19">H9*$F9*0.42</f>
        <v>0.11432022300430159</v>
      </c>
      <c r="O9" s="23">
        <f t="shared" si="19"/>
        <v>0.78574246017299698</v>
      </c>
      <c r="P9" s="45">
        <f t="shared" si="19"/>
        <v>0.90006268317729854</v>
      </c>
      <c r="Q9" s="100">
        <f t="shared" si="8"/>
        <v>1.2629057567210229</v>
      </c>
      <c r="R9" s="23">
        <f t="shared" si="9"/>
        <v>8.6801674294781463</v>
      </c>
      <c r="S9" s="45">
        <f t="shared" si="10"/>
        <v>9.9430731861991699</v>
      </c>
    </row>
    <row r="10" spans="1:19">
      <c r="A10" s="47">
        <v>2019</v>
      </c>
      <c r="B10" s="6" t="s">
        <v>27</v>
      </c>
      <c r="C10" s="6">
        <v>2</v>
      </c>
      <c r="D10" s="19" t="str">
        <f t="shared" si="4"/>
        <v>2019 A 2</v>
      </c>
      <c r="E10" s="66">
        <f>'(5) NPP_distance'!I10</f>
        <v>4.7979781716147967</v>
      </c>
      <c r="F10" s="22">
        <f>'(5) NPP_distance'!J10</f>
        <v>0.47059439602552744</v>
      </c>
      <c r="G10" s="88">
        <f t="shared" si="11"/>
        <v>5.2685725676403239</v>
      </c>
      <c r="H10" s="57">
        <f>'(3) J. balticus'!L92</f>
        <v>0.20686127648262415</v>
      </c>
      <c r="I10" s="22">
        <f>'(3) J. balticus'!M92</f>
        <v>3.3973511107400043</v>
      </c>
      <c r="J10" s="53">
        <f>'(3) J. balticus'!N92</f>
        <v>3.6042123872226286</v>
      </c>
      <c r="K10" s="66">
        <f t="shared" ref="K10:K11" si="20">H10*$E10*0.4215</f>
        <v>0.41834544726239564</v>
      </c>
      <c r="L10" s="23">
        <f t="shared" ref="L10:L11" si="21">I10*$E10*0.4215</f>
        <v>6.8706255423755289</v>
      </c>
      <c r="M10" s="88">
        <f t="shared" ref="M10:M11" si="22">J10*$E10*0.4215</f>
        <v>7.2889709896379244</v>
      </c>
      <c r="N10" s="66">
        <f t="shared" si="19"/>
        <v>4.0886058136312263E-2</v>
      </c>
      <c r="O10" s="23">
        <f t="shared" si="19"/>
        <v>0.67148524549904576</v>
      </c>
      <c r="P10" s="45">
        <f t="shared" si="19"/>
        <v>0.71237130363535806</v>
      </c>
      <c r="Q10" s="100">
        <f t="shared" si="8"/>
        <v>0.45923150539870788</v>
      </c>
      <c r="R10" s="23">
        <f t="shared" si="9"/>
        <v>7.5421107878745746</v>
      </c>
      <c r="S10" s="45">
        <f t="shared" si="10"/>
        <v>8.0013422932732823</v>
      </c>
    </row>
    <row r="11" spans="1:19">
      <c r="A11" s="47">
        <v>2019</v>
      </c>
      <c r="B11" s="6" t="s">
        <v>27</v>
      </c>
      <c r="C11" s="6">
        <v>3</v>
      </c>
      <c r="D11" s="19" t="str">
        <f t="shared" si="4"/>
        <v>2019 A 3</v>
      </c>
      <c r="E11" s="66">
        <f>'(5) NPP_distance'!I11</f>
        <v>3.9159045779333765</v>
      </c>
      <c r="F11" s="22">
        <f>'(5) NPP_distance'!J11</f>
        <v>0.41298554981656938</v>
      </c>
      <c r="G11" s="88">
        <f t="shared" si="11"/>
        <v>4.3288901277499461</v>
      </c>
      <c r="H11" s="57">
        <f>'(3) J. balticus'!L93</f>
        <v>0.80967277741652777</v>
      </c>
      <c r="I11" s="22">
        <f>'(3) J. balticus'!M93</f>
        <v>3.9201445597647777</v>
      </c>
      <c r="J11" s="53">
        <f>'(3) J. balticus'!N93</f>
        <v>4.7298173371813057</v>
      </c>
      <c r="K11" s="66">
        <f t="shared" si="20"/>
        <v>1.3364084630032036</v>
      </c>
      <c r="L11" s="23">
        <f t="shared" si="21"/>
        <v>6.4704094196938904</v>
      </c>
      <c r="M11" s="88">
        <f t="shared" si="22"/>
        <v>7.8068178826970955</v>
      </c>
      <c r="N11" s="66">
        <f t="shared" si="19"/>
        <v>0.14044092600420688</v>
      </c>
      <c r="O11" s="23">
        <f t="shared" si="19"/>
        <v>0.67996448367745377</v>
      </c>
      <c r="P11" s="45">
        <f t="shared" si="19"/>
        <v>0.82040540968166076</v>
      </c>
      <c r="Q11" s="100">
        <f t="shared" si="8"/>
        <v>1.4768493890074104</v>
      </c>
      <c r="R11" s="23">
        <f t="shared" si="9"/>
        <v>7.150373903371344</v>
      </c>
      <c r="S11" s="45">
        <f t="shared" si="10"/>
        <v>8.6272232923787566</v>
      </c>
    </row>
    <row r="12" spans="1:19">
      <c r="A12" s="47">
        <v>2017</v>
      </c>
      <c r="B12" s="6" t="s">
        <v>26</v>
      </c>
      <c r="C12" s="6">
        <v>1</v>
      </c>
      <c r="D12" s="19" t="str">
        <f t="shared" si="4"/>
        <v>2017 B 1</v>
      </c>
      <c r="E12" s="66">
        <f>'(5) NPP_distance'!I12</f>
        <v>2.0073639910500001</v>
      </c>
      <c r="F12" s="22">
        <f>'(5) NPP_distance'!J12</f>
        <v>0.2792294782604306</v>
      </c>
      <c r="G12" s="88">
        <f t="shared" si="11"/>
        <v>2.2865934693104308</v>
      </c>
      <c r="H12" s="57">
        <f>SUM('(3) J. balticus'!L87:L91)</f>
        <v>0.59922793880754144</v>
      </c>
      <c r="I12" s="22">
        <f>SUM('(3) J. balticus'!M87:M91)</f>
        <v>4.1185961894538572</v>
      </c>
      <c r="J12" s="53">
        <f>SUM('(3) J. balticus'!N87:N91)</f>
        <v>4.7178241282613991</v>
      </c>
      <c r="K12" s="66">
        <f>H12*$E12*0.5715</f>
        <v>0.68743939735241177</v>
      </c>
      <c r="L12" s="23">
        <f t="shared" ref="L12:L14" si="23">I12*$E12*0.5715</f>
        <v>4.7248886426262651</v>
      </c>
      <c r="M12" s="88">
        <f t="shared" ref="M12:M14" si="24">J12*$E12*0.5715</f>
        <v>5.4123280399786786</v>
      </c>
      <c r="N12" s="66">
        <f t="shared" ref="N12:P14" si="25">H12*$F12*0.58</f>
        <v>9.7046820733135752E-2</v>
      </c>
      <c r="O12" s="23">
        <f t="shared" si="25"/>
        <v>0.66701940978502694</v>
      </c>
      <c r="P12" s="45">
        <f t="shared" si="25"/>
        <v>0.76406623051816269</v>
      </c>
      <c r="Q12" s="100">
        <f t="shared" si="8"/>
        <v>0.78448621808554753</v>
      </c>
      <c r="R12" s="23">
        <f t="shared" si="9"/>
        <v>5.3919080524112921</v>
      </c>
      <c r="S12" s="45">
        <f t="shared" si="10"/>
        <v>6.1763942704968411</v>
      </c>
    </row>
    <row r="13" spans="1:19">
      <c r="A13" s="47">
        <v>2017</v>
      </c>
      <c r="B13" s="6" t="s">
        <v>26</v>
      </c>
      <c r="C13" s="6">
        <v>2</v>
      </c>
      <c r="D13" s="19" t="str">
        <f t="shared" si="4"/>
        <v>2017 B 2</v>
      </c>
      <c r="E13" s="66">
        <f>'(5) NPP_distance'!I13</f>
        <v>1.972455226253325</v>
      </c>
      <c r="F13" s="22">
        <f>'(5) NPP_distance'!J13</f>
        <v>0.27712782203986119</v>
      </c>
      <c r="G13" s="88">
        <f t="shared" si="11"/>
        <v>2.2495830482931862</v>
      </c>
      <c r="H13" s="57">
        <f>'(3) J. balticus'!L92</f>
        <v>0.20686127648262415</v>
      </c>
      <c r="I13" s="22">
        <f>'(3) J. balticus'!M92</f>
        <v>3.3973511107400043</v>
      </c>
      <c r="J13" s="53">
        <f>'(3) J. balticus'!N92</f>
        <v>3.6042123872226286</v>
      </c>
      <c r="K13" s="66">
        <f t="shared" ref="K13:K14" si="26">H13*$E13*0.5715</f>
        <v>0.23318606227618544</v>
      </c>
      <c r="L13" s="23">
        <f t="shared" si="23"/>
        <v>3.8296917680947913</v>
      </c>
      <c r="M13" s="88">
        <f t="shared" si="24"/>
        <v>4.0628778303709767</v>
      </c>
      <c r="N13" s="66">
        <f t="shared" si="25"/>
        <v>3.3249668709288811E-2</v>
      </c>
      <c r="O13" s="23">
        <f t="shared" si="25"/>
        <v>0.54607029813396668</v>
      </c>
      <c r="P13" s="45">
        <f t="shared" si="25"/>
        <v>0.5793199668432556</v>
      </c>
      <c r="Q13" s="100">
        <f t="shared" si="8"/>
        <v>0.26643573098547424</v>
      </c>
      <c r="R13" s="23">
        <f t="shared" si="9"/>
        <v>4.3757620662287575</v>
      </c>
      <c r="S13" s="45">
        <f t="shared" si="10"/>
        <v>4.6421977972142319</v>
      </c>
    </row>
    <row r="14" spans="1:19">
      <c r="A14" s="47">
        <v>2017</v>
      </c>
      <c r="B14" s="6" t="s">
        <v>26</v>
      </c>
      <c r="C14" s="6">
        <v>3</v>
      </c>
      <c r="D14" s="19" t="str">
        <f t="shared" si="4"/>
        <v>2017 B 3</v>
      </c>
      <c r="E14" s="66">
        <f>'(5) NPP_distance'!I14</f>
        <v>1.6604315563819501</v>
      </c>
      <c r="F14" s="22">
        <f>'(5) NPP_distance'!J14</f>
        <v>0.2583426690684068</v>
      </c>
      <c r="G14" s="88">
        <f t="shared" si="11"/>
        <v>1.9187742254503568</v>
      </c>
      <c r="H14" s="57">
        <f>'(3) J. balticus'!L93</f>
        <v>0.80967277741652777</v>
      </c>
      <c r="I14" s="22">
        <f>'(3) J. balticus'!M93</f>
        <v>3.9201445597647777</v>
      </c>
      <c r="J14" s="53">
        <f>'(3) J. balticus'!N93</f>
        <v>4.7298173371813057</v>
      </c>
      <c r="K14" s="66">
        <f t="shared" si="26"/>
        <v>0.76832816042546703</v>
      </c>
      <c r="L14" s="23">
        <f t="shared" si="23"/>
        <v>3.7199687851880232</v>
      </c>
      <c r="M14" s="88">
        <f t="shared" si="24"/>
        <v>4.4882969456134907</v>
      </c>
      <c r="N14" s="66">
        <f t="shared" si="25"/>
        <v>0.12132035530609317</v>
      </c>
      <c r="O14" s="23">
        <f t="shared" si="25"/>
        <v>0.58738955304810381</v>
      </c>
      <c r="P14" s="45">
        <f t="shared" si="25"/>
        <v>0.708709908354197</v>
      </c>
      <c r="Q14" s="100">
        <f t="shared" si="8"/>
        <v>0.88964851573156023</v>
      </c>
      <c r="R14" s="23">
        <f t="shared" si="9"/>
        <v>4.3073583382361269</v>
      </c>
      <c r="S14" s="45">
        <f t="shared" si="10"/>
        <v>5.1970068539676877</v>
      </c>
    </row>
    <row r="15" spans="1:19">
      <c r="A15" s="47">
        <v>2018</v>
      </c>
      <c r="B15" s="6" t="s">
        <v>26</v>
      </c>
      <c r="C15" s="6">
        <v>1</v>
      </c>
      <c r="D15" s="19" t="str">
        <f t="shared" si="4"/>
        <v>2018 B 1</v>
      </c>
      <c r="E15" s="66">
        <f>'(5) NPP_distance'!I15</f>
        <v>3.0290857738692094</v>
      </c>
      <c r="F15" s="22">
        <f>'(5) NPP_distance'!J15</f>
        <v>0.34238284758982729</v>
      </c>
      <c r="G15" s="88">
        <f t="shared" si="11"/>
        <v>3.3714686214590368</v>
      </c>
      <c r="H15" s="57">
        <f>SUM('(3) J. balticus'!L87:L91)</f>
        <v>0.59922793880754144</v>
      </c>
      <c r="I15" s="22">
        <f>SUM('(3) J. balticus'!M87:M91)</f>
        <v>4.1185961894538572</v>
      </c>
      <c r="J15" s="53">
        <f>SUM('(3) J. balticus'!N87:N91)</f>
        <v>4.7178241282613991</v>
      </c>
      <c r="K15" s="66">
        <f t="shared" ref="K15:K17" si="27">H15*$E15</f>
        <v>1.8151128247468928</v>
      </c>
      <c r="L15" s="23">
        <f t="shared" ref="L15:L17" si="28">I15*$E15</f>
        <v>12.475581125786613</v>
      </c>
      <c r="M15" s="88">
        <f t="shared" ref="M15:M17" si="29">J15*$E15</f>
        <v>14.290693950533509</v>
      </c>
      <c r="N15" s="66">
        <f t="shared" ref="N15:N17" si="30">H15*$F15</f>
        <v>0.20516536804430882</v>
      </c>
      <c r="O15" s="23">
        <f t="shared" ref="O15:O17" si="31">I15*$F15</f>
        <v>1.4101366914178235</v>
      </c>
      <c r="P15" s="45">
        <f t="shared" ref="P15:P17" si="32">J15*$F15</f>
        <v>1.6153020594621323</v>
      </c>
      <c r="Q15" s="100">
        <f t="shared" si="8"/>
        <v>2.0202781927912015</v>
      </c>
      <c r="R15" s="23">
        <f t="shared" si="9"/>
        <v>13.885717817204437</v>
      </c>
      <c r="S15" s="45">
        <f t="shared" si="10"/>
        <v>15.905996009995642</v>
      </c>
    </row>
    <row r="16" spans="1:19">
      <c r="A16" s="47">
        <v>2018</v>
      </c>
      <c r="B16" s="6" t="s">
        <v>26</v>
      </c>
      <c r="C16" s="6">
        <v>2</v>
      </c>
      <c r="D16" s="19" t="str">
        <f t="shared" si="4"/>
        <v>2018 B 2</v>
      </c>
      <c r="E16" s="66">
        <f>'(5) NPP_distance'!I16</f>
        <v>3.233704020374736</v>
      </c>
      <c r="F16" s="22">
        <f>'(5) NPP_distance'!J16</f>
        <v>0.35455919526609375</v>
      </c>
      <c r="G16" s="88">
        <f t="shared" si="11"/>
        <v>3.5882632156408296</v>
      </c>
      <c r="H16" s="57">
        <f>'(3) J. balticus'!L92</f>
        <v>0.20686127648262415</v>
      </c>
      <c r="I16" s="22">
        <f>'(3) J. balticus'!M92</f>
        <v>3.3973511107400043</v>
      </c>
      <c r="J16" s="53">
        <f>'(3) J. balticus'!N92</f>
        <v>3.6042123872226286</v>
      </c>
      <c r="K16" s="66">
        <f t="shared" si="27"/>
        <v>0.66892814142171153</v>
      </c>
      <c r="L16" s="23">
        <f t="shared" si="28"/>
        <v>10.986027945424526</v>
      </c>
      <c r="M16" s="88">
        <f t="shared" si="29"/>
        <v>11.654956086846239</v>
      </c>
      <c r="N16" s="66">
        <f t="shared" si="30"/>
        <v>7.3344567721396137E-2</v>
      </c>
      <c r="O16" s="23">
        <f t="shared" si="31"/>
        <v>1.2045620758603457</v>
      </c>
      <c r="P16" s="45">
        <f t="shared" si="32"/>
        <v>1.2779066435817419</v>
      </c>
      <c r="Q16" s="100">
        <f t="shared" si="8"/>
        <v>0.74227270914310761</v>
      </c>
      <c r="R16" s="23">
        <f t="shared" si="9"/>
        <v>12.190590021284873</v>
      </c>
      <c r="S16" s="45">
        <f t="shared" si="10"/>
        <v>12.932862730427981</v>
      </c>
    </row>
    <row r="17" spans="1:19">
      <c r="A17" s="47">
        <v>2018</v>
      </c>
      <c r="B17" s="6" t="s">
        <v>26</v>
      </c>
      <c r="C17" s="6">
        <v>3</v>
      </c>
      <c r="D17" s="19" t="str">
        <f t="shared" si="4"/>
        <v>2018 B 3</v>
      </c>
      <c r="E17" s="66">
        <f>'(5) NPP_distance'!I17</f>
        <v>2.7401011077956903</v>
      </c>
      <c r="F17" s="22">
        <f>'(5) NPP_distance'!J17</f>
        <v>0.32518605391519328</v>
      </c>
      <c r="G17" s="88">
        <f t="shared" si="11"/>
        <v>3.0652871617108834</v>
      </c>
      <c r="H17" s="57">
        <f>'(3) J. balticus'!L93</f>
        <v>0.80967277741652777</v>
      </c>
      <c r="I17" s="22">
        <f>'(3) J. balticus'!M93</f>
        <v>3.9201445597647777</v>
      </c>
      <c r="J17" s="53">
        <f>'(3) J. balticus'!N93</f>
        <v>4.7298173371813057</v>
      </c>
      <c r="K17" s="66">
        <f t="shared" si="27"/>
        <v>2.218585274351041</v>
      </c>
      <c r="L17" s="23">
        <f t="shared" si="28"/>
        <v>10.741592450930716</v>
      </c>
      <c r="M17" s="88">
        <f t="shared" si="29"/>
        <v>12.960177725281758</v>
      </c>
      <c r="N17" s="66">
        <f t="shared" si="30"/>
        <v>0.26329429545063526</v>
      </c>
      <c r="O17" s="23">
        <f t="shared" si="31"/>
        <v>1.2747763401670207</v>
      </c>
      <c r="P17" s="45">
        <f t="shared" si="32"/>
        <v>1.5380706356176561</v>
      </c>
      <c r="Q17" s="100">
        <f t="shared" si="8"/>
        <v>2.4818795698016762</v>
      </c>
      <c r="R17" s="23">
        <f t="shared" si="9"/>
        <v>12.016368791097737</v>
      </c>
      <c r="S17" s="45">
        <f t="shared" si="10"/>
        <v>14.498248360899414</v>
      </c>
    </row>
    <row r="18" spans="1:19">
      <c r="A18" s="47">
        <v>2019</v>
      </c>
      <c r="B18" s="6" t="s">
        <v>26</v>
      </c>
      <c r="C18" s="6">
        <v>1</v>
      </c>
      <c r="D18" s="19" t="str">
        <f t="shared" si="4"/>
        <v>2019 B 1</v>
      </c>
      <c r="E18" s="66">
        <f>'(5) NPP_distance'!I18</f>
        <v>5.5465702273384201</v>
      </c>
      <c r="F18" s="22">
        <f>'(5) NPP_distance'!J18</f>
        <v>0.51948546919714489</v>
      </c>
      <c r="G18" s="88">
        <f t="shared" si="11"/>
        <v>6.0660556965355648</v>
      </c>
      <c r="H18" s="57">
        <f>SUM('(3) J. balticus'!L87:L91)</f>
        <v>0.59922793880754144</v>
      </c>
      <c r="I18" s="22">
        <f>SUM('(3) J. balticus'!M87:M91)</f>
        <v>4.1185961894538572</v>
      </c>
      <c r="J18" s="53">
        <f>SUM('(3) J. balticus'!N87:N91)</f>
        <v>4.7178241282613991</v>
      </c>
      <c r="K18" s="66">
        <f>H18*$E18*0.4215</f>
        <v>1.4009226245744655</v>
      </c>
      <c r="L18" s="23">
        <f t="shared" ref="L18:L20" si="33">I18*$E18*0.4215</f>
        <v>9.6287809857030577</v>
      </c>
      <c r="M18" s="88">
        <f t="shared" ref="M18:M20" si="34">J18*$E18*0.4215</f>
        <v>11.029703610277526</v>
      </c>
      <c r="N18" s="66">
        <f t="shared" ref="N18:P20" si="35">H18*$F18*0.42</f>
        <v>0.13074188691793895</v>
      </c>
      <c r="O18" s="23">
        <f t="shared" si="35"/>
        <v>0.89861136704304423</v>
      </c>
      <c r="P18" s="45">
        <f t="shared" si="35"/>
        <v>1.0293532539609833</v>
      </c>
      <c r="Q18" s="100">
        <f t="shared" si="8"/>
        <v>1.5316645114924043</v>
      </c>
      <c r="R18" s="23">
        <f t="shared" si="9"/>
        <v>10.527392352746102</v>
      </c>
      <c r="S18" s="45">
        <f t="shared" si="10"/>
        <v>12.05905686423851</v>
      </c>
    </row>
    <row r="19" spans="1:19">
      <c r="A19" s="47">
        <v>2019</v>
      </c>
      <c r="B19" s="6" t="s">
        <v>26</v>
      </c>
      <c r="C19" s="6">
        <v>2</v>
      </c>
      <c r="D19" s="19" t="str">
        <f t="shared" si="4"/>
        <v>2019 B 2</v>
      </c>
      <c r="E19" s="66">
        <f>'(5) NPP_distance'!I19</f>
        <v>5.3921815411949527</v>
      </c>
      <c r="F19" s="22">
        <f>'(5) NPP_distance'!J19</f>
        <v>0.50940223562099685</v>
      </c>
      <c r="G19" s="88">
        <f t="shared" si="11"/>
        <v>5.9015837768159498</v>
      </c>
      <c r="H19" s="57">
        <f>'(3) J. balticus'!L92</f>
        <v>0.20686127648262415</v>
      </c>
      <c r="I19" s="22">
        <f>'(3) J. balticus'!M92</f>
        <v>3.3973511107400043</v>
      </c>
      <c r="J19" s="53">
        <f>'(3) J. balticus'!N92</f>
        <v>3.6042123872226286</v>
      </c>
      <c r="K19" s="66">
        <f t="shared" ref="K19:K20" si="36">H19*$E19*0.4215</f>
        <v>0.47015524412276166</v>
      </c>
      <c r="L19" s="23">
        <f t="shared" si="33"/>
        <v>7.7215149592044119</v>
      </c>
      <c r="M19" s="88">
        <f t="shared" si="34"/>
        <v>8.191670203327174</v>
      </c>
      <c r="N19" s="66">
        <f t="shared" si="35"/>
        <v>4.4257750615537987E-2</v>
      </c>
      <c r="O19" s="23">
        <f t="shared" si="35"/>
        <v>0.72685966542018277</v>
      </c>
      <c r="P19" s="45">
        <f t="shared" si="35"/>
        <v>0.7711174160357207</v>
      </c>
      <c r="Q19" s="100">
        <f t="shared" si="8"/>
        <v>0.5144129947382996</v>
      </c>
      <c r="R19" s="23">
        <f t="shared" si="9"/>
        <v>8.448374624624595</v>
      </c>
      <c r="S19" s="45">
        <f t="shared" si="10"/>
        <v>8.9627876193628939</v>
      </c>
    </row>
    <row r="20" spans="1:19">
      <c r="A20" s="47">
        <v>2019</v>
      </c>
      <c r="B20" s="6" t="s">
        <v>26</v>
      </c>
      <c r="C20" s="6">
        <v>3</v>
      </c>
      <c r="D20" s="19" t="str">
        <f t="shared" si="4"/>
        <v>2019 B 3</v>
      </c>
      <c r="E20" s="66">
        <f>'(5) NPP_distance'!I20</f>
        <v>4.3784429775399181</v>
      </c>
      <c r="F20" s="22">
        <f>'(5) NPP_distance'!J20</f>
        <v>0.44319425770619109</v>
      </c>
      <c r="G20" s="88">
        <f t="shared" si="11"/>
        <v>4.8216372352461088</v>
      </c>
      <c r="H20" s="57">
        <f>'(3) J. balticus'!L93</f>
        <v>0.80967277741652777</v>
      </c>
      <c r="I20" s="22">
        <f>'(3) J. balticus'!M93</f>
        <v>3.9201445597647777</v>
      </c>
      <c r="J20" s="53">
        <f>'(3) J. balticus'!N93</f>
        <v>4.7298173371813057</v>
      </c>
      <c r="K20" s="66">
        <f t="shared" si="36"/>
        <v>1.4942622154111245</v>
      </c>
      <c r="L20" s="23">
        <f t="shared" si="33"/>
        <v>7.2346805499581954</v>
      </c>
      <c r="M20" s="88">
        <f t="shared" si="34"/>
        <v>8.7289427653693199</v>
      </c>
      <c r="N20" s="66">
        <f t="shared" si="35"/>
        <v>0.1507137767402518</v>
      </c>
      <c r="O20" s="23">
        <f t="shared" si="35"/>
        <v>0.72970193447168386</v>
      </c>
      <c r="P20" s="45">
        <f t="shared" si="35"/>
        <v>0.88041571121193574</v>
      </c>
      <c r="Q20" s="100">
        <f t="shared" si="8"/>
        <v>1.6449759921513762</v>
      </c>
      <c r="R20" s="23">
        <f t="shared" si="9"/>
        <v>7.964382484429879</v>
      </c>
      <c r="S20" s="45">
        <f t="shared" si="10"/>
        <v>9.6093584765812565</v>
      </c>
    </row>
    <row r="21" spans="1:19">
      <c r="A21" s="47">
        <v>2017</v>
      </c>
      <c r="B21" s="6" t="s">
        <v>25</v>
      </c>
      <c r="C21" s="6">
        <v>1</v>
      </c>
      <c r="D21" s="19" t="str">
        <f t="shared" si="4"/>
        <v>2017 C 1</v>
      </c>
      <c r="E21" s="66">
        <f>'(5) NPP_distance'!I21</f>
        <v>2.0572283266623002</v>
      </c>
      <c r="F21" s="22">
        <f>'(5) NPP_distance'!J21</f>
        <v>0.28223152349848296</v>
      </c>
      <c r="G21" s="88">
        <f t="shared" si="11"/>
        <v>2.3394598501607833</v>
      </c>
      <c r="H21" s="57">
        <f>SUM('(3) J. balticus'!L87:L91)</f>
        <v>0.59922793880754144</v>
      </c>
      <c r="I21" s="22">
        <f>SUM('(3) J. balticus'!M87:M91)</f>
        <v>4.1185961894538572</v>
      </c>
      <c r="J21" s="53">
        <f>SUM('(3) J. balticus'!N87:N91)</f>
        <v>4.7178241282613991</v>
      </c>
      <c r="K21" s="66">
        <f>H21*$E21*0.5715</f>
        <v>0.70451587624489598</v>
      </c>
      <c r="L21" s="23">
        <f t="shared" ref="L21:L23" si="37">I21*$E21*0.5715</f>
        <v>4.842258204926436</v>
      </c>
      <c r="M21" s="88">
        <f t="shared" ref="M21:M23" si="38">J21*$E21*0.5715</f>
        <v>5.5467740811713329</v>
      </c>
      <c r="N21" s="66">
        <f t="shared" ref="N21:P23" si="39">H21*$F21*0.58</f>
        <v>9.8090188173654724E-2</v>
      </c>
      <c r="O21" s="23">
        <f t="shared" si="39"/>
        <v>0.67419065279027302</v>
      </c>
      <c r="P21" s="45">
        <f t="shared" si="39"/>
        <v>0.77228084096392768</v>
      </c>
      <c r="Q21" s="100">
        <f t="shared" si="8"/>
        <v>0.80260606441855065</v>
      </c>
      <c r="R21" s="23">
        <f t="shared" si="9"/>
        <v>5.5164488577167088</v>
      </c>
      <c r="S21" s="45">
        <f t="shared" si="10"/>
        <v>6.3190549221352601</v>
      </c>
    </row>
    <row r="22" spans="1:19">
      <c r="A22" s="47">
        <v>2017</v>
      </c>
      <c r="B22" s="6" t="s">
        <v>25</v>
      </c>
      <c r="C22" s="6">
        <v>2</v>
      </c>
      <c r="D22" s="19" t="str">
        <f t="shared" si="4"/>
        <v>2017 C 2</v>
      </c>
      <c r="E22" s="66">
        <f>'(5) NPP_distance'!I22</f>
        <v>1.9254090639613499</v>
      </c>
      <c r="F22" s="22">
        <f>'(5) NPP_distance'!J22</f>
        <v>0.27429544283049245</v>
      </c>
      <c r="G22" s="88">
        <f t="shared" si="11"/>
        <v>2.1997045067918424</v>
      </c>
      <c r="H22" s="57">
        <f>'(3) J. balticus'!L92</f>
        <v>0.20686127648262415</v>
      </c>
      <c r="I22" s="22">
        <f>'(3) J. balticus'!M92</f>
        <v>3.3973511107400043</v>
      </c>
      <c r="J22" s="53">
        <f>'(3) J. balticus'!N92</f>
        <v>3.6042123872226286</v>
      </c>
      <c r="K22" s="66">
        <f t="shared" ref="K22:K23" si="40">H22*$E22*0.5715</f>
        <v>0.22762420759677124</v>
      </c>
      <c r="L22" s="23">
        <f t="shared" si="37"/>
        <v>3.7383475905175567</v>
      </c>
      <c r="M22" s="88">
        <f t="shared" si="38"/>
        <v>3.9659717981143281</v>
      </c>
      <c r="N22" s="66">
        <f t="shared" si="39"/>
        <v>3.2909841153623741E-2</v>
      </c>
      <c r="O22" s="23">
        <f t="shared" si="39"/>
        <v>0.54048919787523497</v>
      </c>
      <c r="P22" s="45">
        <f t="shared" si="39"/>
        <v>0.5733990390288588</v>
      </c>
      <c r="Q22" s="100">
        <f t="shared" si="8"/>
        <v>0.26053404875039499</v>
      </c>
      <c r="R22" s="23">
        <f t="shared" si="9"/>
        <v>4.278836788392792</v>
      </c>
      <c r="S22" s="45">
        <f t="shared" si="10"/>
        <v>4.5393708371431867</v>
      </c>
    </row>
    <row r="23" spans="1:19">
      <c r="A23" s="47">
        <v>2017</v>
      </c>
      <c r="B23" s="6" t="s">
        <v>25</v>
      </c>
      <c r="C23" s="6">
        <v>3</v>
      </c>
      <c r="D23" s="19" t="str">
        <f t="shared" si="4"/>
        <v>2017 C 3</v>
      </c>
      <c r="E23" s="66">
        <f>'(5) NPP_distance'!I23</f>
        <v>1.6792499129769003</v>
      </c>
      <c r="F23" s="22">
        <f>'(5) NPP_distance'!J23</f>
        <v>0.25947561423071852</v>
      </c>
      <c r="G23" s="88">
        <f t="shared" si="11"/>
        <v>1.9387255272076187</v>
      </c>
      <c r="H23" s="57">
        <f>'(3) J. balticus'!L93</f>
        <v>0.80967277741652777</v>
      </c>
      <c r="I23" s="22">
        <f>'(3) J. balticus'!M93</f>
        <v>3.9201445597647777</v>
      </c>
      <c r="J23" s="53">
        <f>'(3) J. balticus'!N93</f>
        <v>4.7298173371813057</v>
      </c>
      <c r="K23" s="66">
        <f t="shared" si="40"/>
        <v>0.77703594079091232</v>
      </c>
      <c r="L23" s="23">
        <f t="shared" si="37"/>
        <v>3.7621287277961302</v>
      </c>
      <c r="M23" s="88">
        <f t="shared" si="38"/>
        <v>4.5391646685870422</v>
      </c>
      <c r="N23" s="66">
        <f t="shared" si="39"/>
        <v>0.12185239792270632</v>
      </c>
      <c r="O23" s="23">
        <f t="shared" si="39"/>
        <v>0.58996551216054161</v>
      </c>
      <c r="P23" s="45">
        <f t="shared" si="39"/>
        <v>0.71181791008324802</v>
      </c>
      <c r="Q23" s="100">
        <f t="shared" si="8"/>
        <v>0.89888833871361862</v>
      </c>
      <c r="R23" s="23">
        <f t="shared" si="9"/>
        <v>4.3520942399566716</v>
      </c>
      <c r="S23" s="45">
        <f t="shared" si="10"/>
        <v>5.2509825786702899</v>
      </c>
    </row>
    <row r="24" spans="1:19">
      <c r="A24" s="47">
        <v>2018</v>
      </c>
      <c r="B24" s="6" t="s">
        <v>25</v>
      </c>
      <c r="C24" s="6">
        <v>1</v>
      </c>
      <c r="D24" s="19" t="str">
        <f t="shared" si="4"/>
        <v>2018 C 1</v>
      </c>
      <c r="E24" s="66">
        <f>'(5) NPP_distance'!I24</f>
        <v>3.0714284599597752</v>
      </c>
      <c r="F24" s="22">
        <f>'(5) NPP_distance'!J24</f>
        <v>0.34490256064665786</v>
      </c>
      <c r="G24" s="88">
        <f t="shared" si="11"/>
        <v>3.416331020606433</v>
      </c>
      <c r="H24" s="57">
        <f>SUM('(3) J. balticus'!L87:L91)</f>
        <v>0.59922793880754144</v>
      </c>
      <c r="I24" s="22">
        <f>SUM('(3) J. balticus'!M87:M91)</f>
        <v>4.1185961894538572</v>
      </c>
      <c r="J24" s="53">
        <f>SUM('(3) J. balticus'!N87:N91)</f>
        <v>4.7178241282613991</v>
      </c>
      <c r="K24" s="66">
        <f t="shared" ref="K24:K25" si="41">H24*$E24</f>
        <v>1.8404857452565173</v>
      </c>
      <c r="L24" s="23">
        <f t="shared" ref="L24:L26" si="42">I24*$E24</f>
        <v>12.64997355137046</v>
      </c>
      <c r="M24" s="88">
        <f t="shared" ref="M24:M26" si="43">J24*$E24</f>
        <v>14.490459296626979</v>
      </c>
      <c r="N24" s="66">
        <f t="shared" ref="N24:N26" si="44">H24*$F24</f>
        <v>0.20667525050573984</v>
      </c>
      <c r="O24" s="23">
        <f t="shared" ref="O24:O26" si="45">I24*$F24</f>
        <v>1.4205143720122029</v>
      </c>
      <c r="P24" s="45">
        <f t="shared" ref="P24:P26" si="46">J24*$F24</f>
        <v>1.627189622517943</v>
      </c>
      <c r="Q24" s="100">
        <f t="shared" si="8"/>
        <v>2.047160995762257</v>
      </c>
      <c r="R24" s="23">
        <f t="shared" si="9"/>
        <v>14.070487923382663</v>
      </c>
      <c r="S24" s="45">
        <f t="shared" si="10"/>
        <v>16.117648919144923</v>
      </c>
    </row>
    <row r="25" spans="1:19">
      <c r="A25" s="47">
        <v>2018</v>
      </c>
      <c r="B25" s="6" t="s">
        <v>25</v>
      </c>
      <c r="C25" s="6">
        <v>2</v>
      </c>
      <c r="D25" s="19" t="str">
        <f t="shared" si="4"/>
        <v>2018 C 2</v>
      </c>
      <c r="E25" s="66">
        <f>'(5) NPP_distance'!I25</f>
        <v>3.1650303651277514</v>
      </c>
      <c r="F25" s="22">
        <f>'(5) NPP_distance'!J25</f>
        <v>0.35047258853982233</v>
      </c>
      <c r="G25" s="88">
        <f t="shared" si="11"/>
        <v>3.5155029536675739</v>
      </c>
      <c r="H25" s="57">
        <f>'(3) J. balticus'!L92</f>
        <v>0.20686127648262415</v>
      </c>
      <c r="I25" s="22">
        <f>'(3) J. balticus'!M92</f>
        <v>3.3973511107400043</v>
      </c>
      <c r="J25" s="53">
        <f>'(3) J. balticus'!N92</f>
        <v>3.6042123872226286</v>
      </c>
      <c r="K25" s="66">
        <f t="shared" si="41"/>
        <v>0.65472222143659264</v>
      </c>
      <c r="L25" s="23">
        <f t="shared" si="42"/>
        <v>10.752719426492607</v>
      </c>
      <c r="M25" s="88">
        <f t="shared" si="43"/>
        <v>11.4074416479292</v>
      </c>
      <c r="N25" s="66">
        <f t="shared" si="44"/>
        <v>7.2499207037517152E-2</v>
      </c>
      <c r="O25" s="23">
        <f t="shared" si="45"/>
        <v>1.19067843795969</v>
      </c>
      <c r="P25" s="45">
        <f t="shared" si="46"/>
        <v>1.2631776449972072</v>
      </c>
      <c r="Q25" s="100">
        <f t="shared" si="8"/>
        <v>0.72722142847410975</v>
      </c>
      <c r="R25" s="23">
        <f t="shared" si="9"/>
        <v>11.943397864452297</v>
      </c>
      <c r="S25" s="45">
        <f t="shared" si="10"/>
        <v>12.670619292926407</v>
      </c>
    </row>
    <row r="26" spans="1:19">
      <c r="A26" s="47">
        <v>2018</v>
      </c>
      <c r="B26" s="6" t="s">
        <v>25</v>
      </c>
      <c r="C26" s="6">
        <v>3</v>
      </c>
      <c r="D26" s="19" t="str">
        <f t="shared" si="4"/>
        <v>2018 C 3</v>
      </c>
      <c r="E26" s="66">
        <f>'(5) NPP_distance'!I26</f>
        <v>3.1086100219157364</v>
      </c>
      <c r="F26" s="22">
        <f>'(5) NPP_distance'!J26</f>
        <v>0.3471151474186307</v>
      </c>
      <c r="G26" s="88">
        <f t="shared" si="11"/>
        <v>3.4557251693343671</v>
      </c>
      <c r="H26" s="57">
        <f>'(3) J. balticus'!L93</f>
        <v>0.80967277741652777</v>
      </c>
      <c r="I26" s="22">
        <f>'(3) J. balticus'!M93</f>
        <v>3.9201445597647777</v>
      </c>
      <c r="J26" s="53">
        <f>'(3) J. balticus'!N93</f>
        <v>4.7298173371813057</v>
      </c>
      <c r="K26" s="66">
        <f>H26*$E26</f>
        <v>2.5169569103493674</v>
      </c>
      <c r="L26" s="23">
        <f t="shared" si="42"/>
        <v>12.186200665843241</v>
      </c>
      <c r="M26" s="88">
        <f t="shared" si="43"/>
        <v>14.703157576192609</v>
      </c>
      <c r="N26" s="66">
        <f t="shared" si="44"/>
        <v>0.28104968549379017</v>
      </c>
      <c r="O26" s="23">
        <f t="shared" si="45"/>
        <v>1.360741556765094</v>
      </c>
      <c r="P26" s="45">
        <f t="shared" si="46"/>
        <v>1.6417912422588843</v>
      </c>
      <c r="Q26" s="100">
        <f t="shared" si="8"/>
        <v>2.7980065958431575</v>
      </c>
      <c r="R26" s="23">
        <f t="shared" si="9"/>
        <v>13.546942222608335</v>
      </c>
      <c r="S26" s="45">
        <f t="shared" si="10"/>
        <v>16.344948818451492</v>
      </c>
    </row>
    <row r="27" spans="1:19">
      <c r="A27" s="47">
        <v>2019</v>
      </c>
      <c r="B27" s="6" t="s">
        <v>25</v>
      </c>
      <c r="C27" s="6">
        <v>1</v>
      </c>
      <c r="D27" s="19" t="str">
        <f t="shared" si="4"/>
        <v>2019 C 1</v>
      </c>
      <c r="E27" s="66">
        <f>'(5) NPP_distance'!I27</f>
        <v>5.7420607564650537</v>
      </c>
      <c r="F27" s="22">
        <f>'(5) NPP_distance'!J27</f>
        <v>0.53225309301950774</v>
      </c>
      <c r="G27" s="88">
        <f t="shared" si="11"/>
        <v>6.2743138494845612</v>
      </c>
      <c r="H27" s="57">
        <f>SUM('(3) J. balticus'!L87:L91)</f>
        <v>0.59922793880754144</v>
      </c>
      <c r="I27" s="22">
        <f>SUM('(3) J. balticus'!M87:M91)</f>
        <v>4.1185961894538572</v>
      </c>
      <c r="J27" s="53">
        <f>SUM('(3) J. balticus'!N87:N91)</f>
        <v>4.7178241282613991</v>
      </c>
      <c r="K27" s="66">
        <f>H27*$E27*0.4215</f>
        <v>1.4502985621211812</v>
      </c>
      <c r="L27" s="23">
        <f t="shared" ref="L27:L29" si="47">I27*$E27*0.4215</f>
        <v>9.9681502558263748</v>
      </c>
      <c r="M27" s="88">
        <f t="shared" ref="M27:M29" si="48">J27*$E27*0.4215</f>
        <v>11.418448817947557</v>
      </c>
      <c r="N27" s="66">
        <f t="shared" ref="N27:P29" si="49">H27*$F27*0.42</f>
        <v>0.13395518801868767</v>
      </c>
      <c r="O27" s="23">
        <f t="shared" si="49"/>
        <v>0.92069693550877296</v>
      </c>
      <c r="P27" s="45">
        <f t="shared" si="49"/>
        <v>1.0546521235274608</v>
      </c>
      <c r="Q27" s="100">
        <f t="shared" si="8"/>
        <v>1.5842537501398688</v>
      </c>
      <c r="R27" s="23">
        <f t="shared" si="9"/>
        <v>10.888847191335147</v>
      </c>
      <c r="S27" s="45">
        <f t="shared" si="10"/>
        <v>12.473100941475018</v>
      </c>
    </row>
    <row r="28" spans="1:19">
      <c r="A28" s="47">
        <v>2019</v>
      </c>
      <c r="B28" s="6" t="s">
        <v>25</v>
      </c>
      <c r="C28" s="6">
        <v>2</v>
      </c>
      <c r="D28" s="19" t="str">
        <f t="shared" si="4"/>
        <v>2019 C 2</v>
      </c>
      <c r="E28" s="66">
        <f>'(5) NPP_distance'!I28</f>
        <v>5.3265511453533545</v>
      </c>
      <c r="F28" s="22">
        <f>'(5) NPP_distance'!J28</f>
        <v>0.50511586835214828</v>
      </c>
      <c r="G28" s="88">
        <f t="shared" si="11"/>
        <v>5.8316670137055029</v>
      </c>
      <c r="H28" s="57">
        <f>'(3) J. balticus'!L92</f>
        <v>0.20686127648262415</v>
      </c>
      <c r="I28" s="22">
        <f>'(3) J. balticus'!M92</f>
        <v>3.3973511107400043</v>
      </c>
      <c r="J28" s="53">
        <f>'(3) J. balticus'!N92</f>
        <v>3.6042123872226286</v>
      </c>
      <c r="K28" s="66">
        <f t="shared" ref="K28:K29" si="50">H28*$E28*0.4215</f>
        <v>0.46443279680843363</v>
      </c>
      <c r="L28" s="23">
        <f t="shared" si="47"/>
        <v>7.6275333157085772</v>
      </c>
      <c r="M28" s="88">
        <f t="shared" si="48"/>
        <v>8.0919661125170101</v>
      </c>
      <c r="N28" s="66">
        <f t="shared" si="49"/>
        <v>4.3885343585560899E-2</v>
      </c>
      <c r="O28" s="23">
        <f t="shared" si="49"/>
        <v>0.72074350168740053</v>
      </c>
      <c r="P28" s="45">
        <f t="shared" si="49"/>
        <v>0.76462884527296138</v>
      </c>
      <c r="Q28" s="100">
        <f t="shared" si="8"/>
        <v>0.50831814039399448</v>
      </c>
      <c r="R28" s="23">
        <f t="shared" si="9"/>
        <v>8.3482768173959769</v>
      </c>
      <c r="S28" s="45">
        <f t="shared" si="10"/>
        <v>8.8565949577899712</v>
      </c>
    </row>
    <row r="29" spans="1:19">
      <c r="A29" s="47">
        <v>2019</v>
      </c>
      <c r="B29" s="6" t="s">
        <v>25</v>
      </c>
      <c r="C29" s="6">
        <v>3</v>
      </c>
      <c r="D29" s="19" t="str">
        <f t="shared" si="4"/>
        <v>2019 C 3</v>
      </c>
      <c r="E29" s="66">
        <f>'(5) NPP_distance'!I29</f>
        <v>4.3094639613481682</v>
      </c>
      <c r="F29" s="22">
        <f>'(5) NPP_distance'!J29</f>
        <v>0.43868918968930287</v>
      </c>
      <c r="G29" s="88">
        <f t="shared" si="11"/>
        <v>4.7481531510374708</v>
      </c>
      <c r="H29" s="57">
        <f>'(3) J. balticus'!L93</f>
        <v>0.80967277741652777</v>
      </c>
      <c r="I29" s="22">
        <f>'(3) J. balticus'!M93</f>
        <v>3.9201445597647777</v>
      </c>
      <c r="J29" s="53">
        <f>'(3) J. balticus'!N93</f>
        <v>4.7298173371813057</v>
      </c>
      <c r="K29" s="66">
        <f t="shared" si="50"/>
        <v>1.4707212584818472</v>
      </c>
      <c r="L29" s="23">
        <f t="shared" si="47"/>
        <v>7.1207036980595566</v>
      </c>
      <c r="M29" s="88">
        <f t="shared" si="48"/>
        <v>8.5914249565414025</v>
      </c>
      <c r="N29" s="66">
        <f t="shared" si="49"/>
        <v>0.1491817717481044</v>
      </c>
      <c r="O29" s="23">
        <f t="shared" si="49"/>
        <v>0.72228451696301843</v>
      </c>
      <c r="P29" s="45">
        <f t="shared" si="49"/>
        <v>0.87146628871112286</v>
      </c>
      <c r="Q29" s="100">
        <f t="shared" si="8"/>
        <v>1.6199030302299515</v>
      </c>
      <c r="R29" s="23">
        <f t="shared" si="9"/>
        <v>7.8429882150225749</v>
      </c>
      <c r="S29" s="45">
        <f t="shared" si="10"/>
        <v>9.4628912452525249</v>
      </c>
    </row>
    <row r="30" spans="1:19">
      <c r="A30" s="47">
        <v>2017</v>
      </c>
      <c r="B30" s="6" t="s">
        <v>9</v>
      </c>
      <c r="C30" s="6">
        <v>1</v>
      </c>
      <c r="D30" s="19" t="str">
        <f t="shared" si="4"/>
        <v>2017 D 1</v>
      </c>
      <c r="E30" s="66">
        <f>'(5) NPP_distance'!I30</f>
        <v>2.1502405126669504</v>
      </c>
      <c r="F30" s="22">
        <f>'(5) NPP_distance'!J30</f>
        <v>0.28783125297742596</v>
      </c>
      <c r="G30" s="88">
        <f t="shared" si="11"/>
        <v>2.4380717656443762</v>
      </c>
      <c r="H30" s="57">
        <f>AVERAGE(SUM('(3) J. balticus'!L3:L7),SUM('(3) J. balticus'!L45:L49))</f>
        <v>0.82989450123088038</v>
      </c>
      <c r="I30" s="22">
        <f>AVERAGE(SUM('(3) J. balticus'!M3:M7),SUM('(3) J. balticus'!M45:M49))</f>
        <v>3.3056628323462958</v>
      </c>
      <c r="J30" s="53">
        <f>AVERAGE(SUM('(3) J. balticus'!N3:N7),SUM('(3) J. balticus'!N45:N49))</f>
        <v>4.1355573335771751</v>
      </c>
      <c r="K30" s="66">
        <f>H30*$E30*0.5715</f>
        <v>1.0198261925047969</v>
      </c>
      <c r="L30" s="23">
        <f t="shared" ref="L30:L32" si="51">I30*$E30*0.5715</f>
        <v>4.0622049369121704</v>
      </c>
      <c r="M30" s="88">
        <f t="shared" ref="M30:M32" si="52">J30*$E30*0.5715</f>
        <v>5.0820311294169658</v>
      </c>
      <c r="N30" s="66">
        <f t="shared" ref="N30:P32" si="53">H30*$F30*0.58</f>
        <v>0.13854435299444895</v>
      </c>
      <c r="O30" s="23">
        <f t="shared" si="53"/>
        <v>0.55185438347398186</v>
      </c>
      <c r="P30" s="45">
        <f t="shared" si="53"/>
        <v>0.69039873646843053</v>
      </c>
      <c r="Q30" s="100">
        <f t="shared" si="8"/>
        <v>1.1583705454992459</v>
      </c>
      <c r="R30" s="23">
        <f t="shared" si="9"/>
        <v>4.6140593203861524</v>
      </c>
      <c r="S30" s="45">
        <f t="shared" si="10"/>
        <v>5.7724298658853961</v>
      </c>
    </row>
    <row r="31" spans="1:19">
      <c r="A31" s="47">
        <v>2017</v>
      </c>
      <c r="B31" s="6" t="s">
        <v>9</v>
      </c>
      <c r="C31" s="6">
        <v>2</v>
      </c>
      <c r="D31" s="19" t="str">
        <f t="shared" si="4"/>
        <v>2017 D 2</v>
      </c>
      <c r="E31" s="66">
        <f>'(5) NPP_distance'!I31</f>
        <v>2.0584420743335627</v>
      </c>
      <c r="F31" s="22">
        <f>'(5) NPP_distance'!J31</f>
        <v>0.28230459627428495</v>
      </c>
      <c r="G31" s="88">
        <f t="shared" si="11"/>
        <v>2.3407466706078477</v>
      </c>
      <c r="H31" s="57">
        <f>AVERAGE('(3) J. balticus'!L50,'(3) J. balticus'!L8)</f>
        <v>0.59299125780203599</v>
      </c>
      <c r="I31" s="22">
        <f>AVERAGE('(3) J. balticus'!M50,'(3) J. balticus'!M8)</f>
        <v>3.094907882651512</v>
      </c>
      <c r="J31" s="53">
        <f>AVERAGE('(3) J. balticus'!N50,'(3) J. balticus'!N8)</f>
        <v>3.6878991404535482</v>
      </c>
      <c r="K31" s="66">
        <f t="shared" ref="K31" si="54">H31*$E31*0.5715</f>
        <v>0.69759470545202162</v>
      </c>
      <c r="L31" s="23">
        <f t="shared" si="51"/>
        <v>3.6408485359495439</v>
      </c>
      <c r="M31" s="88">
        <f t="shared" si="52"/>
        <v>4.3384432414015661</v>
      </c>
      <c r="N31" s="66">
        <f t="shared" si="53"/>
        <v>9.7094411424230823E-2</v>
      </c>
      <c r="O31" s="23">
        <f t="shared" si="53"/>
        <v>0.50674989778446144</v>
      </c>
      <c r="P31" s="45">
        <f t="shared" si="53"/>
        <v>0.60384430920869236</v>
      </c>
      <c r="Q31" s="100">
        <f t="shared" si="8"/>
        <v>0.79468911687625243</v>
      </c>
      <c r="R31" s="23">
        <f t="shared" si="9"/>
        <v>4.1475984337340055</v>
      </c>
      <c r="S31" s="45">
        <f t="shared" si="10"/>
        <v>4.9422875506102582</v>
      </c>
    </row>
    <row r="32" spans="1:19">
      <c r="A32" s="47">
        <v>2017</v>
      </c>
      <c r="B32" s="6" t="s">
        <v>9</v>
      </c>
      <c r="C32" s="6">
        <v>3</v>
      </c>
      <c r="D32" s="19" t="str">
        <f t="shared" si="4"/>
        <v>2017 D 3</v>
      </c>
      <c r="E32" s="66">
        <f>'(5) NPP_distance'!I32</f>
        <v>1.6489925393473126</v>
      </c>
      <c r="F32" s="22">
        <f>'(5) NPP_distance'!J32</f>
        <v>0.25765399155580876</v>
      </c>
      <c r="G32" s="88">
        <f t="shared" si="11"/>
        <v>1.9066465309031213</v>
      </c>
      <c r="H32" s="57">
        <f>AVERAGE('(3) J. balticus'!L51,'(3) J. balticus'!L9)</f>
        <v>0.29827594797544843</v>
      </c>
      <c r="I32" s="22">
        <f>AVERAGE('(3) J. balticus'!M51,'(3) J. balticus'!M9)</f>
        <v>3.0902734062331243</v>
      </c>
      <c r="J32" s="53">
        <f>AVERAGE('(3) J. balticus'!N51,'(3) J. balticus'!N9)</f>
        <v>3.388549354208573</v>
      </c>
      <c r="K32" s="66">
        <f>H32*$E32*0.5715</f>
        <v>0.28109502555992649</v>
      </c>
      <c r="L32" s="23">
        <f t="shared" si="51"/>
        <v>2.9122712977975751</v>
      </c>
      <c r="M32" s="88">
        <f t="shared" si="52"/>
        <v>3.1933663233575018</v>
      </c>
      <c r="N32" s="66">
        <f t="shared" si="53"/>
        <v>4.4574153376960884E-2</v>
      </c>
      <c r="O32" s="23">
        <f t="shared" si="53"/>
        <v>0.46180834130654325</v>
      </c>
      <c r="P32" s="45">
        <f t="shared" si="53"/>
        <v>0.50638249468350416</v>
      </c>
      <c r="Q32" s="100">
        <f t="shared" si="8"/>
        <v>0.3256691789368874</v>
      </c>
      <c r="R32" s="23">
        <f t="shared" si="9"/>
        <v>3.3740796391041181</v>
      </c>
      <c r="S32" s="45">
        <f t="shared" si="10"/>
        <v>3.6997488180410061</v>
      </c>
    </row>
    <row r="33" spans="1:19">
      <c r="A33" s="47">
        <v>2018</v>
      </c>
      <c r="B33" s="6" t="s">
        <v>9</v>
      </c>
      <c r="C33" s="6">
        <v>1</v>
      </c>
      <c r="D33" s="19" t="str">
        <f t="shared" si="4"/>
        <v>2018 D 1</v>
      </c>
      <c r="E33" s="66">
        <f>'(5) NPP_distance'!I33</f>
        <v>3.0294803995073565</v>
      </c>
      <c r="F33" s="22">
        <f>'(5) NPP_distance'!J33</f>
        <v>0.34240633082777944</v>
      </c>
      <c r="G33" s="88">
        <f t="shared" si="11"/>
        <v>3.3718867303351359</v>
      </c>
      <c r="H33" s="57">
        <f>AVERAGE(SUM('(3) J. balticus'!L3:L7),SUM('(3) J. balticus'!L45:L49))</f>
        <v>0.82989450123088038</v>
      </c>
      <c r="I33" s="22">
        <f>AVERAGE(SUM('(3) J. balticus'!M3:M7),SUM('(3) J. balticus'!M45:M49))</f>
        <v>3.3056628323462958</v>
      </c>
      <c r="J33" s="53">
        <f>AVERAGE(SUM('(3) J. balticus'!N3:N7),SUM('(3) J. balticus'!N45:N49))</f>
        <v>4.1355573335771751</v>
      </c>
      <c r="K33" s="66">
        <f t="shared" ref="K33:K35" si="55">H33*$E33</f>
        <v>2.514149125137886</v>
      </c>
      <c r="L33" s="23">
        <f t="shared" ref="L33:L35" si="56">I33*$E33</f>
        <v>10.014440757973075</v>
      </c>
      <c r="M33" s="88">
        <f t="shared" ref="M33:M35" si="57">J33*$E33</f>
        <v>12.528589883110959</v>
      </c>
      <c r="N33" s="66">
        <f t="shared" ref="N33:N35" si="58">H33*$F33</f>
        <v>0.28416113114061581</v>
      </c>
      <c r="O33" s="23">
        <f t="shared" ref="O33:O35" si="59">I33*$F33</f>
        <v>1.1318798813774602</v>
      </c>
      <c r="P33" s="45">
        <f t="shared" ref="P33:P35" si="60">J33*$F33</f>
        <v>1.4160410125180756</v>
      </c>
      <c r="Q33" s="100">
        <f t="shared" si="8"/>
        <v>2.7983102562785018</v>
      </c>
      <c r="R33" s="23">
        <f t="shared" si="9"/>
        <v>11.146320639350535</v>
      </c>
      <c r="S33" s="45">
        <f t="shared" si="10"/>
        <v>13.944630895629034</v>
      </c>
    </row>
    <row r="34" spans="1:19">
      <c r="A34" s="47">
        <v>2018</v>
      </c>
      <c r="B34" s="6" t="s">
        <v>9</v>
      </c>
      <c r="C34" s="6">
        <v>2</v>
      </c>
      <c r="D34" s="19" t="str">
        <f t="shared" si="4"/>
        <v>2018 D 2</v>
      </c>
      <c r="E34" s="66">
        <f>'(5) NPP_distance'!I34</f>
        <v>2.8147524363535945</v>
      </c>
      <c r="F34" s="22">
        <f>'(5) NPP_distance'!J34</f>
        <v>0.32962837783566384</v>
      </c>
      <c r="G34" s="88">
        <f t="shared" si="11"/>
        <v>3.1443808141892582</v>
      </c>
      <c r="H34" s="57">
        <f>AVERAGE('(3) J. balticus'!L50,'(3) J. balticus'!L8)</f>
        <v>0.59299125780203599</v>
      </c>
      <c r="I34" s="22">
        <f>AVERAGE('(3) J. balticus'!M50,'(3) J. balticus'!M8)</f>
        <v>3.094907882651512</v>
      </c>
      <c r="J34" s="53">
        <f>AVERAGE('(3) J. balticus'!N50,'(3) J. balticus'!N8)</f>
        <v>3.6878991404535482</v>
      </c>
      <c r="K34" s="66">
        <f t="shared" si="55"/>
        <v>1.6691235876346633</v>
      </c>
      <c r="L34" s="23">
        <f t="shared" si="56"/>
        <v>8.7113995029832871</v>
      </c>
      <c r="M34" s="88">
        <f t="shared" si="57"/>
        <v>10.380523090617952</v>
      </c>
      <c r="N34" s="66">
        <f t="shared" si="58"/>
        <v>0.19546674638001507</v>
      </c>
      <c r="O34" s="23">
        <f t="shared" si="59"/>
        <v>1.020169464909227</v>
      </c>
      <c r="P34" s="45">
        <f t="shared" si="60"/>
        <v>1.215636211289242</v>
      </c>
      <c r="Q34" s="100">
        <f t="shared" si="8"/>
        <v>1.8645903340146783</v>
      </c>
      <c r="R34" s="23">
        <f t="shared" si="9"/>
        <v>9.7315689678925139</v>
      </c>
      <c r="S34" s="45">
        <f t="shared" si="10"/>
        <v>11.596159301907194</v>
      </c>
    </row>
    <row r="35" spans="1:19">
      <c r="A35" s="47">
        <v>2018</v>
      </c>
      <c r="B35" s="6" t="s">
        <v>9</v>
      </c>
      <c r="C35" s="6">
        <v>3</v>
      </c>
      <c r="D35" s="19" t="str">
        <f t="shared" si="4"/>
        <v>2018 D 3</v>
      </c>
      <c r="E35" s="66">
        <f>'(5) NPP_distance'!I35</f>
        <v>2.6657705804724281</v>
      </c>
      <c r="F35" s="22">
        <f>'(5) NPP_distance'!J35</f>
        <v>0.32076282011710766</v>
      </c>
      <c r="G35" s="88">
        <f t="shared" si="11"/>
        <v>2.9865334005895359</v>
      </c>
      <c r="H35" s="57">
        <f>AVERAGE('(3) J. balticus'!L51,'(3) J. balticus'!L9)</f>
        <v>0.29827594797544843</v>
      </c>
      <c r="I35" s="22">
        <f>AVERAGE('(3) J. balticus'!M51,'(3) J. balticus'!M9)</f>
        <v>3.0902734062331243</v>
      </c>
      <c r="J35" s="53">
        <f>AVERAGE('(3) J. balticus'!N51,'(3) J. balticus'!N9)</f>
        <v>3.388549354208573</v>
      </c>
      <c r="K35" s="66">
        <f t="shared" si="55"/>
        <v>0.79513524697547489</v>
      </c>
      <c r="L35" s="23">
        <f t="shared" si="56"/>
        <v>8.2379599319525827</v>
      </c>
      <c r="M35" s="88">
        <f t="shared" si="57"/>
        <v>9.0330951789280594</v>
      </c>
      <c r="N35" s="66">
        <f t="shared" si="58"/>
        <v>9.5675834245708524E-2</v>
      </c>
      <c r="O35" s="23">
        <f t="shared" si="59"/>
        <v>0.99124481271623721</v>
      </c>
      <c r="P35" s="45">
        <f t="shared" si="60"/>
        <v>1.0869206469619459</v>
      </c>
      <c r="Q35" s="100">
        <f t="shared" si="8"/>
        <v>0.89081108122118335</v>
      </c>
      <c r="R35" s="23">
        <f t="shared" si="9"/>
        <v>9.2292047446688201</v>
      </c>
      <c r="S35" s="45">
        <f t="shared" si="10"/>
        <v>10.120015825890006</v>
      </c>
    </row>
    <row r="36" spans="1:19">
      <c r="A36" s="47">
        <v>2019</v>
      </c>
      <c r="B36" s="6" t="s">
        <v>9</v>
      </c>
      <c r="C36" s="6">
        <v>1</v>
      </c>
      <c r="D36" s="19" t="str">
        <f t="shared" si="4"/>
        <v>2019 D 1</v>
      </c>
      <c r="E36" s="66">
        <f>'(5) NPP_distance'!I36</f>
        <v>5.4990323518498618</v>
      </c>
      <c r="F36" s="22">
        <f>'(5) NPP_distance'!J36</f>
        <v>0.51638073714560373</v>
      </c>
      <c r="G36" s="88">
        <f t="shared" si="11"/>
        <v>6.0154130889954658</v>
      </c>
      <c r="H36" s="57">
        <f>SUM('(3) J. balticus'!L94:L98)</f>
        <v>0.97512255950501547</v>
      </c>
      <c r="I36" s="22">
        <f>SUM('(3) J. balticus'!M94:M98)</f>
        <v>3.5407421076493368</v>
      </c>
      <c r="J36" s="53">
        <f>SUM('(3) J. balticus'!N94:N98)</f>
        <v>4.5158646671543519</v>
      </c>
      <c r="K36" s="66">
        <f>H36*$E36*0.4215</f>
        <v>2.2601801564820283</v>
      </c>
      <c r="L36" s="23">
        <f t="shared" ref="L36:L38" si="61">I36*$E36*0.4215</f>
        <v>8.2068812508980038</v>
      </c>
      <c r="M36" s="88">
        <f t="shared" ref="M36:M38" si="62">J36*$E36*0.4215</f>
        <v>10.467061407380031</v>
      </c>
      <c r="N36" s="66">
        <f t="shared" ref="N36:P38" si="63">H36*$F36*0.42</f>
        <v>0.21148449255549326</v>
      </c>
      <c r="O36" s="23">
        <f t="shared" si="63"/>
        <v>0.7679158282279861</v>
      </c>
      <c r="P36" s="45">
        <f t="shared" si="63"/>
        <v>0.97940032078347916</v>
      </c>
      <c r="Q36" s="100">
        <f t="shared" si="8"/>
        <v>2.4716646490375216</v>
      </c>
      <c r="R36" s="23">
        <f t="shared" si="9"/>
        <v>8.9747970791259899</v>
      </c>
      <c r="S36" s="45">
        <f t="shared" si="10"/>
        <v>11.446461728163511</v>
      </c>
    </row>
    <row r="37" spans="1:19">
      <c r="A37" s="47">
        <v>2019</v>
      </c>
      <c r="B37" s="6" t="s">
        <v>9</v>
      </c>
      <c r="C37" s="6">
        <v>2</v>
      </c>
      <c r="D37" s="19" t="str">
        <f t="shared" si="4"/>
        <v>2019 D 2</v>
      </c>
      <c r="E37" s="66">
        <f>'(5) NPP_distance'!I37</f>
        <v>5.3604806089184702</v>
      </c>
      <c r="F37" s="22">
        <f>'(5) NPP_distance'!J37</f>
        <v>0.50733182545876265</v>
      </c>
      <c r="G37" s="88">
        <f t="shared" si="11"/>
        <v>5.8678124343772327</v>
      </c>
      <c r="H37" s="57">
        <f>'(3) J. balticus'!L99</f>
        <v>0.14958629701074158</v>
      </c>
      <c r="I37" s="22">
        <f>'(3) J. balticus'!M99</f>
        <v>4.0816804671931122</v>
      </c>
      <c r="J37" s="53">
        <f>'(3) J. balticus'!N99</f>
        <v>4.2312667642038537</v>
      </c>
      <c r="K37" s="66">
        <f t="shared" ref="K37:K38" si="64">H37*$E37*0.4215</f>
        <v>0.33798164835084865</v>
      </c>
      <c r="L37" s="23">
        <f t="shared" si="61"/>
        <v>9.2223226318940679</v>
      </c>
      <c r="M37" s="88">
        <f t="shared" si="62"/>
        <v>9.5603042802449174</v>
      </c>
      <c r="N37" s="66">
        <f t="shared" si="63"/>
        <v>3.1873753432951991E-2</v>
      </c>
      <c r="O37" s="23">
        <f t="shared" si="63"/>
        <v>0.8697218889913918</v>
      </c>
      <c r="P37" s="45">
        <f t="shared" si="63"/>
        <v>0.90159564242434376</v>
      </c>
      <c r="Q37" s="100">
        <f t="shared" si="8"/>
        <v>0.36985540178380066</v>
      </c>
      <c r="R37" s="23">
        <f t="shared" si="9"/>
        <v>10.092044520885459</v>
      </c>
      <c r="S37" s="45">
        <f t="shared" si="10"/>
        <v>10.461899922669261</v>
      </c>
    </row>
    <row r="38" spans="1:19">
      <c r="A38" s="47">
        <v>2019</v>
      </c>
      <c r="B38" s="6" t="s">
        <v>9</v>
      </c>
      <c r="C38" s="6">
        <v>3</v>
      </c>
      <c r="D38" s="19" t="str">
        <f t="shared" si="4"/>
        <v>2019 D 3</v>
      </c>
      <c r="E38" s="66">
        <f>'(5) NPP_distance'!I38</f>
        <v>4.1526472260787077</v>
      </c>
      <c r="F38" s="22">
        <f>'(5) NPP_distance'!J38</f>
        <v>0.42844737851862175</v>
      </c>
      <c r="G38" s="88">
        <f t="shared" si="11"/>
        <v>4.5810946045973298</v>
      </c>
      <c r="H38" s="57">
        <f>'(3) J. balticus'!L100</f>
        <v>0.45290710372239695</v>
      </c>
      <c r="I38" s="22">
        <f>'(3) J. balticus'!M100</f>
        <v>3.6356641174206961</v>
      </c>
      <c r="J38" s="53">
        <f>'(3) J. balticus'!N100</f>
        <v>4.0885712211430931</v>
      </c>
      <c r="K38" s="66">
        <f t="shared" si="64"/>
        <v>0.79274178487846059</v>
      </c>
      <c r="L38" s="23">
        <f t="shared" si="61"/>
        <v>6.3636512608758391</v>
      </c>
      <c r="M38" s="88">
        <f t="shared" si="62"/>
        <v>7.1563930457542995</v>
      </c>
      <c r="N38" s="66">
        <f t="shared" si="63"/>
        <v>8.1499681746975444E-2</v>
      </c>
      <c r="O38" s="23">
        <f t="shared" si="63"/>
        <v>0.65423011931890862</v>
      </c>
      <c r="P38" s="45">
        <f t="shared" si="63"/>
        <v>0.73572980106588404</v>
      </c>
      <c r="Q38" s="100">
        <f t="shared" si="8"/>
        <v>0.874241466625436</v>
      </c>
      <c r="R38" s="23">
        <f t="shared" si="9"/>
        <v>7.0178813801947477</v>
      </c>
      <c r="S38" s="45">
        <f t="shared" si="10"/>
        <v>7.8921228468201834</v>
      </c>
    </row>
    <row r="39" spans="1:19">
      <c r="A39" s="47">
        <v>2017</v>
      </c>
      <c r="B39" s="6" t="s">
        <v>8</v>
      </c>
      <c r="C39" s="6">
        <v>1</v>
      </c>
      <c r="D39" s="19" t="str">
        <f t="shared" si="4"/>
        <v>2017 E 1</v>
      </c>
      <c r="E39" s="66">
        <f>'(5) NPP_distance'!I39</f>
        <v>2.0114767887427125</v>
      </c>
      <c r="F39" s="22">
        <f>'(5) NPP_distance'!J39</f>
        <v>0.27947708618655387</v>
      </c>
      <c r="G39" s="88">
        <f t="shared" si="11"/>
        <v>2.2909538749292664</v>
      </c>
      <c r="H39" s="57">
        <f>AVERAGE(SUM('(3) J. balticus'!L52:L56),SUM('(3) J. balticus'!L10:L14))</f>
        <v>0.69796989547296429</v>
      </c>
      <c r="I39" s="22">
        <f>AVERAGE(SUM('(3) J. balticus'!M52:M56),SUM('(3) J. balticus'!M10:M14))</f>
        <v>3.7262974478579309</v>
      </c>
      <c r="J39" s="53">
        <f>AVERAGE(SUM('(3) J. balticus'!N52:N56),SUM('(3) J. balticus'!N10:N14))</f>
        <v>4.4242673433308948</v>
      </c>
      <c r="K39" s="66">
        <f>H39*$E39*0.5715</f>
        <v>0.8023575644374531</v>
      </c>
      <c r="L39" s="23">
        <f t="shared" ref="L39:L41" si="65">I39*$E39*0.5715</f>
        <v>4.2835987110974152</v>
      </c>
      <c r="M39" s="88">
        <f t="shared" ref="M39:M41" si="66">J39*$E39*0.5715</f>
        <v>5.0859562755348682</v>
      </c>
      <c r="N39" s="66">
        <f t="shared" ref="N39:P41" si="67">H39*$F39*0.58</f>
        <v>0.11313862372697622</v>
      </c>
      <c r="O39" s="23">
        <f t="shared" si="67"/>
        <v>0.60402055673520139</v>
      </c>
      <c r="P39" s="45">
        <f t="shared" si="67"/>
        <v>0.71715918046217753</v>
      </c>
      <c r="Q39" s="100">
        <f t="shared" si="8"/>
        <v>0.91549618816442935</v>
      </c>
      <c r="R39" s="23">
        <f t="shared" si="9"/>
        <v>4.8876192678326165</v>
      </c>
      <c r="S39" s="45">
        <f t="shared" si="10"/>
        <v>5.8031154559970455</v>
      </c>
    </row>
    <row r="40" spans="1:19">
      <c r="A40" s="47">
        <v>2017</v>
      </c>
      <c r="B40" s="6" t="s">
        <v>8</v>
      </c>
      <c r="C40" s="6">
        <v>2</v>
      </c>
      <c r="D40" s="19" t="str">
        <f t="shared" si="4"/>
        <v>2017 E 2</v>
      </c>
      <c r="E40" s="66">
        <f>'(5) NPP_distance'!I40</f>
        <v>2.0546257762119375</v>
      </c>
      <c r="F40" s="22">
        <f>'(5) NPP_distance'!J40</f>
        <v>0.28207483888431206</v>
      </c>
      <c r="G40" s="88">
        <f t="shared" si="11"/>
        <v>2.3367006150962495</v>
      </c>
      <c r="H40" s="57">
        <f>AVERAGE('(3) J. balticus'!L57,'(3) J. balticus'!L15)</f>
        <v>0.18088740824489591</v>
      </c>
      <c r="I40" s="22">
        <f>AVERAGE('(3) J. balticus'!M57,'(3) J. balticus'!M15)</f>
        <v>3.372860153325453</v>
      </c>
      <c r="J40" s="53">
        <f>AVERAGE('(3) J. balticus'!N57,'(3) J. balticus'!N15)</f>
        <v>3.5537475615703489</v>
      </c>
      <c r="K40" s="66">
        <f t="shared" ref="K40:K41" si="68">H40*$E40*0.5715</f>
        <v>0.21240136489347508</v>
      </c>
      <c r="L40" s="23">
        <f t="shared" si="65"/>
        <v>3.9604752321468264</v>
      </c>
      <c r="M40" s="88">
        <f t="shared" si="66"/>
        <v>4.1728765970403012</v>
      </c>
      <c r="N40" s="66">
        <f t="shared" si="67"/>
        <v>2.9593796191390277E-2</v>
      </c>
      <c r="O40" s="23">
        <f t="shared" si="67"/>
        <v>0.55181141091058405</v>
      </c>
      <c r="P40" s="45">
        <f t="shared" si="67"/>
        <v>0.5814052071019743</v>
      </c>
      <c r="Q40" s="100">
        <f t="shared" si="8"/>
        <v>0.24199516108486535</v>
      </c>
      <c r="R40" s="23">
        <f t="shared" si="9"/>
        <v>4.5122866430574105</v>
      </c>
      <c r="S40" s="45">
        <f t="shared" si="10"/>
        <v>4.7542818041422752</v>
      </c>
    </row>
    <row r="41" spans="1:19">
      <c r="A41" s="47">
        <v>2017</v>
      </c>
      <c r="B41" s="6" t="s">
        <v>8</v>
      </c>
      <c r="C41" s="6">
        <v>3</v>
      </c>
      <c r="D41" s="19" t="str">
        <f t="shared" si="4"/>
        <v>2017 E 3</v>
      </c>
      <c r="E41" s="66">
        <f>'(5) NPP_distance'!I41</f>
        <v>1.6159453419631502</v>
      </c>
      <c r="F41" s="22">
        <f>'(5) NPP_distance'!J41</f>
        <v>0.25566440961673581</v>
      </c>
      <c r="G41" s="88">
        <f t="shared" si="11"/>
        <v>1.871609751579886</v>
      </c>
      <c r="H41" s="57">
        <f>AVERAGE('(3) J. balticus'!L58,'(3) J. balticus'!L16)</f>
        <v>0</v>
      </c>
      <c r="I41" s="22">
        <f>AVERAGE('(3) J. balticus'!M58,'(3) J. balticus'!M16)</f>
        <v>4.4940578729258842</v>
      </c>
      <c r="J41" s="53">
        <f>AVERAGE('(3) J. balticus'!N58,'(3) J. balticus'!N16)</f>
        <v>4.4940578729258842</v>
      </c>
      <c r="K41" s="66">
        <f t="shared" si="68"/>
        <v>0</v>
      </c>
      <c r="L41" s="23">
        <f t="shared" si="65"/>
        <v>4.150319803001822</v>
      </c>
      <c r="M41" s="88">
        <f t="shared" si="66"/>
        <v>4.150319803001822</v>
      </c>
      <c r="N41" s="66">
        <f t="shared" si="67"/>
        <v>0</v>
      </c>
      <c r="O41" s="23">
        <f t="shared" si="67"/>
        <v>0.66640297866172293</v>
      </c>
      <c r="P41" s="45">
        <f t="shared" si="67"/>
        <v>0.66640297866172293</v>
      </c>
      <c r="Q41" s="100">
        <f t="shared" si="8"/>
        <v>0</v>
      </c>
      <c r="R41" s="23">
        <f t="shared" si="9"/>
        <v>4.8167227816635449</v>
      </c>
      <c r="S41" s="45">
        <f t="shared" si="10"/>
        <v>4.8167227816635449</v>
      </c>
    </row>
    <row r="42" spans="1:19">
      <c r="A42" s="47">
        <v>2018</v>
      </c>
      <c r="B42" s="6" t="s">
        <v>8</v>
      </c>
      <c r="C42" s="6">
        <v>1</v>
      </c>
      <c r="D42" s="19" t="str">
        <f t="shared" si="4"/>
        <v>2018 E 1</v>
      </c>
      <c r="E42" s="66">
        <f>'(5) NPP_distance'!I42</f>
        <v>2.7839925188602339</v>
      </c>
      <c r="F42" s="22">
        <f>'(5) NPP_distance'!J42</f>
        <v>0.32779792793058993</v>
      </c>
      <c r="G42" s="88">
        <f t="shared" si="11"/>
        <v>3.1117904467908239</v>
      </c>
      <c r="H42" s="57">
        <f>AVERAGE(SUM('(3) J. balticus'!L52:L56),SUM('(3) J. balticus'!L10:L14))</f>
        <v>0.69796989547296429</v>
      </c>
      <c r="I42" s="22">
        <f>AVERAGE(SUM('(3) J. balticus'!M52:M56),SUM('(3) J. balticus'!M10:M14))</f>
        <v>3.7262974478579309</v>
      </c>
      <c r="J42" s="53">
        <f>AVERAGE(SUM('(3) J. balticus'!N52:N56),SUM('(3) J. balticus'!N10:N14))</f>
        <v>4.4242673433308948</v>
      </c>
      <c r="K42" s="66">
        <f t="shared" ref="K42:K44" si="69">H42*$E42</f>
        <v>1.943142967386392</v>
      </c>
      <c r="L42" s="23">
        <f t="shared" ref="L42:L44" si="70">I42*$E42</f>
        <v>10.373984217884463</v>
      </c>
      <c r="M42" s="88">
        <f t="shared" ref="M42:M44" si="71">J42*$E42</f>
        <v>12.317127185270854</v>
      </c>
      <c r="N42" s="66">
        <f t="shared" ref="N42:N44" si="72">H42*$F42</f>
        <v>0.22879308549396812</v>
      </c>
      <c r="O42" s="23">
        <f t="shared" ref="O42:O44" si="73">I42*$F42</f>
        <v>1.2214725822608752</v>
      </c>
      <c r="P42" s="45">
        <f t="shared" ref="P42:P44" si="74">J42*$F42</f>
        <v>1.4502656677548431</v>
      </c>
      <c r="Q42" s="100">
        <f t="shared" si="8"/>
        <v>2.1719360528803602</v>
      </c>
      <c r="R42" s="23">
        <f t="shared" si="9"/>
        <v>11.595456800145337</v>
      </c>
      <c r="S42" s="45">
        <f t="shared" si="10"/>
        <v>13.767392853025697</v>
      </c>
    </row>
    <row r="43" spans="1:19">
      <c r="A43" s="47">
        <v>2018</v>
      </c>
      <c r="B43" s="6" t="s">
        <v>8</v>
      </c>
      <c r="C43" s="6">
        <v>2</v>
      </c>
      <c r="D43" s="19" t="str">
        <f t="shared" si="4"/>
        <v>2018 E 2</v>
      </c>
      <c r="E43" s="66">
        <f>'(5) NPP_distance'!I43</f>
        <v>2.8840384189135895</v>
      </c>
      <c r="F43" s="22">
        <f>'(5) NPP_distance'!J43</f>
        <v>0.33375142271142694</v>
      </c>
      <c r="G43" s="88">
        <f t="shared" si="11"/>
        <v>3.2177898416250166</v>
      </c>
      <c r="H43" s="57">
        <f>AVERAGE('(3) J. balticus'!L57,'(3) J. balticus'!L15)</f>
        <v>0.18088740824489591</v>
      </c>
      <c r="I43" s="22">
        <f>AVERAGE('(3) J. balticus'!M57,'(3) J. balticus'!M15)</f>
        <v>3.372860153325453</v>
      </c>
      <c r="J43" s="53">
        <f>AVERAGE('(3) J. balticus'!N57,'(3) J. balticus'!N15)</f>
        <v>3.5537475615703489</v>
      </c>
      <c r="K43" s="66">
        <f t="shared" si="69"/>
        <v>0.52168623487598653</v>
      </c>
      <c r="L43" s="23">
        <f t="shared" si="70"/>
        <v>9.7274582638133857</v>
      </c>
      <c r="M43" s="88">
        <f t="shared" si="71"/>
        <v>10.249144498689374</v>
      </c>
      <c r="N43" s="66">
        <f t="shared" si="72"/>
        <v>6.0371429852316708E-2</v>
      </c>
      <c r="O43" s="23">
        <f t="shared" si="73"/>
        <v>1.1256968747790514</v>
      </c>
      <c r="P43" s="45">
        <f t="shared" si="74"/>
        <v>1.1860683046313683</v>
      </c>
      <c r="Q43" s="100">
        <f t="shared" si="8"/>
        <v>0.58205766472830323</v>
      </c>
      <c r="R43" s="23">
        <f t="shared" si="9"/>
        <v>10.853155138592438</v>
      </c>
      <c r="S43" s="45">
        <f t="shared" si="10"/>
        <v>11.435212803320741</v>
      </c>
    </row>
    <row r="44" spans="1:19">
      <c r="A44" s="47">
        <v>2018</v>
      </c>
      <c r="B44" s="6" t="s">
        <v>8</v>
      </c>
      <c r="C44" s="6">
        <v>3</v>
      </c>
      <c r="D44" s="19" t="str">
        <f t="shared" si="4"/>
        <v>2018 E 3</v>
      </c>
      <c r="E44" s="66">
        <f>'(5) NPP_distance'!I44</f>
        <v>2.6226260916077817</v>
      </c>
      <c r="F44" s="22">
        <f>'(5) NPP_distance'!J44</f>
        <v>0.31819539367443916</v>
      </c>
      <c r="G44" s="88">
        <f t="shared" si="11"/>
        <v>2.9408214852822208</v>
      </c>
      <c r="H44" s="57">
        <f>AVERAGE('(3) J. balticus'!L58,'(3) J. balticus'!L16)</f>
        <v>0</v>
      </c>
      <c r="I44" s="22">
        <f>AVERAGE('(3) J. balticus'!M58,'(3) J. balticus'!M16)</f>
        <v>4.4940578729258842</v>
      </c>
      <c r="J44" s="53">
        <f>AVERAGE('(3) J. balticus'!N58,'(3) J. balticus'!N16)</f>
        <v>4.4940578729258842</v>
      </c>
      <c r="K44" s="66">
        <f t="shared" si="69"/>
        <v>0</v>
      </c>
      <c r="L44" s="23">
        <f t="shared" si="70"/>
        <v>11.786233434730793</v>
      </c>
      <c r="M44" s="88">
        <f t="shared" si="71"/>
        <v>11.786233434730793</v>
      </c>
      <c r="N44" s="66">
        <f t="shared" si="72"/>
        <v>0</v>
      </c>
      <c r="O44" s="23">
        <f t="shared" si="73"/>
        <v>1.4299885140713644</v>
      </c>
      <c r="P44" s="45">
        <f t="shared" si="74"/>
        <v>1.4299885140713644</v>
      </c>
      <c r="Q44" s="100">
        <f t="shared" si="8"/>
        <v>0</v>
      </c>
      <c r="R44" s="23">
        <f t="shared" si="9"/>
        <v>13.216221948802158</v>
      </c>
      <c r="S44" s="45">
        <f t="shared" si="10"/>
        <v>13.216221948802158</v>
      </c>
    </row>
    <row r="45" spans="1:19">
      <c r="A45" s="47">
        <v>2019</v>
      </c>
      <c r="B45" s="6" t="s">
        <v>8</v>
      </c>
      <c r="C45" s="6">
        <v>1</v>
      </c>
      <c r="D45" s="19" t="str">
        <f t="shared" si="4"/>
        <v>2019 E 1</v>
      </c>
      <c r="E45" s="66">
        <f>'(5) NPP_distance'!I45</f>
        <v>5.5452436233309363</v>
      </c>
      <c r="F45" s="22">
        <f>'(5) NPP_distance'!J45</f>
        <v>0.51939882775725288</v>
      </c>
      <c r="G45" s="88">
        <f t="shared" si="11"/>
        <v>6.0646424510881891</v>
      </c>
      <c r="H45" s="57">
        <f>SUM('(3) J. balticus'!L101:L105)</f>
        <v>1.0352724263075286</v>
      </c>
      <c r="I45" s="22">
        <f>SUM('(3) J. balticus'!M101:M105)</f>
        <v>3.0173667165844487</v>
      </c>
      <c r="J45" s="53">
        <f>SUM('(3) J. balticus'!N101:N105)</f>
        <v>4.0526391428919775</v>
      </c>
      <c r="K45" s="66">
        <f>H45*$E45*0.4215</f>
        <v>2.4197631412952991</v>
      </c>
      <c r="L45" s="23">
        <f t="shared" ref="L45:L47" si="75">I45*$E45*0.4215</f>
        <v>7.0525521389607722</v>
      </c>
      <c r="M45" s="88">
        <f t="shared" ref="M45:M47" si="76">J45*$E45*0.4215</f>
        <v>9.4723152802560708</v>
      </c>
      <c r="N45" s="66">
        <f t="shared" ref="N45:P47" si="77">H45*$F45*0.42</f>
        <v>0.22584209954608567</v>
      </c>
      <c r="O45" s="23">
        <f t="shared" si="77"/>
        <v>0.65823102891323981</v>
      </c>
      <c r="P45" s="45">
        <f t="shared" si="77"/>
        <v>0.88407312845932551</v>
      </c>
      <c r="Q45" s="100">
        <f t="shared" si="8"/>
        <v>2.6456052408413848</v>
      </c>
      <c r="R45" s="23">
        <f t="shared" si="9"/>
        <v>7.7107831678740117</v>
      </c>
      <c r="S45" s="45">
        <f t="shared" si="10"/>
        <v>10.356388408715397</v>
      </c>
    </row>
    <row r="46" spans="1:19">
      <c r="A46" s="47">
        <v>2019</v>
      </c>
      <c r="B46" s="6" t="s">
        <v>8</v>
      </c>
      <c r="C46" s="6">
        <v>2</v>
      </c>
      <c r="D46" s="19" t="str">
        <f t="shared" si="4"/>
        <v>2019 E 2</v>
      </c>
      <c r="E46" s="66">
        <f>'(5) NPP_distance'!I46</f>
        <v>5.5133443381737841</v>
      </c>
      <c r="F46" s="22">
        <f>'(5) NPP_distance'!J46</f>
        <v>0.51731546302900566</v>
      </c>
      <c r="G46" s="88">
        <f t="shared" si="11"/>
        <v>6.0306598012027894</v>
      </c>
      <c r="H46" s="57">
        <f>'(3) J. balticus'!L106</f>
        <v>0.54345539662057663</v>
      </c>
      <c r="I46" s="22">
        <f>'(3) J. balticus'!M106</f>
        <v>2.827438897454039</v>
      </c>
      <c r="J46" s="53">
        <f>'(3) J. balticus'!N106</f>
        <v>3.3708942940746156</v>
      </c>
      <c r="K46" s="66">
        <f t="shared" ref="K46:K47" si="78">H46*$E46*0.4215</f>
        <v>1.2629222133843907</v>
      </c>
      <c r="L46" s="23">
        <f t="shared" si="75"/>
        <v>6.5706135458156476</v>
      </c>
      <c r="M46" s="88">
        <f t="shared" si="76"/>
        <v>7.8335357592000392</v>
      </c>
      <c r="N46" s="66">
        <f t="shared" si="77"/>
        <v>0.11807790965812191</v>
      </c>
      <c r="O46" s="23">
        <f t="shared" si="77"/>
        <v>0.61432470221751612</v>
      </c>
      <c r="P46" s="45">
        <f t="shared" si="77"/>
        <v>0.73240261187563804</v>
      </c>
      <c r="Q46" s="100">
        <f t="shared" si="8"/>
        <v>1.3810001230425126</v>
      </c>
      <c r="R46" s="23">
        <f t="shared" si="9"/>
        <v>7.1849382480331636</v>
      </c>
      <c r="S46" s="45">
        <f t="shared" si="10"/>
        <v>8.5659383710756778</v>
      </c>
    </row>
    <row r="47" spans="1:19">
      <c r="A47" s="47">
        <v>2019</v>
      </c>
      <c r="B47" s="6" t="s">
        <v>8</v>
      </c>
      <c r="C47" s="6">
        <v>3</v>
      </c>
      <c r="D47" s="19" t="str">
        <f t="shared" si="4"/>
        <v>2019 E 3</v>
      </c>
      <c r="E47" s="66">
        <f>'(5) NPP_distance'!I47</f>
        <v>4.2548643620987274</v>
      </c>
      <c r="F47" s="22">
        <f>'(5) NPP_distance'!J47</f>
        <v>0.43512325149688513</v>
      </c>
      <c r="G47" s="88">
        <f t="shared" si="11"/>
        <v>4.6899876135956129</v>
      </c>
      <c r="H47" s="57">
        <f>'(3) J. balticus'!L107</f>
        <v>0.12484473584488157</v>
      </c>
      <c r="I47" s="22">
        <f>'(3) J. balticus'!M107</f>
        <v>4.2585664515347892</v>
      </c>
      <c r="J47" s="53">
        <f>'(3) J. balticus'!N107</f>
        <v>4.3834111873796706</v>
      </c>
      <c r="K47" s="66">
        <f t="shared" si="78"/>
        <v>0.22389971140965978</v>
      </c>
      <c r="L47" s="23">
        <f t="shared" si="75"/>
        <v>7.6374209378135332</v>
      </c>
      <c r="M47" s="88">
        <f t="shared" si="76"/>
        <v>7.8613206492231935</v>
      </c>
      <c r="N47" s="66">
        <f t="shared" si="77"/>
        <v>2.2815595905099729E-2</v>
      </c>
      <c r="O47" s="23">
        <f t="shared" si="77"/>
        <v>0.77826053806509521</v>
      </c>
      <c r="P47" s="45">
        <f t="shared" si="77"/>
        <v>0.80107613397019495</v>
      </c>
      <c r="Q47" s="100">
        <f t="shared" si="8"/>
        <v>0.24671530731475952</v>
      </c>
      <c r="R47" s="23">
        <f t="shared" si="9"/>
        <v>8.4156814758786282</v>
      </c>
      <c r="S47" s="45">
        <f t="shared" si="10"/>
        <v>8.6623967831933886</v>
      </c>
    </row>
    <row r="48" spans="1:19">
      <c r="A48" s="47">
        <v>2017</v>
      </c>
      <c r="B48" s="6" t="s">
        <v>7</v>
      </c>
      <c r="C48" s="6">
        <v>1</v>
      </c>
      <c r="D48" s="19" t="str">
        <f t="shared" si="4"/>
        <v>2017 F 1</v>
      </c>
      <c r="E48" s="66">
        <f>'(5) NPP_distance'!I48</f>
        <v>2.1210053093212502</v>
      </c>
      <c r="F48" s="22">
        <f>'(5) NPP_distance'!J48</f>
        <v>0.28607116930420029</v>
      </c>
      <c r="G48" s="88">
        <f t="shared" si="11"/>
        <v>2.4070764786254504</v>
      </c>
      <c r="H48" s="57">
        <f>AVERAGE(SUM('(3) J. balticus'!L17:L21),SUM('(3) J. balticus'!L59:L63))</f>
        <v>0.44217316207733509</v>
      </c>
      <c r="I48" s="22">
        <f>AVERAGE(SUM('(3) J. balticus'!M17:M21),SUM('(3) J. balticus'!M59:M63))</f>
        <v>3.1657410813998657</v>
      </c>
      <c r="J48" s="53">
        <f>AVERAGE(SUM('(3) J. balticus'!N17:N21),SUM('(3) J. balticus'!N59:N63))</f>
        <v>3.6079142434772007</v>
      </c>
      <c r="K48" s="66">
        <f>H48*$E48*0.5715</f>
        <v>0.53598220334768232</v>
      </c>
      <c r="L48" s="23">
        <f t="shared" ref="L48:L50" si="79">I48*$E48*0.5715</f>
        <v>3.8373674061661198</v>
      </c>
      <c r="M48" s="88">
        <f t="shared" ref="M48:M50" si="80">J48*$E48*0.5715</f>
        <v>4.3733496095138022</v>
      </c>
      <c r="N48" s="66">
        <f t="shared" ref="N48:P50" si="81">H48*$F48*0.58</f>
        <v>7.3365936236031368E-2</v>
      </c>
      <c r="O48" s="23">
        <f t="shared" si="81"/>
        <v>0.52526380666483374</v>
      </c>
      <c r="P48" s="45">
        <f t="shared" si="81"/>
        <v>0.59862974290086501</v>
      </c>
      <c r="Q48" s="100">
        <f t="shared" si="8"/>
        <v>0.6093481395837137</v>
      </c>
      <c r="R48" s="23">
        <f t="shared" si="9"/>
        <v>4.3626312128309532</v>
      </c>
      <c r="S48" s="45">
        <f t="shared" si="10"/>
        <v>4.9719793524146674</v>
      </c>
    </row>
    <row r="49" spans="1:19">
      <c r="A49" s="47">
        <v>2017</v>
      </c>
      <c r="B49" s="6" t="s">
        <v>7</v>
      </c>
      <c r="C49" s="6">
        <v>2</v>
      </c>
      <c r="D49" s="19" t="str">
        <f t="shared" si="4"/>
        <v>2017 F 2</v>
      </c>
      <c r="E49" s="66">
        <f>'(5) NPP_distance'!I49</f>
        <v>2.1335519599193251</v>
      </c>
      <c r="F49" s="22">
        <f>'(5) NPP_distance'!J49</f>
        <v>0.28682653107166306</v>
      </c>
      <c r="G49" s="88">
        <f t="shared" si="11"/>
        <v>2.4203784909909882</v>
      </c>
      <c r="H49" s="57">
        <f>AVERAGE('(3) J. balticus'!L22,'(3) J. balticus'!L64)</f>
        <v>5.2790548840556797E-2</v>
      </c>
      <c r="I49" s="22">
        <f>AVERAGE('(3) J. balticus'!M22,'(3) J. balticus'!M64)</f>
        <v>3.818725087589582</v>
      </c>
      <c r="J49" s="53">
        <f>AVERAGE('(3) J. balticus'!N22,'(3) J. balticus'!N64)</f>
        <v>3.8715156364301384</v>
      </c>
      <c r="K49" s="66">
        <f t="shared" ref="K49:K50" si="82">H49*$E49*0.5715</f>
        <v>6.4368833066488468E-2</v>
      </c>
      <c r="L49" s="23">
        <f t="shared" si="79"/>
        <v>4.6562667577538432</v>
      </c>
      <c r="M49" s="88">
        <f t="shared" si="80"/>
        <v>4.7206355908203319</v>
      </c>
      <c r="N49" s="66">
        <f t="shared" si="81"/>
        <v>8.782203398437544E-3</v>
      </c>
      <c r="O49" s="23">
        <f t="shared" si="81"/>
        <v>0.6352807685939984</v>
      </c>
      <c r="P49" s="45">
        <f t="shared" si="81"/>
        <v>0.6440629719924359</v>
      </c>
      <c r="Q49" s="100">
        <f t="shared" si="8"/>
        <v>7.3151036464926017E-2</v>
      </c>
      <c r="R49" s="23">
        <f t="shared" si="9"/>
        <v>5.2915475263478413</v>
      </c>
      <c r="S49" s="45">
        <f t="shared" si="10"/>
        <v>5.3646985628127677</v>
      </c>
    </row>
    <row r="50" spans="1:19">
      <c r="A50" s="47">
        <v>2017</v>
      </c>
      <c r="B50" s="6" t="s">
        <v>7</v>
      </c>
      <c r="C50" s="6">
        <v>3</v>
      </c>
      <c r="D50" s="19" t="str">
        <f t="shared" si="4"/>
        <v>2017 F 3</v>
      </c>
      <c r="E50" s="66">
        <f>'(5) NPP_distance'!I50</f>
        <v>1.6918668210831751</v>
      </c>
      <c r="F50" s="22">
        <f>'(5) NPP_distance'!J50</f>
        <v>0.26023520579920706</v>
      </c>
      <c r="G50" s="88">
        <f t="shared" si="11"/>
        <v>1.9521020268823821</v>
      </c>
      <c r="H50" s="57">
        <f>AVERAGE('(3) J. balticus'!L23,'(3) J. balticus'!L65)</f>
        <v>0.34999583787701671</v>
      </c>
      <c r="I50" s="22">
        <f>AVERAGE('(3) J. balticus'!M23,'(3) J. balticus'!M65)</f>
        <v>3.2779508268702999</v>
      </c>
      <c r="J50" s="53">
        <f>AVERAGE('(3) J. balticus'!N23,'(3) J. balticus'!N65)</f>
        <v>3.6279466647473173</v>
      </c>
      <c r="K50" s="66">
        <f t="shared" si="82"/>
        <v>0.33841163652259043</v>
      </c>
      <c r="L50" s="23">
        <f t="shared" si="79"/>
        <v>3.1694568440883772</v>
      </c>
      <c r="M50" s="88">
        <f t="shared" si="80"/>
        <v>3.5078684806109686</v>
      </c>
      <c r="N50" s="66">
        <f t="shared" si="81"/>
        <v>5.2827118561298986E-2</v>
      </c>
      <c r="O50" s="23">
        <f t="shared" si="81"/>
        <v>0.49476216065755857</v>
      </c>
      <c r="P50" s="45">
        <f t="shared" si="81"/>
        <v>0.54758927921885769</v>
      </c>
      <c r="Q50" s="100">
        <f t="shared" si="8"/>
        <v>0.39123875508388939</v>
      </c>
      <c r="R50" s="23">
        <f t="shared" si="9"/>
        <v>3.6642190047459358</v>
      </c>
      <c r="S50" s="45">
        <f t="shared" si="10"/>
        <v>4.0554577598298263</v>
      </c>
    </row>
    <row r="51" spans="1:19">
      <c r="A51" s="47">
        <v>2018</v>
      </c>
      <c r="B51" s="6" t="s">
        <v>7</v>
      </c>
      <c r="C51" s="6">
        <v>1</v>
      </c>
      <c r="D51" s="19" t="str">
        <f t="shared" si="4"/>
        <v>2018 F 1</v>
      </c>
      <c r="E51" s="66">
        <f>'(5) NPP_distance'!I51</f>
        <v>3.2838112819484353</v>
      </c>
      <c r="F51" s="22">
        <f>'(5) NPP_distance'!J51</f>
        <v>0.35754095983717527</v>
      </c>
      <c r="G51" s="88">
        <f t="shared" si="11"/>
        <v>3.6413522417856106</v>
      </c>
      <c r="H51" s="57">
        <f>AVERAGE(SUM('(3) J. balticus'!L17:L21),SUM('(3) J. balticus'!L59:L63))</f>
        <v>0.44217316207733509</v>
      </c>
      <c r="I51" s="22">
        <f>AVERAGE(SUM('(3) J. balticus'!M17:M21),SUM('(3) J. balticus'!M59:M63))</f>
        <v>3.1657410813998657</v>
      </c>
      <c r="J51" s="53">
        <f>AVERAGE(SUM('(3) J. balticus'!N17:N21),SUM('(3) J. balticus'!N59:N63))</f>
        <v>3.6079142434772007</v>
      </c>
      <c r="K51" s="66">
        <f t="shared" ref="K51:K53" si="83">H51*$E51</f>
        <v>1.452013218204367</v>
      </c>
      <c r="L51" s="23">
        <f t="shared" ref="L51:L53" si="84">I51*$E51</f>
        <v>10.395696278828519</v>
      </c>
      <c r="M51" s="88">
        <f t="shared" ref="M51:M53" si="85">J51*$E51</f>
        <v>11.847709497032886</v>
      </c>
      <c r="N51" s="66">
        <f t="shared" ref="N51:N53" si="86">H51*$F51</f>
        <v>0.15809501678336926</v>
      </c>
      <c r="O51" s="23">
        <f t="shared" ref="O51:O53" si="87">I51*$F51</f>
        <v>1.1318821048396852</v>
      </c>
      <c r="P51" s="45">
        <f t="shared" ref="P51:P53" si="88">J51*$F51</f>
        <v>1.2899771216230544</v>
      </c>
      <c r="Q51" s="100">
        <f t="shared" si="8"/>
        <v>1.6101082349877363</v>
      </c>
      <c r="R51" s="23">
        <f t="shared" si="9"/>
        <v>11.527578383668203</v>
      </c>
      <c r="S51" s="45">
        <f t="shared" si="10"/>
        <v>13.137686618655941</v>
      </c>
    </row>
    <row r="52" spans="1:19">
      <c r="A52" s="47">
        <v>2018</v>
      </c>
      <c r="B52" s="6" t="s">
        <v>7</v>
      </c>
      <c r="C52" s="6">
        <v>2</v>
      </c>
      <c r="D52" s="19" t="str">
        <f t="shared" si="4"/>
        <v>2018 F 2</v>
      </c>
      <c r="E52" s="66">
        <f>'(5) NPP_distance'!I52</f>
        <v>3.0006283639550815</v>
      </c>
      <c r="F52" s="22">
        <f>'(5) NPP_distance'!J52</f>
        <v>0.34068941446253731</v>
      </c>
      <c r="G52" s="88">
        <f t="shared" si="11"/>
        <v>3.3413177784176189</v>
      </c>
      <c r="H52" s="57">
        <f>AVERAGE('(3) J. balticus'!L22,'(3) J. balticus'!L64)</f>
        <v>5.2790548840556797E-2</v>
      </c>
      <c r="I52" s="22">
        <f>AVERAGE('(3) J. balticus'!M22,'(3) J. balticus'!M64)</f>
        <v>3.818725087589582</v>
      </c>
      <c r="J52" s="53">
        <f>AVERAGE('(3) J. balticus'!N22,'(3) J. balticus'!N64)</f>
        <v>3.8715156364301384</v>
      </c>
      <c r="K52" s="66">
        <f t="shared" si="83"/>
        <v>0.15840481819973076</v>
      </c>
      <c r="L52" s="23">
        <f t="shared" si="84"/>
        <v>11.458574811968152</v>
      </c>
      <c r="M52" s="88">
        <f t="shared" si="85"/>
        <v>11.616979630167883</v>
      </c>
      <c r="N52" s="66">
        <f t="shared" si="86"/>
        <v>1.7985181173645275E-2</v>
      </c>
      <c r="O52" s="23">
        <f t="shared" si="87"/>
        <v>1.3009992140842961</v>
      </c>
      <c r="P52" s="45">
        <f t="shared" si="88"/>
        <v>1.3189843952579414</v>
      </c>
      <c r="Q52" s="100">
        <f t="shared" si="8"/>
        <v>0.17638999937337604</v>
      </c>
      <c r="R52" s="23">
        <f t="shared" si="9"/>
        <v>12.759574026052448</v>
      </c>
      <c r="S52" s="45">
        <f t="shared" si="10"/>
        <v>12.935964025425825</v>
      </c>
    </row>
    <row r="53" spans="1:19">
      <c r="A53" s="47">
        <v>2018</v>
      </c>
      <c r="B53" s="6" t="s">
        <v>7</v>
      </c>
      <c r="C53" s="6">
        <v>3</v>
      </c>
      <c r="D53" s="19" t="str">
        <f t="shared" si="4"/>
        <v>2018 F 3</v>
      </c>
      <c r="E53" s="66">
        <f>'(5) NPP_distance'!I53</f>
        <v>2.5696086723935583</v>
      </c>
      <c r="F53" s="22">
        <f>'(5) NPP_distance'!J53</f>
        <v>0.31504045250826457</v>
      </c>
      <c r="G53" s="88">
        <f t="shared" si="11"/>
        <v>2.8846491249018227</v>
      </c>
      <c r="H53" s="57">
        <f>AVERAGE('(3) J. balticus'!L23,'(3) J. balticus'!L65)</f>
        <v>0.34999583787701671</v>
      </c>
      <c r="I53" s="22">
        <f>AVERAGE('(3) J. balticus'!M23,'(3) J. balticus'!M65)</f>
        <v>3.2779508268702999</v>
      </c>
      <c r="J53" s="53">
        <f>AVERAGE('(3) J. balticus'!N23,'(3) J. balticus'!N65)</f>
        <v>3.6279466647473173</v>
      </c>
      <c r="K53" s="66">
        <f t="shared" si="83"/>
        <v>0.89935234031043199</v>
      </c>
      <c r="L53" s="23">
        <f t="shared" si="84"/>
        <v>8.4230508724055575</v>
      </c>
      <c r="M53" s="88">
        <f t="shared" si="85"/>
        <v>9.3224032127159919</v>
      </c>
      <c r="N53" s="66">
        <f t="shared" si="86"/>
        <v>0.11026284714078455</v>
      </c>
      <c r="O53" s="23">
        <f t="shared" si="87"/>
        <v>1.0326871117970593</v>
      </c>
      <c r="P53" s="45">
        <f t="shared" si="88"/>
        <v>1.142949958937844</v>
      </c>
      <c r="Q53" s="100">
        <f t="shared" si="8"/>
        <v>1.0096151874512165</v>
      </c>
      <c r="R53" s="23">
        <f t="shared" si="9"/>
        <v>9.4557379842026172</v>
      </c>
      <c r="S53" s="45">
        <f t="shared" si="10"/>
        <v>10.465353171653836</v>
      </c>
    </row>
    <row r="54" spans="1:19">
      <c r="A54" s="47">
        <v>2019</v>
      </c>
      <c r="B54" s="6" t="s">
        <v>7</v>
      </c>
      <c r="C54" s="6">
        <v>1</v>
      </c>
      <c r="D54" s="19" t="str">
        <f t="shared" si="4"/>
        <v>2019 F 1</v>
      </c>
      <c r="E54" s="66">
        <f>'(5) NPP_distance'!I54</f>
        <v>5.69621783115441</v>
      </c>
      <c r="F54" s="22">
        <f>'(5) NPP_distance'!J54</f>
        <v>0.52925905935507478</v>
      </c>
      <c r="G54" s="88">
        <f t="shared" si="11"/>
        <v>6.2254768905094853</v>
      </c>
      <c r="H54" s="57">
        <f>SUM('(3) J. balticus'!L108:L112)</f>
        <v>0.62862953787841491</v>
      </c>
      <c r="I54" s="22">
        <f>SUM('(3) J. balticus'!M108:M112)</f>
        <v>4.1812545757524067</v>
      </c>
      <c r="J54" s="53">
        <f>SUM('(3) J. balticus'!N108:N112)</f>
        <v>4.8098841136308215</v>
      </c>
      <c r="K54" s="66">
        <f>H54*$E54*0.4215</f>
        <v>1.5093117449727012</v>
      </c>
      <c r="L54" s="23">
        <f t="shared" ref="L54:L56" si="89">I54*$E54*0.4215</f>
        <v>10.039007491125162</v>
      </c>
      <c r="M54" s="88">
        <f t="shared" ref="M54:M56" si="90">J54*$E54*0.4215</f>
        <v>11.548319236097862</v>
      </c>
      <c r="N54" s="66">
        <f t="shared" ref="N54:P56" si="91">H54*$F54*0.42</f>
        <v>0.13973730871814499</v>
      </c>
      <c r="O54" s="23">
        <f t="shared" si="91"/>
        <v>0.92944608274846474</v>
      </c>
      <c r="P54" s="45">
        <f t="shared" si="91"/>
        <v>1.0691833914666098</v>
      </c>
      <c r="Q54" s="100">
        <f t="shared" si="8"/>
        <v>1.6490490536908462</v>
      </c>
      <c r="R54" s="23">
        <f t="shared" si="9"/>
        <v>10.968453573873626</v>
      </c>
      <c r="S54" s="45">
        <f t="shared" si="10"/>
        <v>12.617502627564471</v>
      </c>
    </row>
    <row r="55" spans="1:19">
      <c r="A55" s="47">
        <v>2019</v>
      </c>
      <c r="B55" s="6" t="s">
        <v>7</v>
      </c>
      <c r="C55" s="6">
        <v>2</v>
      </c>
      <c r="D55" s="19" t="str">
        <f t="shared" si="4"/>
        <v>2019 F 2</v>
      </c>
      <c r="E55" s="66">
        <f>'(5) NPP_distance'!I55</f>
        <v>5.6824817361524937</v>
      </c>
      <c r="F55" s="22">
        <f>'(5) NPP_distance'!J55</f>
        <v>0.52836194533857361</v>
      </c>
      <c r="G55" s="88">
        <f t="shared" si="11"/>
        <v>6.2108436814910677</v>
      </c>
      <c r="H55" s="57">
        <f>'(3) J. balticus'!L113</f>
        <v>8.0578285622360413E-2</v>
      </c>
      <c r="I55" s="22">
        <f>'(3) J. balticus'!M113</f>
        <v>3.4974392710711273</v>
      </c>
      <c r="J55" s="53">
        <f>'(3) J. balticus'!N113</f>
        <v>3.5780175566934878</v>
      </c>
      <c r="K55" s="66">
        <f t="shared" ref="K55:K56" si="92">H55*$E55*0.4215</f>
        <v>0.192998374233977</v>
      </c>
      <c r="L55" s="23">
        <f t="shared" si="89"/>
        <v>8.3769478102606989</v>
      </c>
      <c r="M55" s="88">
        <f t="shared" si="90"/>
        <v>8.5699461844946736</v>
      </c>
      <c r="N55" s="66">
        <f t="shared" si="91"/>
        <v>1.7881289892260576E-2</v>
      </c>
      <c r="O55" s="23">
        <f t="shared" si="91"/>
        <v>0.77612380312599871</v>
      </c>
      <c r="P55" s="45">
        <f t="shared" si="91"/>
        <v>0.79400509301825939</v>
      </c>
      <c r="Q55" s="100">
        <f t="shared" si="8"/>
        <v>0.21087966412623757</v>
      </c>
      <c r="R55" s="23">
        <f t="shared" si="9"/>
        <v>9.1530716133866967</v>
      </c>
      <c r="S55" s="45">
        <f t="shared" si="10"/>
        <v>9.3639512775129337</v>
      </c>
    </row>
    <row r="56" spans="1:19">
      <c r="A56" s="47">
        <v>2019</v>
      </c>
      <c r="B56" s="6" t="s">
        <v>7</v>
      </c>
      <c r="C56" s="6">
        <v>3</v>
      </c>
      <c r="D56" s="19" t="str">
        <f t="shared" si="4"/>
        <v>2019 F 3</v>
      </c>
      <c r="E56" s="66">
        <f>'(5) NPP_distance'!I56</f>
        <v>4.5621193360793821</v>
      </c>
      <c r="F56" s="22">
        <f>'(5) NPP_distance'!J56</f>
        <v>0.45519028974605635</v>
      </c>
      <c r="G56" s="88">
        <f t="shared" si="11"/>
        <v>5.0173096258254386</v>
      </c>
      <c r="H56" s="57">
        <f>'(3) J. balticus'!L114</f>
        <v>0.37937013479188125</v>
      </c>
      <c r="I56" s="22">
        <f>'(3) J. balticus'!M114</f>
        <v>3.2059612115869589</v>
      </c>
      <c r="J56" s="53">
        <f>'(3) J. balticus'!N114</f>
        <v>3.5853313463788403</v>
      </c>
      <c r="K56" s="66">
        <f t="shared" si="92"/>
        <v>0.72950346527653243</v>
      </c>
      <c r="L56" s="23">
        <f t="shared" si="89"/>
        <v>6.1648495727737176</v>
      </c>
      <c r="M56" s="88">
        <f t="shared" si="90"/>
        <v>6.8943530380502507</v>
      </c>
      <c r="N56" s="66">
        <f t="shared" si="91"/>
        <v>7.2527952662305079E-2</v>
      </c>
      <c r="O56" s="23">
        <f t="shared" si="91"/>
        <v>0.61291541338309197</v>
      </c>
      <c r="P56" s="45">
        <f t="shared" si="91"/>
        <v>0.68544336604539713</v>
      </c>
      <c r="Q56" s="100">
        <f t="shared" si="8"/>
        <v>0.80203141793883748</v>
      </c>
      <c r="R56" s="23">
        <f t="shared" si="9"/>
        <v>6.7777649861568099</v>
      </c>
      <c r="S56" s="45">
        <f t="shared" si="10"/>
        <v>7.5797964040956476</v>
      </c>
    </row>
    <row r="57" spans="1:19">
      <c r="A57" s="47">
        <v>2017</v>
      </c>
      <c r="B57" s="6" t="s">
        <v>5</v>
      </c>
      <c r="C57" s="6">
        <v>1</v>
      </c>
      <c r="D57" s="19" t="str">
        <f t="shared" si="4"/>
        <v>2017 G 1</v>
      </c>
      <c r="E57" s="66">
        <f>'(5) NPP_distance'!I57</f>
        <v>2.28025308828735</v>
      </c>
      <c r="F57" s="22">
        <f>'(5) NPP_distance'!J57</f>
        <v>0.29565856339348762</v>
      </c>
      <c r="G57" s="88">
        <f t="shared" si="11"/>
        <v>2.5759116516808378</v>
      </c>
      <c r="H57" s="57">
        <f>AVERAGE(SUM('(3) J. balticus'!L24:L28),SUM('(3) J. balticus'!L66:L70))</f>
        <v>1.0019541867795081</v>
      </c>
      <c r="I57" s="22">
        <f>AVERAGE(SUM('(3) J. balticus'!M24:M28),SUM('(3) J. balticus'!M66:M70))</f>
        <v>3.2524039118549708</v>
      </c>
      <c r="J57" s="53">
        <f>AVERAGE(SUM('(3) J. balticus'!N24:N28),SUM('(3) J. balticus'!N66:N70))</f>
        <v>4.2543580986344782</v>
      </c>
      <c r="K57" s="66">
        <f>H57*$E57*0.5715</f>
        <v>1.3057112670671454</v>
      </c>
      <c r="L57" s="23">
        <f t="shared" ref="L57:L59" si="93">I57*$E57*0.5715</f>
        <v>4.2384177727846861</v>
      </c>
      <c r="M57" s="88">
        <f t="shared" ref="M57:M59" si="94">J57*$E57*0.5715</f>
        <v>5.544129039851831</v>
      </c>
      <c r="N57" s="66">
        <f t="shared" ref="N57:P59" si="95">H57*$F57*0.58</f>
        <v>0.17181707456060533</v>
      </c>
      <c r="O57" s="23">
        <f t="shared" si="95"/>
        <v>0.55772861952955188</v>
      </c>
      <c r="P57" s="45">
        <f t="shared" si="95"/>
        <v>0.72954569409015724</v>
      </c>
      <c r="Q57" s="100">
        <f t="shared" si="8"/>
        <v>1.4775283416277507</v>
      </c>
      <c r="R57" s="23">
        <f t="shared" si="9"/>
        <v>4.7961463923142382</v>
      </c>
      <c r="S57" s="45">
        <f t="shared" si="10"/>
        <v>6.2736747339419878</v>
      </c>
    </row>
    <row r="58" spans="1:19">
      <c r="A58" s="47">
        <v>2017</v>
      </c>
      <c r="B58" s="6" t="s">
        <v>5</v>
      </c>
      <c r="C58" s="6">
        <v>2</v>
      </c>
      <c r="D58" s="19" t="str">
        <f t="shared" si="4"/>
        <v>2017 G 2</v>
      </c>
      <c r="E58" s="66">
        <f>'(5) NPP_distance'!I58</f>
        <v>2.390172368503837</v>
      </c>
      <c r="F58" s="22">
        <f>'(5) NPP_distance'!J58</f>
        <v>0.30227617190450234</v>
      </c>
      <c r="G58" s="88">
        <f t="shared" si="11"/>
        <v>2.6924485404083391</v>
      </c>
      <c r="H58" s="57">
        <f>AVERAGE('(3) J. balticus'!L29,'(3) J. balticus'!L71)</f>
        <v>0.75405845212354428</v>
      </c>
      <c r="I58" s="22">
        <f>AVERAGE('(3) J. balticus'!M29,'(3) J. balticus'!M71)</f>
        <v>2.6912295873790164</v>
      </c>
      <c r="J58" s="53">
        <f>AVERAGE('(3) J. balticus'!N29,'(3) J. balticus'!N71)</f>
        <v>3.4452880395025609</v>
      </c>
      <c r="K58" s="66">
        <f t="shared" ref="K58:K59" si="96">H58*$E58*0.5715</f>
        <v>1.030031410121161</v>
      </c>
      <c r="L58" s="23">
        <f t="shared" si="93"/>
        <v>3.6761752342159655</v>
      </c>
      <c r="M58" s="88">
        <f t="shared" si="94"/>
        <v>4.7062066443371258</v>
      </c>
      <c r="N58" s="66">
        <f t="shared" si="95"/>
        <v>0.13220166333408084</v>
      </c>
      <c r="O58" s="23">
        <f t="shared" si="95"/>
        <v>0.47182685488565623</v>
      </c>
      <c r="P58" s="45">
        <f t="shared" si="95"/>
        <v>0.60402851821973713</v>
      </c>
      <c r="Q58" s="100">
        <f t="shared" si="8"/>
        <v>1.1622330734552417</v>
      </c>
      <c r="R58" s="23">
        <f t="shared" si="9"/>
        <v>4.148002089101622</v>
      </c>
      <c r="S58" s="45">
        <f t="shared" si="10"/>
        <v>5.3102351625568627</v>
      </c>
    </row>
    <row r="59" spans="1:19">
      <c r="A59" s="47">
        <v>2017</v>
      </c>
      <c r="B59" s="6" t="s">
        <v>5</v>
      </c>
      <c r="C59" s="6">
        <v>3</v>
      </c>
      <c r="D59" s="19" t="str">
        <f t="shared" si="4"/>
        <v>2017 G 3</v>
      </c>
      <c r="E59" s="66">
        <f>'(5) NPP_distance'!I59</f>
        <v>1.86182996757615</v>
      </c>
      <c r="F59" s="22">
        <f>'(5) NPP_distance'!J59</f>
        <v>0.27046771062070474</v>
      </c>
      <c r="G59" s="88">
        <f t="shared" si="11"/>
        <v>2.1322976781968546</v>
      </c>
      <c r="H59" s="57">
        <f>AVERAGE('(3) J. balticus'!L30,'(3) J. balticus'!L72)</f>
        <v>0.15965334592785005</v>
      </c>
      <c r="I59" s="22">
        <f>AVERAGE('(3) J. balticus'!M30,'(3) J. balticus'!M72)</f>
        <v>3.5716173532985414</v>
      </c>
      <c r="J59" s="53">
        <f>AVERAGE('(3) J. balticus'!N30,'(3) J. balticus'!N72)</f>
        <v>3.7312706992263909</v>
      </c>
      <c r="K59" s="66">
        <f t="shared" si="96"/>
        <v>0.16987687988300396</v>
      </c>
      <c r="L59" s="23">
        <f t="shared" si="93"/>
        <v>3.8003288223507852</v>
      </c>
      <c r="M59" s="88">
        <f t="shared" si="94"/>
        <v>3.9702057022337884</v>
      </c>
      <c r="N59" s="66">
        <f t="shared" si="95"/>
        <v>2.5045023480303789E-2</v>
      </c>
      <c r="O59" s="23">
        <f t="shared" si="95"/>
        <v>0.56028415788070562</v>
      </c>
      <c r="P59" s="45">
        <f t="shared" si="95"/>
        <v>0.58532918136100931</v>
      </c>
      <c r="Q59" s="100">
        <f t="shared" si="8"/>
        <v>0.19492190336330775</v>
      </c>
      <c r="R59" s="23">
        <f t="shared" si="9"/>
        <v>4.3606129802314904</v>
      </c>
      <c r="S59" s="45">
        <f t="shared" si="10"/>
        <v>4.555534883594798</v>
      </c>
    </row>
    <row r="60" spans="1:19">
      <c r="A60" s="47">
        <v>2018</v>
      </c>
      <c r="B60" s="6" t="s">
        <v>5</v>
      </c>
      <c r="C60" s="6">
        <v>1</v>
      </c>
      <c r="D60" s="19" t="str">
        <f t="shared" si="4"/>
        <v>2018 G 1</v>
      </c>
      <c r="E60" s="66">
        <f>'(5) NPP_distance'!I60</f>
        <v>4.218914001654297</v>
      </c>
      <c r="F60" s="22">
        <f>'(5) NPP_distance'!J60</f>
        <v>0.41318671002130347</v>
      </c>
      <c r="G60" s="88">
        <f t="shared" si="11"/>
        <v>4.6321007116756006</v>
      </c>
      <c r="H60" s="57">
        <f>AVERAGE(SUM('(3) J. balticus'!L24:L28),SUM('(3) J. balticus'!L66:L70))</f>
        <v>1.0019541867795081</v>
      </c>
      <c r="I60" s="22">
        <f>AVERAGE(SUM('(3) J. balticus'!M24:M28),SUM('(3) J. balticus'!M66:M70))</f>
        <v>3.2524039118549708</v>
      </c>
      <c r="J60" s="53">
        <f>AVERAGE(SUM('(3) J. balticus'!N24:N28),SUM('(3) J. balticus'!N66:N70))</f>
        <v>4.2543580986344782</v>
      </c>
      <c r="K60" s="66">
        <f t="shared" ref="K60:K62" si="97">H60*$E60</f>
        <v>4.2271585476202116</v>
      </c>
      <c r="L60" s="23">
        <f t="shared" ref="L60:L62" si="98">I60*$E60</f>
        <v>13.721612402760144</v>
      </c>
      <c r="M60" s="88">
        <f t="shared" ref="M60:M62" si="99">J60*$E60</f>
        <v>17.948770950380354</v>
      </c>
      <c r="N60" s="66">
        <f t="shared" ref="N60:N62" si="100">H60*$F60</f>
        <v>0.41399415402749556</v>
      </c>
      <c r="O60" s="23">
        <f t="shared" ref="O60:O62" si="101">I60*$F60</f>
        <v>1.3438500719997728</v>
      </c>
      <c r="P60" s="45">
        <f t="shared" ref="P60:P62" si="102">J60*$F60</f>
        <v>1.7578442260272682</v>
      </c>
      <c r="Q60" s="100">
        <f t="shared" si="8"/>
        <v>4.641152701647707</v>
      </c>
      <c r="R60" s="23">
        <f t="shared" si="9"/>
        <v>15.065462474759917</v>
      </c>
      <c r="S60" s="45">
        <f t="shared" si="10"/>
        <v>19.70661517640762</v>
      </c>
    </row>
    <row r="61" spans="1:19">
      <c r="A61" s="47">
        <v>2018</v>
      </c>
      <c r="B61" s="6" t="s">
        <v>5</v>
      </c>
      <c r="C61" s="6">
        <v>2</v>
      </c>
      <c r="D61" s="19" t="str">
        <f t="shared" si="4"/>
        <v>2018 G 2</v>
      </c>
      <c r="E61" s="66">
        <f>'(5) NPP_distance'!I61</f>
        <v>3.9018375163944237</v>
      </c>
      <c r="F61" s="22">
        <f>'(5) NPP_distance'!J61</f>
        <v>0.39431823865851856</v>
      </c>
      <c r="G61" s="88">
        <f t="shared" si="11"/>
        <v>4.2961557550529426</v>
      </c>
      <c r="H61" s="57">
        <f>AVERAGE('(3) J. balticus'!L29,'(3) J. balticus'!L71)</f>
        <v>0.75405845212354428</v>
      </c>
      <c r="I61" s="22">
        <f>AVERAGE('(3) J. balticus'!M29,'(3) J. balticus'!M71)</f>
        <v>2.6912295873790164</v>
      </c>
      <c r="J61" s="53">
        <f>AVERAGE('(3) J. balticus'!N29,'(3) J. balticus'!N71)</f>
        <v>3.4452880395025609</v>
      </c>
      <c r="K61" s="66">
        <f t="shared" si="97"/>
        <v>2.9422135580499535</v>
      </c>
      <c r="L61" s="23">
        <f t="shared" si="98"/>
        <v>10.500740569266132</v>
      </c>
      <c r="M61" s="88">
        <f t="shared" si="99"/>
        <v>13.442954127316085</v>
      </c>
      <c r="N61" s="66">
        <f t="shared" si="100"/>
        <v>0.29733900068692481</v>
      </c>
      <c r="O61" s="23">
        <f t="shared" si="101"/>
        <v>1.0612009107209854</v>
      </c>
      <c r="P61" s="45">
        <f t="shared" si="102"/>
        <v>1.3585399114079104</v>
      </c>
      <c r="Q61" s="100">
        <f t="shared" si="8"/>
        <v>3.2395525587368783</v>
      </c>
      <c r="R61" s="23">
        <f t="shared" si="9"/>
        <v>11.561941479987118</v>
      </c>
      <c r="S61" s="45">
        <f t="shared" si="10"/>
        <v>14.801494038723995</v>
      </c>
    </row>
    <row r="62" spans="1:19">
      <c r="A62" s="47">
        <v>2018</v>
      </c>
      <c r="B62" s="6" t="s">
        <v>5</v>
      </c>
      <c r="C62" s="6">
        <v>3</v>
      </c>
      <c r="D62" s="19" t="str">
        <f t="shared" si="4"/>
        <v>2018 G 3</v>
      </c>
      <c r="E62" s="66">
        <f>'(5) NPP_distance'!I62</f>
        <v>3.3141558915005027</v>
      </c>
      <c r="F62" s="22">
        <f>'(5) NPP_distance'!J62</f>
        <v>0.35934669574937572</v>
      </c>
      <c r="G62" s="88">
        <f t="shared" si="11"/>
        <v>3.6735025872498785</v>
      </c>
      <c r="H62" s="57">
        <f>AVERAGE('(3) J. balticus'!L30,'(3) J. balticus'!L72)</f>
        <v>0.15965334592785005</v>
      </c>
      <c r="I62" s="22">
        <f>AVERAGE('(3) J. balticus'!M30,'(3) J. balticus'!M72)</f>
        <v>3.5716173532985414</v>
      </c>
      <c r="J62" s="53">
        <f>AVERAGE('(3) J. balticus'!N30,'(3) J. balticus'!N72)</f>
        <v>3.7312706992263909</v>
      </c>
      <c r="K62" s="66">
        <f t="shared" si="97"/>
        <v>0.52911607700455199</v>
      </c>
      <c r="L62" s="23">
        <f t="shared" si="98"/>
        <v>11.836896693619794</v>
      </c>
      <c r="M62" s="88">
        <f t="shared" si="99"/>
        <v>12.366012770624344</v>
      </c>
      <c r="N62" s="66">
        <f t="shared" si="100"/>
        <v>5.7370902324504966E-2</v>
      </c>
      <c r="O62" s="23">
        <f t="shared" si="101"/>
        <v>1.2834488943889615</v>
      </c>
      <c r="P62" s="45">
        <f t="shared" si="102"/>
        <v>1.3408197967134663</v>
      </c>
      <c r="Q62" s="100">
        <f t="shared" si="8"/>
        <v>0.58648697932905691</v>
      </c>
      <c r="R62" s="23">
        <f t="shared" si="9"/>
        <v>13.120345588008755</v>
      </c>
      <c r="S62" s="45">
        <f t="shared" si="10"/>
        <v>13.706832567337811</v>
      </c>
    </row>
    <row r="63" spans="1:19">
      <c r="A63" s="47">
        <v>2019</v>
      </c>
      <c r="B63" s="6" t="s">
        <v>5</v>
      </c>
      <c r="C63" s="6">
        <v>1</v>
      </c>
      <c r="D63" s="19" t="str">
        <f t="shared" si="4"/>
        <v>2019 G 1</v>
      </c>
      <c r="E63" s="66">
        <f>'(5) NPP_distance'!I63</f>
        <v>6.4575191246607719</v>
      </c>
      <c r="F63" s="22">
        <f>'(5) NPP_distance'!J63</f>
        <v>0.57898018177666821</v>
      </c>
      <c r="G63" s="88">
        <f t="shared" si="11"/>
        <v>7.0364993064374399</v>
      </c>
      <c r="H63" s="57">
        <f>SUM('(3) J. balticus'!L115:L119)</f>
        <v>0.39591138209662086</v>
      </c>
      <c r="I63" s="22">
        <f>SUM('(3) J. balticus'!M115:M119)</f>
        <v>4.6049002796931866</v>
      </c>
      <c r="J63" s="53">
        <f>SUM('(3) J. balticus'!N115:N119)</f>
        <v>5.0008116617898075</v>
      </c>
      <c r="K63" s="66">
        <f>H63*$E63*0.4215</f>
        <v>1.0776091430374588</v>
      </c>
      <c r="L63" s="23">
        <f t="shared" ref="L63:L65" si="103">I63*$E63*0.4215</f>
        <v>12.533821629210198</v>
      </c>
      <c r="M63" s="88">
        <f t="shared" ref="M63:M65" si="104">J63*$E63*0.4215</f>
        <v>13.611430772247656</v>
      </c>
      <c r="N63" s="66">
        <f t="shared" ref="N63:P65" si="105">H63*$F63*0.42</f>
        <v>9.6274434468976461E-2</v>
      </c>
      <c r="O63" s="23">
        <f t="shared" si="105"/>
        <v>1.1197813204200804</v>
      </c>
      <c r="P63" s="45">
        <f t="shared" si="105"/>
        <v>1.2160557548890567</v>
      </c>
      <c r="Q63" s="100">
        <f t="shared" si="8"/>
        <v>1.1738835775064353</v>
      </c>
      <c r="R63" s="23">
        <f t="shared" si="9"/>
        <v>13.65360294963028</v>
      </c>
      <c r="S63" s="45">
        <f t="shared" si="10"/>
        <v>14.827486527136713</v>
      </c>
    </row>
    <row r="64" spans="1:19">
      <c r="A64" s="47">
        <v>2019</v>
      </c>
      <c r="B64" s="6" t="s">
        <v>5</v>
      </c>
      <c r="C64" s="6">
        <v>2</v>
      </c>
      <c r="D64" s="19" t="str">
        <f t="shared" si="4"/>
        <v>2019 G 2</v>
      </c>
      <c r="E64" s="66">
        <f>'(5) NPP_distance'!I64</f>
        <v>6.5345467219467963</v>
      </c>
      <c r="F64" s="22">
        <f>'(5) NPP_distance'!J64</f>
        <v>0.58401090828031044</v>
      </c>
      <c r="G64" s="88">
        <f t="shared" si="11"/>
        <v>7.118557630227107</v>
      </c>
      <c r="H64" s="57">
        <f>'(3) J. balticus'!L120</f>
        <v>0.29509146545812259</v>
      </c>
      <c r="I64" s="22">
        <f>'(3) J. balticus'!M120</f>
        <v>3.7964014630958887</v>
      </c>
      <c r="J64" s="53">
        <f>'(3) J. balticus'!N120</f>
        <v>4.0914929285540111</v>
      </c>
      <c r="K64" s="66">
        <f t="shared" ref="K64:K65" si="106">H64*$E64*0.4215</f>
        <v>0.81277380013164335</v>
      </c>
      <c r="L64" s="23">
        <f t="shared" si="103"/>
        <v>10.45647199316805</v>
      </c>
      <c r="M64" s="88">
        <f t="shared" si="104"/>
        <v>11.269245793299694</v>
      </c>
      <c r="N64" s="66">
        <f t="shared" si="105"/>
        <v>7.2381386602545728E-2</v>
      </c>
      <c r="O64" s="23">
        <f t="shared" si="105"/>
        <v>0.93119874399691827</v>
      </c>
      <c r="P64" s="45">
        <f t="shared" si="105"/>
        <v>1.003580130599464</v>
      </c>
      <c r="Q64" s="100">
        <f t="shared" si="8"/>
        <v>0.88515518673418914</v>
      </c>
      <c r="R64" s="23">
        <f t="shared" si="9"/>
        <v>11.387670737164967</v>
      </c>
      <c r="S64" s="45">
        <f t="shared" si="10"/>
        <v>12.272825923899159</v>
      </c>
    </row>
    <row r="65" spans="1:19">
      <c r="A65" s="47">
        <v>2019</v>
      </c>
      <c r="B65" s="6" t="s">
        <v>5</v>
      </c>
      <c r="C65" s="6">
        <v>3</v>
      </c>
      <c r="D65" s="19" t="str">
        <f t="shared" si="4"/>
        <v>2019 G 3</v>
      </c>
      <c r="E65" s="66">
        <f>'(5) NPP_distance'!I65</f>
        <v>5.2493648489995017</v>
      </c>
      <c r="F65" s="22">
        <f>'(5) NPP_distance'!J65</f>
        <v>0.50007477710087322</v>
      </c>
      <c r="G65" s="88">
        <f t="shared" si="11"/>
        <v>5.7494396261003748</v>
      </c>
      <c r="H65" s="57">
        <f>'(3) J. balticus'!L121</f>
        <v>0</v>
      </c>
      <c r="I65" s="22">
        <f>'(3) J. balticus'!M121</f>
        <v>5.1138362875434753</v>
      </c>
      <c r="J65" s="53">
        <f>'(3) J. balticus'!N121</f>
        <v>5.1138362875434753</v>
      </c>
      <c r="K65" s="66">
        <f t="shared" si="106"/>
        <v>0</v>
      </c>
      <c r="L65" s="23">
        <f t="shared" si="103"/>
        <v>11.314911418251961</v>
      </c>
      <c r="M65" s="88">
        <f t="shared" si="104"/>
        <v>11.314911418251961</v>
      </c>
      <c r="N65" s="66">
        <f t="shared" si="105"/>
        <v>0</v>
      </c>
      <c r="O65" s="23">
        <f t="shared" si="105"/>
        <v>1.0740662274819373</v>
      </c>
      <c r="P65" s="45">
        <f t="shared" si="105"/>
        <v>1.0740662274819373</v>
      </c>
      <c r="Q65" s="100">
        <f t="shared" si="8"/>
        <v>0</v>
      </c>
      <c r="R65" s="23">
        <f t="shared" si="9"/>
        <v>12.388977645733899</v>
      </c>
      <c r="S65" s="45">
        <f t="shared" si="10"/>
        <v>12.388977645733899</v>
      </c>
    </row>
    <row r="66" spans="1:19">
      <c r="A66" s="47">
        <v>2017</v>
      </c>
      <c r="B66" s="6" t="s">
        <v>11</v>
      </c>
      <c r="C66" s="6">
        <v>1</v>
      </c>
      <c r="D66" s="19" t="str">
        <f t="shared" si="4"/>
        <v>2017 H 1</v>
      </c>
      <c r="E66" s="66">
        <f>'(5) NPP_distance'!I66</f>
        <v>1.3589817520939</v>
      </c>
      <c r="F66" s="22">
        <f>'(5) NPP_distance'!J66</f>
        <v>0.34246471483236418</v>
      </c>
      <c r="G66" s="88">
        <f t="shared" si="11"/>
        <v>1.7014464669262641</v>
      </c>
      <c r="H66" s="57">
        <f>SUM('(2) S. lasiolepis_binned'!L3:L7)</f>
        <v>5.1587196580902726</v>
      </c>
      <c r="I66" s="22">
        <f>SUM('(2) S. lasiolepis_binned'!M3:M7)</f>
        <v>0.59848771547433488</v>
      </c>
      <c r="J66" s="53">
        <f>SUM('(2) S. lasiolepis_binned'!N3:N7)</f>
        <v>5.7572073735646079</v>
      </c>
      <c r="K66" s="66">
        <f>H66*$E66*0.5715</f>
        <v>4.0065612601415443</v>
      </c>
      <c r="L66" s="23">
        <f t="shared" ref="L66:L68" si="107">I66*$E66*0.5715</f>
        <v>0.46482031481000569</v>
      </c>
      <c r="M66" s="88">
        <f t="shared" ref="M66:M68" si="108">J66*$E66*0.5715</f>
        <v>4.4713815749515504</v>
      </c>
      <c r="N66" s="66">
        <f t="shared" ref="N66:P68" si="109">H66*$F66*0.58</f>
        <v>1.0246740848326379</v>
      </c>
      <c r="O66" s="23">
        <f t="shared" si="109"/>
        <v>0.11887733639014289</v>
      </c>
      <c r="P66" s="45">
        <f t="shared" si="109"/>
        <v>1.1435514212227809</v>
      </c>
      <c r="Q66" s="100">
        <f t="shared" si="8"/>
        <v>5.0312353449741822</v>
      </c>
      <c r="R66" s="23">
        <f t="shared" si="9"/>
        <v>0.5836976512001486</v>
      </c>
      <c r="S66" s="45">
        <f t="shared" si="10"/>
        <v>5.6149329961743311</v>
      </c>
    </row>
    <row r="67" spans="1:19">
      <c r="A67" s="47">
        <v>2017</v>
      </c>
      <c r="B67" s="6" t="s">
        <v>11</v>
      </c>
      <c r="C67" s="6">
        <v>2</v>
      </c>
      <c r="D67" s="19" t="str">
        <f t="shared" si="4"/>
        <v>2017 H 2</v>
      </c>
      <c r="E67" s="66">
        <f>'(5) NPP_distance'!I67</f>
        <v>1.5775927089389503</v>
      </c>
      <c r="F67" s="22">
        <f>'(5) NPP_distance'!J67</f>
        <v>0.37207766246977292</v>
      </c>
      <c r="G67" s="88">
        <f t="shared" si="11"/>
        <v>1.9496703714087231</v>
      </c>
      <c r="H67" s="57">
        <f>'(2) S. lasiolepis_binned'!L8</f>
        <v>3.4901048254709424</v>
      </c>
      <c r="I67" s="22">
        <f>'(2) S. lasiolepis_binned'!M8</f>
        <v>1.4875374192482023</v>
      </c>
      <c r="J67" s="53">
        <f>'(2) S. lasiolepis_binned'!N8</f>
        <v>4.9776422447191448</v>
      </c>
      <c r="K67" s="66">
        <f t="shared" ref="K67:K68" si="110">H67*$E67*0.5715</f>
        <v>3.1466583837636395</v>
      </c>
      <c r="L67" s="23">
        <f t="shared" si="107"/>
        <v>1.3411551588018209</v>
      </c>
      <c r="M67" s="88">
        <f t="shared" si="108"/>
        <v>4.4878135425654602</v>
      </c>
      <c r="N67" s="66">
        <f t="shared" si="109"/>
        <v>0.75318222623670772</v>
      </c>
      <c r="O67" s="23">
        <f t="shared" si="109"/>
        <v>0.32101807855830999</v>
      </c>
      <c r="P67" s="45">
        <f t="shared" si="109"/>
        <v>1.0742003047950177</v>
      </c>
      <c r="Q67" s="100">
        <f t="shared" si="8"/>
        <v>3.8998406100003473</v>
      </c>
      <c r="R67" s="23">
        <f t="shared" si="9"/>
        <v>1.6621732373601308</v>
      </c>
      <c r="S67" s="45">
        <f t="shared" si="10"/>
        <v>5.5620138473604781</v>
      </c>
    </row>
    <row r="68" spans="1:19">
      <c r="A68" s="47">
        <v>2017</v>
      </c>
      <c r="B68" s="6" t="s">
        <v>11</v>
      </c>
      <c r="C68" s="6">
        <v>3</v>
      </c>
      <c r="D68" s="19" t="str">
        <f t="shared" ref="D68:D110" si="111">A68&amp;" "&amp;B68&amp;" "&amp;C68</f>
        <v>2017 H 3</v>
      </c>
      <c r="E68" s="66">
        <f>'(5) NPP_distance'!I68</f>
        <v>1.1524117610511</v>
      </c>
      <c r="F68" s="22">
        <f>'(5) NPP_distance'!J68</f>
        <v>0.31448283132345023</v>
      </c>
      <c r="G68" s="88">
        <f t="shared" si="11"/>
        <v>1.4668945923745502</v>
      </c>
      <c r="H68" s="57">
        <f>'(2) S. lasiolepis_binned'!L9</f>
        <v>3.2398798735411027</v>
      </c>
      <c r="I68" s="22">
        <f>'(2) S. lasiolepis_binned'!M9</f>
        <v>0.64268275904962369</v>
      </c>
      <c r="J68" s="53">
        <f>'(2) S. lasiolepis_binned'!N9</f>
        <v>3.8825626325907265</v>
      </c>
      <c r="K68" s="66">
        <f t="shared" si="110"/>
        <v>2.1337956457830574</v>
      </c>
      <c r="L68" s="23">
        <f t="shared" si="107"/>
        <v>0.42327299974275762</v>
      </c>
      <c r="M68" s="88">
        <f t="shared" si="108"/>
        <v>2.5570686455258151</v>
      </c>
      <c r="N68" s="66">
        <f t="shared" si="109"/>
        <v>0.59095422555185928</v>
      </c>
      <c r="O68" s="23">
        <f t="shared" si="109"/>
        <v>0.1172253623510416</v>
      </c>
      <c r="P68" s="45">
        <f t="shared" si="109"/>
        <v>0.70817958790290092</v>
      </c>
      <c r="Q68" s="100">
        <f t="shared" ref="Q68:Q110" si="112">K68+N68</f>
        <v>2.7247498713349168</v>
      </c>
      <c r="R68" s="23">
        <f t="shared" ref="R68:R110" si="113">L68+O68</f>
        <v>0.5404983620937992</v>
      </c>
      <c r="S68" s="45">
        <f t="shared" ref="S68:S110" si="114">M68+P68</f>
        <v>3.2652482334287161</v>
      </c>
    </row>
    <row r="69" spans="1:19">
      <c r="A69" s="47">
        <v>2018</v>
      </c>
      <c r="B69" s="6" t="s">
        <v>11</v>
      </c>
      <c r="C69" s="6">
        <v>1</v>
      </c>
      <c r="D69" s="19" t="str">
        <f t="shared" si="111"/>
        <v>2018 H 1</v>
      </c>
      <c r="E69" s="66">
        <f>'(5) NPP_distance'!I69</f>
        <v>1.5145577535481012</v>
      </c>
      <c r="F69" s="22">
        <f>'(5) NPP_distance'!J69</f>
        <v>0.4234995902570029</v>
      </c>
      <c r="G69" s="88">
        <f t="shared" ref="G69:G110" si="115">F69+E69</f>
        <v>1.9380573438051041</v>
      </c>
      <c r="H69" s="57">
        <f>AVERAGE(SUM('(2) S. lasiolepis_binned'!L24:L27),SUM('(2) S. lasiolepis_binned'!L45:L49))</f>
        <v>2.7721267240225886</v>
      </c>
      <c r="I69" s="22">
        <f>AVERAGE(SUM('(2) S. lasiolepis_binned'!M24:M27),SUM('(2) S. lasiolepis_binned'!M45:M49))</f>
        <v>3.8188663186488596</v>
      </c>
      <c r="J69" s="53">
        <f>AVERAGE(SUM('(2) S. lasiolepis_binned'!N24:N27),SUM('(2) S. lasiolepis_binned'!N45:N49))</f>
        <v>6.5909930426714478</v>
      </c>
      <c r="K69" s="66">
        <f t="shared" ref="K69:K71" si="116">H69*$E69</f>
        <v>4.1985460236863092</v>
      </c>
      <c r="L69" s="23">
        <f t="shared" ref="L69:L71" si="117">I69*$E69</f>
        <v>5.7838935926733237</v>
      </c>
      <c r="M69" s="88">
        <f t="shared" ref="M69:M71" si="118">J69*$E69</f>
        <v>9.982439616359633</v>
      </c>
      <c r="N69" s="66">
        <f t="shared" ref="N69:N71" si="119">H69*$F69</f>
        <v>1.1739945317640541</v>
      </c>
      <c r="O69" s="23">
        <f t="shared" ref="O69:O71" si="120">I69*$F69</f>
        <v>1.6172883211940612</v>
      </c>
      <c r="P69" s="45">
        <f t="shared" ref="P69:P71" si="121">J69*$F69</f>
        <v>2.7912828529581151</v>
      </c>
      <c r="Q69" s="100">
        <f t="shared" si="112"/>
        <v>5.3725405554503638</v>
      </c>
      <c r="R69" s="23">
        <f t="shared" si="113"/>
        <v>7.4011819138673847</v>
      </c>
      <c r="S69" s="45">
        <f t="shared" si="114"/>
        <v>12.773722469317748</v>
      </c>
    </row>
    <row r="70" spans="1:19">
      <c r="A70" s="47">
        <v>2018</v>
      </c>
      <c r="B70" s="6" t="s">
        <v>11</v>
      </c>
      <c r="C70" s="6">
        <v>2</v>
      </c>
      <c r="D70" s="19" t="str">
        <f t="shared" si="111"/>
        <v>2018 H 2</v>
      </c>
      <c r="E70" s="66">
        <f>'(5) NPP_distance'!I70</f>
        <v>1.5464700418887602</v>
      </c>
      <c r="F70" s="22">
        <f>'(5) NPP_distance'!J70</f>
        <v>0.42900676208253624</v>
      </c>
      <c r="G70" s="88">
        <f t="shared" si="115"/>
        <v>1.9754768039712964</v>
      </c>
      <c r="H70" s="57">
        <f>AVERAGE('(2) S. lasiolepis_binned'!L28,'(2) S. lasiolepis_binned'!L50)</f>
        <v>1.446360819629481</v>
      </c>
      <c r="I70" s="22">
        <f>AVERAGE('(2) S. lasiolepis_binned'!M28,'(2) S. lasiolepis_binned'!M50)</f>
        <v>5.1018889025638536</v>
      </c>
      <c r="J70" s="53">
        <f>AVERAGE('(2) S. lasiolepis_binned'!N28,'(2) S. lasiolepis_binned'!N50)</f>
        <v>6.5482497221933347</v>
      </c>
      <c r="K70" s="66">
        <f t="shared" si="116"/>
        <v>2.2367536773186654</v>
      </c>
      <c r="L70" s="23">
        <f t="shared" si="117"/>
        <v>7.8899183448597237</v>
      </c>
      <c r="M70" s="88">
        <f t="shared" si="118"/>
        <v>10.126672022178388</v>
      </c>
      <c r="N70" s="66">
        <f t="shared" si="119"/>
        <v>0.62049857203228687</v>
      </c>
      <c r="O70" s="23">
        <f t="shared" si="120"/>
        <v>2.1887448385937431</v>
      </c>
      <c r="P70" s="45">
        <f t="shared" si="121"/>
        <v>2.80924341062603</v>
      </c>
      <c r="Q70" s="100">
        <f t="shared" si="112"/>
        <v>2.8572522493509522</v>
      </c>
      <c r="R70" s="23">
        <f t="shared" si="113"/>
        <v>10.078663183453466</v>
      </c>
      <c r="S70" s="45">
        <f t="shared" si="114"/>
        <v>12.935915432804418</v>
      </c>
    </row>
    <row r="71" spans="1:19">
      <c r="A71" s="47">
        <v>2018</v>
      </c>
      <c r="B71" s="6" t="s">
        <v>11</v>
      </c>
      <c r="C71" s="6">
        <v>3</v>
      </c>
      <c r="D71" s="19" t="str">
        <f t="shared" si="111"/>
        <v>2018 H 3</v>
      </c>
      <c r="E71" s="66">
        <f>'(5) NPP_distance'!I71</f>
        <v>1.4470138243506225</v>
      </c>
      <c r="F71" s="22">
        <f>'(5) NPP_distance'!J71</f>
        <v>0.41184338999046655</v>
      </c>
      <c r="G71" s="88">
        <f t="shared" si="115"/>
        <v>1.8588572143410891</v>
      </c>
      <c r="H71" s="57">
        <f>AVERAGE(SUM('(2) S. lasiolepis_binned'!L29:L30),SUM('(2) S. lasiolepis_binned'!L51:L52))</f>
        <v>1.31055484348343</v>
      </c>
      <c r="I71" s="22">
        <f>AVERAGE(SUM('(2) S. lasiolepis_binned'!M29:M30),SUM('(2) S. lasiolepis_binned'!M51:M52))</f>
        <v>3.8570729227251981</v>
      </c>
      <c r="J71" s="53">
        <f>AVERAGE(SUM('(2) S. lasiolepis_binned'!N29:N30),SUM('(2) S. lasiolepis_binned'!N51:N52))</f>
        <v>5.1676277662086285</v>
      </c>
      <c r="K71" s="66">
        <f t="shared" si="116"/>
        <v>1.8963909760901896</v>
      </c>
      <c r="L71" s="23">
        <f t="shared" si="117"/>
        <v>5.5812378407118217</v>
      </c>
      <c r="M71" s="88">
        <f t="shared" si="118"/>
        <v>7.477628816802012</v>
      </c>
      <c r="N71" s="66">
        <f t="shared" si="119"/>
        <v>0.53974334950864111</v>
      </c>
      <c r="O71" s="23">
        <f t="shared" si="120"/>
        <v>1.5885099879355824</v>
      </c>
      <c r="P71" s="45">
        <f t="shared" si="121"/>
        <v>2.1282533374442236</v>
      </c>
      <c r="Q71" s="100">
        <f t="shared" si="112"/>
        <v>2.4361343255988306</v>
      </c>
      <c r="R71" s="23">
        <f t="shared" si="113"/>
        <v>7.1697478286474041</v>
      </c>
      <c r="S71" s="45">
        <f t="shared" si="114"/>
        <v>9.6058821542462347</v>
      </c>
    </row>
    <row r="72" spans="1:19">
      <c r="A72" s="47">
        <v>2019</v>
      </c>
      <c r="B72" s="6" t="s">
        <v>11</v>
      </c>
      <c r="C72" s="6">
        <v>1</v>
      </c>
      <c r="D72" s="19" t="str">
        <f t="shared" si="111"/>
        <v>2019 H 1</v>
      </c>
      <c r="E72" s="66">
        <f>'(5) NPP_distance'!I72</f>
        <v>2.1445962946013055</v>
      </c>
      <c r="F72" s="22">
        <f>'(5) NPP_distance'!J72</f>
        <v>0.6687771415118442</v>
      </c>
      <c r="G72" s="88">
        <f t="shared" si="115"/>
        <v>2.8133734361131495</v>
      </c>
      <c r="H72" s="57">
        <f>SUM('(2) S. lasiolepis_binned'!L66:L69)</f>
        <v>2.9367163574839958</v>
      </c>
      <c r="I72" s="22">
        <f>SUM('(2) S. lasiolepis_binned'!M66:M69)</f>
        <v>5.3884326197559993</v>
      </c>
      <c r="J72" s="53">
        <f>SUM('(2) S. lasiolepis_binned'!N66:N69)</f>
        <v>8.3251489772399943</v>
      </c>
      <c r="K72" s="66">
        <f>H72*$E72*0.4215</f>
        <v>2.6546369343210254</v>
      </c>
      <c r="L72" s="23">
        <f t="shared" ref="L72:L74" si="122">I72*$E72*0.4215</f>
        <v>4.8708593235608149</v>
      </c>
      <c r="M72" s="88">
        <f t="shared" ref="M72:M74" si="123">J72*$E72*0.4215</f>
        <v>7.5254962578818398</v>
      </c>
      <c r="N72" s="66">
        <f t="shared" ref="N72:P74" si="124">H72*$F72*0.42</f>
        <v>0.82488368381547317</v>
      </c>
      <c r="O72" s="23">
        <f t="shared" si="124"/>
        <v>1.51353743716123</v>
      </c>
      <c r="P72" s="45">
        <f t="shared" si="124"/>
        <v>2.3384211209767027</v>
      </c>
      <c r="Q72" s="100">
        <f t="shared" si="112"/>
        <v>3.4795206181364984</v>
      </c>
      <c r="R72" s="23">
        <f t="shared" si="113"/>
        <v>6.3843967607220451</v>
      </c>
      <c r="S72" s="45">
        <f t="shared" si="114"/>
        <v>9.8639173788585417</v>
      </c>
    </row>
    <row r="73" spans="1:19">
      <c r="A73" s="47">
        <v>2019</v>
      </c>
      <c r="B73" s="6" t="s">
        <v>11</v>
      </c>
      <c r="C73" s="6">
        <v>2</v>
      </c>
      <c r="D73" s="19" t="str">
        <f t="shared" si="111"/>
        <v>2019 H 2</v>
      </c>
      <c r="E73" s="66">
        <f>'(5) NPP_distance'!I73</f>
        <v>2.2488096769771331</v>
      </c>
      <c r="F73" s="22">
        <f>'(5) NPP_distance'!J73</f>
        <v>0.69363474739700715</v>
      </c>
      <c r="G73" s="88">
        <f t="shared" si="115"/>
        <v>2.9424444243741403</v>
      </c>
      <c r="H73" s="57">
        <f>'(2) S. lasiolepis_binned'!L70</f>
        <v>1.2496353255593862</v>
      </c>
      <c r="I73" s="22">
        <f>'(2) S. lasiolepis_binned'!M70</f>
        <v>6.8543923684054233</v>
      </c>
      <c r="J73" s="53">
        <f>'(2) S. lasiolepis_binned'!N70</f>
        <v>8.1040276939648095</v>
      </c>
      <c r="K73" s="66">
        <f t="shared" ref="K73:K74" si="125">H73*$E73*0.4215</f>
        <v>1.184495933399591</v>
      </c>
      <c r="L73" s="23">
        <f t="shared" si="122"/>
        <v>6.497095368736499</v>
      </c>
      <c r="M73" s="88">
        <f t="shared" si="123"/>
        <v>7.6815913021360895</v>
      </c>
      <c r="N73" s="66">
        <f t="shared" si="124"/>
        <v>0.36405200302075991</v>
      </c>
      <c r="O73" s="23">
        <f t="shared" si="124"/>
        <v>1.9968667819879251</v>
      </c>
      <c r="P73" s="45">
        <f t="shared" si="124"/>
        <v>2.360918785008685</v>
      </c>
      <c r="Q73" s="100">
        <f t="shared" si="112"/>
        <v>1.5485479364203509</v>
      </c>
      <c r="R73" s="23">
        <f t="shared" si="113"/>
        <v>8.4939621507244247</v>
      </c>
      <c r="S73" s="45">
        <f t="shared" si="114"/>
        <v>10.042510087144775</v>
      </c>
    </row>
    <row r="74" spans="1:19">
      <c r="A74" s="47">
        <v>2019</v>
      </c>
      <c r="B74" s="6" t="s">
        <v>11</v>
      </c>
      <c r="C74" s="6">
        <v>3</v>
      </c>
      <c r="D74" s="19" t="str">
        <f t="shared" si="111"/>
        <v>2019 H 3</v>
      </c>
      <c r="E74" s="66">
        <f>'(5) NPP_distance'!I74</f>
        <v>1.9735315696975244</v>
      </c>
      <c r="F74" s="22">
        <f>'(5) NPP_distance'!J74</f>
        <v>0.62797374932199113</v>
      </c>
      <c r="G74" s="88">
        <f t="shared" si="115"/>
        <v>2.6015053190195156</v>
      </c>
      <c r="H74" s="57">
        <f>SUM('(2) S. lasiolepis_binned'!L71:L72)</f>
        <v>1.8348676991798292</v>
      </c>
      <c r="I74" s="22">
        <f>SUM('(2) S. lasiolepis_binned'!M71:M72)</f>
        <v>6.4961500934386152</v>
      </c>
      <c r="J74" s="53">
        <f>SUM('(2) S. lasiolepis_binned'!N71:N72)</f>
        <v>8.3310177926184448</v>
      </c>
      <c r="K74" s="66">
        <f t="shared" si="125"/>
        <v>1.5263228728266789</v>
      </c>
      <c r="L74" s="23">
        <f t="shared" si="122"/>
        <v>5.4037805981120863</v>
      </c>
      <c r="M74" s="88">
        <f t="shared" si="123"/>
        <v>6.9301034709387661</v>
      </c>
      <c r="N74" s="66">
        <f t="shared" si="124"/>
        <v>0.48394447439678451</v>
      </c>
      <c r="O74" s="23">
        <f t="shared" si="124"/>
        <v>1.7133529267407213</v>
      </c>
      <c r="P74" s="45">
        <f t="shared" si="124"/>
        <v>2.1972974011375057</v>
      </c>
      <c r="Q74" s="100">
        <f t="shared" si="112"/>
        <v>2.0102673472234636</v>
      </c>
      <c r="R74" s="23">
        <f t="shared" si="113"/>
        <v>7.1171335248528074</v>
      </c>
      <c r="S74" s="45">
        <f t="shared" si="114"/>
        <v>9.1274008720762723</v>
      </c>
    </row>
    <row r="75" spans="1:19">
      <c r="A75" s="47">
        <v>2017</v>
      </c>
      <c r="B75" s="6" t="s">
        <v>4</v>
      </c>
      <c r="C75" s="6">
        <v>1</v>
      </c>
      <c r="D75" s="19" t="str">
        <f t="shared" si="111"/>
        <v>2017 I 1</v>
      </c>
      <c r="E75" s="66">
        <f>'(5) NPP_distance'!I75</f>
        <v>2.743980140997563</v>
      </c>
      <c r="F75" s="22">
        <f>'(5) NPP_distance'!J75</f>
        <v>0.32357690569666614</v>
      </c>
      <c r="G75" s="88">
        <f t="shared" si="115"/>
        <v>3.0675570466942292</v>
      </c>
      <c r="H75" s="57">
        <f>AVERAGE(SUM('(3) J. balticus'!L31:L35),SUM('(3) J. balticus'!L73:L77))</f>
        <v>0.88875869039817901</v>
      </c>
      <c r="I75" s="22">
        <f>AVERAGE(SUM('(3) J. balticus'!M31:M35),SUM('(3) J. balticus'!M73:M77))</f>
        <v>3.2956912151126718</v>
      </c>
      <c r="J75" s="53">
        <f>AVERAGE(SUM('(3) J. balticus'!N31:N35),SUM('(3) J. balticus'!N73:N77))</f>
        <v>4.1844499055108511</v>
      </c>
      <c r="K75" s="66">
        <f>H75*$E75*0.5715</f>
        <v>1.3937377363521022</v>
      </c>
      <c r="L75" s="23">
        <f t="shared" ref="L75:L77" si="126">I75*$E75*0.5715</f>
        <v>5.1682523765913944</v>
      </c>
      <c r="M75" s="88">
        <f t="shared" ref="M75:M77" si="127">J75*$E75*0.5715</f>
        <v>6.561990112943497</v>
      </c>
      <c r="N75" s="66">
        <f t="shared" ref="N75:P77" si="128">H75*$F75*0.58</f>
        <v>0.16679743643103717</v>
      </c>
      <c r="O75" s="23">
        <f t="shared" si="128"/>
        <v>0.61851754800034953</v>
      </c>
      <c r="P75" s="45">
        <f t="shared" si="128"/>
        <v>0.7853149844313867</v>
      </c>
      <c r="Q75" s="100">
        <f t="shared" si="112"/>
        <v>1.5605351727831394</v>
      </c>
      <c r="R75" s="23">
        <f t="shared" si="113"/>
        <v>5.7867699245917441</v>
      </c>
      <c r="S75" s="45">
        <f t="shared" si="114"/>
        <v>7.3473050973748837</v>
      </c>
    </row>
    <row r="76" spans="1:19">
      <c r="A76" s="47">
        <v>2017</v>
      </c>
      <c r="B76" s="6" t="s">
        <v>4</v>
      </c>
      <c r="C76" s="6">
        <v>2</v>
      </c>
      <c r="D76" s="19" t="str">
        <f t="shared" si="111"/>
        <v>2017 I 2</v>
      </c>
      <c r="E76" s="66">
        <f>'(5) NPP_distance'!I76</f>
        <v>3.0544720206437255</v>
      </c>
      <c r="F76" s="22">
        <f>'(5) NPP_distance'!J76</f>
        <v>0.34226983837690783</v>
      </c>
      <c r="G76" s="88">
        <f t="shared" si="115"/>
        <v>3.3967418590206333</v>
      </c>
      <c r="H76" s="57">
        <f>AVERAGE('(3) J. balticus'!L36,'(3) J. balticus'!L78)</f>
        <v>0.20572700085002837</v>
      </c>
      <c r="I76" s="22">
        <f>AVERAGE('(3) J. balticus'!M36,'(3) J. balticus'!M78)</f>
        <v>3.1446889038073724</v>
      </c>
      <c r="J76" s="53">
        <f>AVERAGE('(3) J. balticus'!N36,'(3) J. balticus'!N78)</f>
        <v>3.3504159046574014</v>
      </c>
      <c r="K76" s="66">
        <f t="shared" ref="K76:K77" si="129">H76*$E76*0.5715</f>
        <v>0.35912338080477602</v>
      </c>
      <c r="L76" s="23">
        <f t="shared" si="126"/>
        <v>5.4894656804812545</v>
      </c>
      <c r="M76" s="88">
        <f t="shared" si="127"/>
        <v>5.8485890612860318</v>
      </c>
      <c r="N76" s="66">
        <f t="shared" si="128"/>
        <v>4.0840205451809011E-2</v>
      </c>
      <c r="O76" s="23">
        <f t="shared" si="128"/>
        <v>0.62427265445404667</v>
      </c>
      <c r="P76" s="45">
        <f t="shared" si="128"/>
        <v>0.66511285990585589</v>
      </c>
      <c r="Q76" s="100">
        <f t="shared" si="112"/>
        <v>0.39996358625658501</v>
      </c>
      <c r="R76" s="23">
        <f t="shared" si="113"/>
        <v>6.1137383349353014</v>
      </c>
      <c r="S76" s="45">
        <f t="shared" si="114"/>
        <v>6.5137019211918874</v>
      </c>
    </row>
    <row r="77" spans="1:19">
      <c r="A77" s="47">
        <v>2017</v>
      </c>
      <c r="B77" s="6" t="s">
        <v>4</v>
      </c>
      <c r="C77" s="6">
        <v>3</v>
      </c>
      <c r="D77" s="19" t="str">
        <f t="shared" si="111"/>
        <v>2017 I 3</v>
      </c>
      <c r="E77" s="66">
        <f>'(5) NPP_distance'!I77</f>
        <v>2.3477916412380377</v>
      </c>
      <c r="F77" s="22">
        <f>'(5) NPP_distance'!J77</f>
        <v>0.29972467174088424</v>
      </c>
      <c r="G77" s="88">
        <f t="shared" si="115"/>
        <v>2.6475163129789219</v>
      </c>
      <c r="H77" s="57">
        <f>AVERAGE('(3) J. balticus'!L37,'(3) J. balticus'!L79)</f>
        <v>0.36062989877054563</v>
      </c>
      <c r="I77" s="22">
        <f>AVERAGE('(3) J. balticus'!M37,'(3) J. balticus'!M79)</f>
        <v>3.8200930670805566</v>
      </c>
      <c r="J77" s="53">
        <f>AVERAGE('(3) J. balticus'!N37,'(3) J. balticus'!N79)</f>
        <v>4.1807229658511016</v>
      </c>
      <c r="K77" s="66">
        <f t="shared" si="129"/>
        <v>0.48387982708385485</v>
      </c>
      <c r="L77" s="23">
        <f t="shared" si="126"/>
        <v>5.1256592396940368</v>
      </c>
      <c r="M77" s="88">
        <f t="shared" si="127"/>
        <v>5.6095390667778906</v>
      </c>
      <c r="N77" s="66">
        <f t="shared" si="128"/>
        <v>6.2692013256791052E-2</v>
      </c>
      <c r="O77" s="23">
        <f t="shared" si="128"/>
        <v>0.66408616151920152</v>
      </c>
      <c r="P77" s="45">
        <f t="shared" si="128"/>
        <v>0.72677817477599238</v>
      </c>
      <c r="Q77" s="100">
        <f t="shared" si="112"/>
        <v>0.54657184034064588</v>
      </c>
      <c r="R77" s="23">
        <f t="shared" si="113"/>
        <v>5.7897454012132386</v>
      </c>
      <c r="S77" s="45">
        <f t="shared" si="114"/>
        <v>6.3363172415538829</v>
      </c>
    </row>
    <row r="78" spans="1:19">
      <c r="A78" s="47">
        <v>2018</v>
      </c>
      <c r="B78" s="6" t="s">
        <v>4</v>
      </c>
      <c r="C78" s="6">
        <v>1</v>
      </c>
      <c r="D78" s="19" t="str">
        <f t="shared" si="111"/>
        <v>2018 I 1</v>
      </c>
      <c r="E78" s="66">
        <f>'(5) NPP_distance'!I78</f>
        <v>4.1986869553197224</v>
      </c>
      <c r="F78" s="22">
        <f>'(5) NPP_distance'!J78</f>
        <v>0.41198304635572192</v>
      </c>
      <c r="G78" s="88">
        <f t="shared" si="115"/>
        <v>4.6106700016754445</v>
      </c>
      <c r="H78" s="57">
        <f>AVERAGE(SUM('(3) J. balticus'!L31:L35),SUM('(3) J. balticus'!L73:L77))</f>
        <v>0.88875869039817901</v>
      </c>
      <c r="I78" s="22">
        <f>AVERAGE(SUM('(3) J. balticus'!M31:M35),SUM('(3) J. balticus'!M73:M77))</f>
        <v>3.2956912151126718</v>
      </c>
      <c r="J78" s="53">
        <f>AVERAGE(SUM('(3) J. balticus'!N31:N35),SUM('(3) J. balticus'!N73:N77))</f>
        <v>4.1844499055108511</v>
      </c>
      <c r="K78" s="66">
        <f t="shared" ref="K78:K80" si="130">H78*$E78</f>
        <v>3.7316195198018738</v>
      </c>
      <c r="L78" s="23">
        <f t="shared" ref="L78:L80" si="131">I78*$E78</f>
        <v>13.837575713655379</v>
      </c>
      <c r="M78" s="88">
        <f t="shared" ref="M78:M80" si="132">J78*$E78</f>
        <v>17.569195233457254</v>
      </c>
      <c r="N78" s="66">
        <f t="shared" ref="N78:N80" si="133">H78*$F78</f>
        <v>0.36615351274536367</v>
      </c>
      <c r="O78" s="23">
        <f t="shared" ref="O78:O80" si="134">I78*$F78</f>
        <v>1.3577689066499095</v>
      </c>
      <c r="P78" s="45">
        <f t="shared" ref="P78:P80" si="135">J78*$F78</f>
        <v>1.7239224193952731</v>
      </c>
      <c r="Q78" s="100">
        <f t="shared" si="112"/>
        <v>4.0977730325472379</v>
      </c>
      <c r="R78" s="23">
        <f t="shared" si="113"/>
        <v>15.195344620305288</v>
      </c>
      <c r="S78" s="45">
        <f t="shared" si="114"/>
        <v>19.293117652852526</v>
      </c>
    </row>
    <row r="79" spans="1:19">
      <c r="A79" s="47">
        <v>2018</v>
      </c>
      <c r="B79" s="6" t="s">
        <v>4</v>
      </c>
      <c r="C79" s="6">
        <v>2</v>
      </c>
      <c r="D79" s="19" t="str">
        <f t="shared" si="111"/>
        <v>2018 I 2</v>
      </c>
      <c r="E79" s="66">
        <f>'(5) NPP_distance'!I79</f>
        <v>4.1887741683841151</v>
      </c>
      <c r="F79" s="22">
        <f>'(5) NPP_distance'!J79</f>
        <v>0.41139315986109082</v>
      </c>
      <c r="G79" s="88">
        <f t="shared" si="115"/>
        <v>4.600167328245206</v>
      </c>
      <c r="H79" s="57">
        <f>AVERAGE('(3) J. balticus'!L36,'(3) J. balticus'!L78)</f>
        <v>0.20572700085002837</v>
      </c>
      <c r="I79" s="22">
        <f>AVERAGE('(3) J. balticus'!M36,'(3) J. balticus'!M78)</f>
        <v>3.1446889038073724</v>
      </c>
      <c r="J79" s="53">
        <f>AVERAGE('(3) J. balticus'!N36,'(3) J. balticus'!N78)</f>
        <v>3.3504159046574014</v>
      </c>
      <c r="K79" s="66">
        <f t="shared" si="130"/>
        <v>0.86174394689973577</v>
      </c>
      <c r="L79" s="23">
        <f t="shared" si="131"/>
        <v>13.17239164787248</v>
      </c>
      <c r="M79" s="88">
        <f t="shared" si="132"/>
        <v>14.034135594772218</v>
      </c>
      <c r="N79" s="66">
        <f t="shared" si="133"/>
        <v>8.4634680948438484E-2</v>
      </c>
      <c r="O79" s="23">
        <f t="shared" si="134"/>
        <v>1.2937035049174248</v>
      </c>
      <c r="P79" s="45">
        <f t="shared" si="135"/>
        <v>1.3783381858658634</v>
      </c>
      <c r="Q79" s="100">
        <f t="shared" si="112"/>
        <v>0.94637862784817428</v>
      </c>
      <c r="R79" s="23">
        <f t="shared" si="113"/>
        <v>14.466095152789904</v>
      </c>
      <c r="S79" s="45">
        <f t="shared" si="114"/>
        <v>15.412473780638081</v>
      </c>
    </row>
    <row r="80" spans="1:19">
      <c r="A80" s="47">
        <v>2018</v>
      </c>
      <c r="B80" s="6" t="s">
        <v>4</v>
      </c>
      <c r="C80" s="6">
        <v>3</v>
      </c>
      <c r="D80" s="19" t="str">
        <f t="shared" si="111"/>
        <v>2018 I 3</v>
      </c>
      <c r="E80" s="66">
        <f>'(5) NPP_distance'!I80</f>
        <v>4.1148181739162055</v>
      </c>
      <c r="F80" s="22">
        <f>'(5) NPP_distance'!J80</f>
        <v>0.40699221362699733</v>
      </c>
      <c r="G80" s="88">
        <f t="shared" si="115"/>
        <v>4.5218103875432032</v>
      </c>
      <c r="H80" s="57">
        <f>AVERAGE('(3) J. balticus'!L37,'(3) J. balticus'!L79)</f>
        <v>0.36062989877054563</v>
      </c>
      <c r="I80" s="22">
        <f>AVERAGE('(3) J. balticus'!M37,'(3) J. balticus'!M79)</f>
        <v>3.8200930670805566</v>
      </c>
      <c r="J80" s="53">
        <f>AVERAGE('(3) J. balticus'!N37,'(3) J. balticus'!N79)</f>
        <v>4.1807229658511016</v>
      </c>
      <c r="K80" s="66">
        <f t="shared" si="130"/>
        <v>1.4839264615186025</v>
      </c>
      <c r="L80" s="23">
        <f t="shared" si="131"/>
        <v>15.718988378474373</v>
      </c>
      <c r="M80" s="88">
        <f t="shared" si="132"/>
        <v>17.202914839992971</v>
      </c>
      <c r="N80" s="66">
        <f t="shared" si="133"/>
        <v>0.14677356080070433</v>
      </c>
      <c r="O80" s="23">
        <f t="shared" si="134"/>
        <v>1.5547481336322613</v>
      </c>
      <c r="P80" s="45">
        <f t="shared" si="135"/>
        <v>1.7015216944329654</v>
      </c>
      <c r="Q80" s="100">
        <f t="shared" si="112"/>
        <v>1.6307000223193069</v>
      </c>
      <c r="R80" s="23">
        <f t="shared" si="113"/>
        <v>17.273736512106634</v>
      </c>
      <c r="S80" s="45">
        <f t="shared" si="114"/>
        <v>18.904436534425937</v>
      </c>
    </row>
    <row r="81" spans="1:19">
      <c r="A81" s="47">
        <v>2019</v>
      </c>
      <c r="B81" s="6" t="s">
        <v>4</v>
      </c>
      <c r="C81" s="6">
        <v>1</v>
      </c>
      <c r="D81" s="19" t="str">
        <f t="shared" si="111"/>
        <v>2019 I 1</v>
      </c>
      <c r="E81" s="66">
        <f>'(5) NPP_distance'!I81</f>
        <v>7.0759135754741695</v>
      </c>
      <c r="F81" s="22">
        <f>'(5) NPP_distance'!J81</f>
        <v>0.61936795788579968</v>
      </c>
      <c r="G81" s="88">
        <f t="shared" si="115"/>
        <v>7.6952815333599691</v>
      </c>
      <c r="H81" s="57">
        <f>SUM('(3) J. balticus'!L122:L126)</f>
        <v>0.39687287219148715</v>
      </c>
      <c r="I81" s="22">
        <f>SUM('(3) J. balticus'!M122:M126)</f>
        <v>4.1703826142752281</v>
      </c>
      <c r="J81" s="53">
        <f>SUM('(3) J. balticus'!N122:N126)</f>
        <v>4.5672554864667152</v>
      </c>
      <c r="K81" s="66">
        <f>H81*$E81*0.4215</f>
        <v>1.1836723777285267</v>
      </c>
      <c r="L81" s="23">
        <f t="shared" ref="L81:L83" si="136">I81*$E81*0.4215</f>
        <v>12.438156021646954</v>
      </c>
      <c r="M81" s="88">
        <f t="shared" ref="M81:M83" si="137">J81*$E81*0.4215</f>
        <v>13.621828399375483</v>
      </c>
      <c r="N81" s="66">
        <f t="shared" ref="N81:P83" si="138">H81*$F81*0.42</f>
        <v>0.10324034296359562</v>
      </c>
      <c r="O81" s="23">
        <f t="shared" si="138"/>
        <v>1.084860572630558</v>
      </c>
      <c r="P81" s="45">
        <f t="shared" si="138"/>
        <v>1.1881009155941535</v>
      </c>
      <c r="Q81" s="100">
        <f t="shared" si="112"/>
        <v>1.2869127206921223</v>
      </c>
      <c r="R81" s="23">
        <f t="shared" si="113"/>
        <v>13.523016594277511</v>
      </c>
      <c r="S81" s="45">
        <f t="shared" si="114"/>
        <v>14.809929314969636</v>
      </c>
    </row>
    <row r="82" spans="1:19">
      <c r="A82" s="47">
        <v>2019</v>
      </c>
      <c r="B82" s="6" t="s">
        <v>4</v>
      </c>
      <c r="C82" s="6">
        <v>2</v>
      </c>
      <c r="D82" s="19" t="str">
        <f t="shared" si="111"/>
        <v>2019 I 2</v>
      </c>
      <c r="E82" s="66">
        <f>'(5) NPP_distance'!I82</f>
        <v>7.6335697031524141</v>
      </c>
      <c r="F82" s="22">
        <f>'(5) NPP_distance'!J82</f>
        <v>0.65578887143204723</v>
      </c>
      <c r="G82" s="88">
        <f t="shared" si="115"/>
        <v>8.2893585745844618</v>
      </c>
      <c r="H82" s="57">
        <f>'(3) J. balticus'!L127</f>
        <v>1.9356088312785999E-2</v>
      </c>
      <c r="I82" s="22">
        <f>'(3) J. balticus'!M127</f>
        <v>3.3479948626747786</v>
      </c>
      <c r="J82" s="53">
        <f>'(3) J. balticus'!N127</f>
        <v>3.3673509509875648</v>
      </c>
      <c r="K82" s="66">
        <f t="shared" ref="K82:K83" si="139">H82*$E82*0.4215</f>
        <v>6.2279174786704847E-2</v>
      </c>
      <c r="L82" s="23">
        <f t="shared" si="136"/>
        <v>10.772339631235164</v>
      </c>
      <c r="M82" s="88">
        <f t="shared" si="137"/>
        <v>10.83461880602187</v>
      </c>
      <c r="N82" s="66">
        <f t="shared" si="138"/>
        <v>5.3312730701920068E-3</v>
      </c>
      <c r="O82" s="23">
        <f t="shared" si="138"/>
        <v>0.92214266447258963</v>
      </c>
      <c r="P82" s="45">
        <f t="shared" si="138"/>
        <v>0.92747393754278185</v>
      </c>
      <c r="Q82" s="100">
        <f t="shared" si="112"/>
        <v>6.7610447856896849E-2</v>
      </c>
      <c r="R82" s="23">
        <f t="shared" si="113"/>
        <v>11.694482295707754</v>
      </c>
      <c r="S82" s="45">
        <f t="shared" si="114"/>
        <v>11.762092743564653</v>
      </c>
    </row>
    <row r="83" spans="1:19">
      <c r="A83" s="47">
        <v>2019</v>
      </c>
      <c r="B83" s="6" t="s">
        <v>4</v>
      </c>
      <c r="C83" s="6">
        <v>3</v>
      </c>
      <c r="D83" s="19" t="str">
        <f t="shared" si="111"/>
        <v>2019 I 3</v>
      </c>
      <c r="E83" s="66">
        <f>'(5) NPP_distance'!I83</f>
        <v>6.5878490212652876</v>
      </c>
      <c r="F83" s="22">
        <f>'(5) NPP_distance'!J83</f>
        <v>0.58749211890266562</v>
      </c>
      <c r="G83" s="88">
        <f t="shared" si="115"/>
        <v>7.1753411401679532</v>
      </c>
      <c r="H83" s="57">
        <f>'(3) J. balticus'!L128</f>
        <v>0.28505845575882438</v>
      </c>
      <c r="I83" s="22">
        <f>'(3) J. balticus'!M128</f>
        <v>3.7275281615613034</v>
      </c>
      <c r="J83" s="53">
        <f>'(3) J. balticus'!N128</f>
        <v>4.0125866173201281</v>
      </c>
      <c r="K83" s="66">
        <f t="shared" si="139"/>
        <v>0.79154415198831074</v>
      </c>
      <c r="L83" s="23">
        <f t="shared" si="136"/>
        <v>10.350519544496102</v>
      </c>
      <c r="M83" s="88">
        <f t="shared" si="137"/>
        <v>11.142063696484412</v>
      </c>
      <c r="N83" s="66">
        <f t="shared" si="138"/>
        <v>7.0337230397646874E-2</v>
      </c>
      <c r="O83" s="23">
        <f t="shared" si="138"/>
        <v>0.9197552355201033</v>
      </c>
      <c r="P83" s="45">
        <f t="shared" si="138"/>
        <v>0.99009246591775024</v>
      </c>
      <c r="Q83" s="100">
        <f t="shared" si="112"/>
        <v>0.86188138238595757</v>
      </c>
      <c r="R83" s="23">
        <f t="shared" si="113"/>
        <v>11.270274780016205</v>
      </c>
      <c r="S83" s="45">
        <f t="shared" si="114"/>
        <v>12.132156162402161</v>
      </c>
    </row>
    <row r="84" spans="1:19">
      <c r="A84" s="47">
        <v>2017</v>
      </c>
      <c r="B84" s="6" t="s">
        <v>10</v>
      </c>
      <c r="C84" s="6">
        <v>1</v>
      </c>
      <c r="D84" s="19" t="str">
        <f t="shared" si="111"/>
        <v>2017 J 1</v>
      </c>
      <c r="E84" s="66">
        <f>'(5) NPP_distance'!I84</f>
        <v>1.08638191480555</v>
      </c>
      <c r="F84" s="22">
        <f>'(5) NPP_distance'!J84</f>
        <v>0.30553845631318233</v>
      </c>
      <c r="G84" s="88">
        <f t="shared" si="115"/>
        <v>1.3919203711187325</v>
      </c>
      <c r="H84" s="57">
        <f>SUM('(2) S. lasiolepis_binned'!L10:L14)</f>
        <v>0.38061635576538483</v>
      </c>
      <c r="I84" s="22">
        <f>SUM('(2) S. lasiolepis_binned'!M10:M14)</f>
        <v>3.2083693159598154</v>
      </c>
      <c r="J84" s="53">
        <f>SUM('(2) S. lasiolepis_binned'!N10:N14)</f>
        <v>3.5889856717252004</v>
      </c>
      <c r="K84" s="66">
        <f>H84*$E84*0.5715</f>
        <v>0.2363122355562183</v>
      </c>
      <c r="L84" s="23">
        <f t="shared" ref="L84:L86" si="140">I84*$E84*0.5715</f>
        <v>1.9919714801005182</v>
      </c>
      <c r="M84" s="88">
        <f t="shared" ref="M84:M86" si="141">J84*$E84*0.5715</f>
        <v>2.2282837156567363</v>
      </c>
      <c r="N84" s="66">
        <f t="shared" ref="N84:P86" si="142">H84*$F84*0.58</f>
        <v>6.7449901597100723E-2</v>
      </c>
      <c r="O84" s="23">
        <f t="shared" si="142"/>
        <v>0.56856252068694679</v>
      </c>
      <c r="P84" s="45">
        <f t="shared" si="142"/>
        <v>0.63601242228404742</v>
      </c>
      <c r="Q84" s="100">
        <f t="shared" si="112"/>
        <v>0.30376213715331901</v>
      </c>
      <c r="R84" s="23">
        <f t="shared" si="113"/>
        <v>2.5605340007874648</v>
      </c>
      <c r="S84" s="45">
        <f t="shared" si="114"/>
        <v>2.8642961379407836</v>
      </c>
    </row>
    <row r="85" spans="1:19">
      <c r="A85" s="47">
        <v>2017</v>
      </c>
      <c r="B85" s="6" t="s">
        <v>10</v>
      </c>
      <c r="C85" s="6">
        <v>2</v>
      </c>
      <c r="D85" s="19" t="str">
        <f t="shared" si="111"/>
        <v>2017 J 2</v>
      </c>
      <c r="E85" s="66">
        <f>'(5) NPP_distance'!I85</f>
        <v>1.2055165795596001</v>
      </c>
      <c r="F85" s="22">
        <f>'(5) NPP_distance'!J85</f>
        <v>0.32167638754991573</v>
      </c>
      <c r="G85" s="88">
        <f t="shared" si="115"/>
        <v>1.5271929671095159</v>
      </c>
      <c r="H85" s="57">
        <f>'(2) S. lasiolepis_binned'!L15</f>
        <v>0.15952882103358421</v>
      </c>
      <c r="I85" s="22">
        <f>'(2) S. lasiolepis_binned'!M15</f>
        <v>3.292285302843279</v>
      </c>
      <c r="J85" s="53">
        <f>'(2) S. lasiolepis_binned'!N15</f>
        <v>3.4518141238768631</v>
      </c>
      <c r="K85" s="66">
        <f t="shared" ref="K85:K86" si="143">H85*$E85*0.5715</f>
        <v>0.10990781600195214</v>
      </c>
      <c r="L85" s="23">
        <f t="shared" si="140"/>
        <v>2.268228931590071</v>
      </c>
      <c r="M85" s="88">
        <f t="shared" si="141"/>
        <v>2.378136747592023</v>
      </c>
      <c r="N85" s="66">
        <f t="shared" si="142"/>
        <v>2.9763659818904619E-2</v>
      </c>
      <c r="O85" s="23">
        <f t="shared" si="142"/>
        <v>0.61424925694133758</v>
      </c>
      <c r="P85" s="45">
        <f t="shared" si="142"/>
        <v>0.64401291676024219</v>
      </c>
      <c r="Q85" s="100">
        <f t="shared" si="112"/>
        <v>0.13967147582085676</v>
      </c>
      <c r="R85" s="23">
        <f t="shared" si="113"/>
        <v>2.8824781885314086</v>
      </c>
      <c r="S85" s="45">
        <f t="shared" si="114"/>
        <v>3.0221496643522654</v>
      </c>
    </row>
    <row r="86" spans="1:19">
      <c r="A86" s="47">
        <v>2017</v>
      </c>
      <c r="B86" s="6" t="s">
        <v>10</v>
      </c>
      <c r="C86" s="6">
        <v>3</v>
      </c>
      <c r="D86" s="19" t="str">
        <f t="shared" si="111"/>
        <v>2017 J 3</v>
      </c>
      <c r="E86" s="66">
        <f>'(5) NPP_distance'!I86</f>
        <v>1.0625997919146499</v>
      </c>
      <c r="F86" s="22">
        <f>'(5) NPP_distance'!J86</f>
        <v>0.30231694001757498</v>
      </c>
      <c r="G86" s="88">
        <f t="shared" si="115"/>
        <v>1.3649167319322248</v>
      </c>
      <c r="H86" s="57">
        <f>'(2) S. lasiolepis_binned'!L16</f>
        <v>0</v>
      </c>
      <c r="I86" s="22">
        <f>'(2) S. lasiolepis_binned'!M16</f>
        <v>3.0425203474497651</v>
      </c>
      <c r="J86" s="53">
        <f>'(2) S. lasiolepis_binned'!N16</f>
        <v>3.0425203474497651</v>
      </c>
      <c r="K86" s="66">
        <f t="shared" si="143"/>
        <v>0</v>
      </c>
      <c r="L86" s="23">
        <f t="shared" si="140"/>
        <v>1.8476489204469835</v>
      </c>
      <c r="M86" s="88">
        <f t="shared" si="141"/>
        <v>1.8476489204469835</v>
      </c>
      <c r="N86" s="66">
        <f t="shared" si="142"/>
        <v>0</v>
      </c>
      <c r="O86" s="23">
        <f t="shared" si="142"/>
        <v>0.53348715600168872</v>
      </c>
      <c r="P86" s="45">
        <f t="shared" si="142"/>
        <v>0.53348715600168872</v>
      </c>
      <c r="Q86" s="100">
        <f t="shared" si="112"/>
        <v>0</v>
      </c>
      <c r="R86" s="23">
        <f t="shared" si="113"/>
        <v>2.381136076448672</v>
      </c>
      <c r="S86" s="45">
        <f t="shared" si="114"/>
        <v>2.381136076448672</v>
      </c>
    </row>
    <row r="87" spans="1:19">
      <c r="A87" s="47">
        <v>2018</v>
      </c>
      <c r="B87" s="6" t="s">
        <v>10</v>
      </c>
      <c r="C87" s="6">
        <v>1</v>
      </c>
      <c r="D87" s="19" t="str">
        <f t="shared" si="111"/>
        <v>2018 J 1</v>
      </c>
      <c r="E87" s="66">
        <f>'(5) NPP_distance'!I87</f>
        <v>1.6231867234640363</v>
      </c>
      <c r="F87" s="22">
        <f>'(5) NPP_distance'!J87</f>
        <v>0.44224592383771144</v>
      </c>
      <c r="G87" s="88">
        <f t="shared" si="115"/>
        <v>2.0654326473017477</v>
      </c>
      <c r="H87" s="57">
        <f>AVERAGE(SUM('(2) S. lasiolepis_binned'!L31:L34),SUM('(2) S. lasiolepis_binned'!L52:L56))</f>
        <v>1.5798186089391817</v>
      </c>
      <c r="I87" s="22">
        <f>AVERAGE(SUM('(2) S. lasiolepis_binned'!M31:M34),SUM('(2) S. lasiolepis_binned'!M52:M56))</f>
        <v>6.4695864098531564</v>
      </c>
      <c r="J87" s="53">
        <f>AVERAGE(SUM('(2) S. lasiolepis_binned'!N31:N34),SUM('(2) S. lasiolepis_binned'!N52:N56))</f>
        <v>8.0494050187923385</v>
      </c>
      <c r="K87" s="66">
        <f t="shared" ref="K87:K89" si="144">H87*$E87</f>
        <v>2.5643405915115021</v>
      </c>
      <c r="L87" s="23">
        <f t="shared" ref="L87:L89" si="145">I87*$E87</f>
        <v>10.501346766777003</v>
      </c>
      <c r="M87" s="88">
        <f t="shared" ref="M87:M89" si="146">J87*$E87</f>
        <v>13.065687358288505</v>
      </c>
      <c r="N87" s="66">
        <f t="shared" ref="N87:N89" si="147">H87*$F87</f>
        <v>0.69866834020631663</v>
      </c>
      <c r="O87" s="23">
        <f t="shared" ref="O87:O89" si="148">I87*$F87</f>
        <v>2.8611482186734118</v>
      </c>
      <c r="P87" s="45">
        <f t="shared" ref="P87:P89" si="149">J87*$F87</f>
        <v>3.5598165588797288</v>
      </c>
      <c r="Q87" s="100">
        <f t="shared" si="112"/>
        <v>3.2630089317178186</v>
      </c>
      <c r="R87" s="23">
        <f t="shared" si="113"/>
        <v>13.362494985450414</v>
      </c>
      <c r="S87" s="45">
        <f t="shared" si="114"/>
        <v>16.625503917168235</v>
      </c>
    </row>
    <row r="88" spans="1:19">
      <c r="A88" s="47">
        <v>2018</v>
      </c>
      <c r="B88" s="6" t="s">
        <v>10</v>
      </c>
      <c r="C88" s="6">
        <v>2</v>
      </c>
      <c r="D88" s="19" t="str">
        <f t="shared" si="111"/>
        <v>2018 J 2</v>
      </c>
      <c r="E88" s="66">
        <f>'(5) NPP_distance'!I88</f>
        <v>1.8622189504516764</v>
      </c>
      <c r="F88" s="22">
        <f>'(5) NPP_distance'!J88</f>
        <v>0.48349622628573813</v>
      </c>
      <c r="G88" s="88">
        <f t="shared" si="115"/>
        <v>2.3457151767374147</v>
      </c>
      <c r="H88" s="57">
        <f>AVERAGE('(2) S. lasiolepis_binned'!L35,'(2) S. lasiolepis_binned'!L57)</f>
        <v>1.1983983014498847</v>
      </c>
      <c r="I88" s="22">
        <f>AVERAGE('(2) S. lasiolepis_binned'!M35,'(2) S. lasiolepis_binned'!M57)</f>
        <v>8.2517671997202129</v>
      </c>
      <c r="J88" s="53">
        <f>AVERAGE('(2) S. lasiolepis_binned'!N35,'(2) S. lasiolepis_binned'!N57)</f>
        <v>9.4501655011700976</v>
      </c>
      <c r="K88" s="66">
        <f t="shared" si="144"/>
        <v>2.2316800271490758</v>
      </c>
      <c r="L88" s="23">
        <f t="shared" si="145"/>
        <v>15.366597254034543</v>
      </c>
      <c r="M88" s="88">
        <f t="shared" si="146"/>
        <v>17.59827728118362</v>
      </c>
      <c r="N88" s="66">
        <f t="shared" si="147"/>
        <v>0.57942105633825769</v>
      </c>
      <c r="O88" s="23">
        <f t="shared" si="148"/>
        <v>3.9896983012531555</v>
      </c>
      <c r="P88" s="45">
        <f t="shared" si="149"/>
        <v>4.5691193575914131</v>
      </c>
      <c r="Q88" s="100">
        <f t="shared" si="112"/>
        <v>2.8111010834873333</v>
      </c>
      <c r="R88" s="23">
        <f t="shared" si="113"/>
        <v>19.356295555287698</v>
      </c>
      <c r="S88" s="45">
        <f t="shared" si="114"/>
        <v>22.167396638775031</v>
      </c>
    </row>
    <row r="89" spans="1:19">
      <c r="A89" s="47">
        <v>2018</v>
      </c>
      <c r="B89" s="6" t="s">
        <v>10</v>
      </c>
      <c r="C89" s="6">
        <v>3</v>
      </c>
      <c r="D89" s="19" t="str">
        <f t="shared" si="111"/>
        <v>2018 J 3</v>
      </c>
      <c r="E89" s="66">
        <f>'(5) NPP_distance'!I89</f>
        <v>1.6747957875934465</v>
      </c>
      <c r="F89" s="22">
        <f>'(5) NPP_distance'!J89</f>
        <v>0.4511522103716516</v>
      </c>
      <c r="G89" s="88">
        <f t="shared" si="115"/>
        <v>2.1259479979650981</v>
      </c>
      <c r="H89" s="57">
        <f>AVERAGE(SUM('(2) S. lasiolepis_binned'!L36:L37),SUM('(2) S. lasiolepis_binned'!L58))</f>
        <v>0.27820491449204171</v>
      </c>
      <c r="I89" s="22">
        <f>AVERAGE(SUM('(2) S. lasiolepis_binned'!M36:M37),SUM('(2) S. lasiolepis_binned'!M58))</f>
        <v>6.2397523333828424</v>
      </c>
      <c r="J89" s="53">
        <f>AVERAGE(SUM('(2) S. lasiolepis_binned'!N36:N37),SUM('(2) S. lasiolepis_binned'!N58))</f>
        <v>6.5179572478748833</v>
      </c>
      <c r="K89" s="66">
        <f t="shared" si="144"/>
        <v>0.46593641887906645</v>
      </c>
      <c r="L89" s="23">
        <f t="shared" si="145"/>
        <v>10.450310923575962</v>
      </c>
      <c r="M89" s="88">
        <f t="shared" si="146"/>
        <v>10.916247342455028</v>
      </c>
      <c r="N89" s="66">
        <f t="shared" si="147"/>
        <v>0.12551276210934095</v>
      </c>
      <c r="O89" s="23">
        <f t="shared" si="148"/>
        <v>2.81507805737734</v>
      </c>
      <c r="P89" s="45">
        <f t="shared" si="149"/>
        <v>2.9405908194866806</v>
      </c>
      <c r="Q89" s="100">
        <f t="shared" si="112"/>
        <v>0.59144918098840737</v>
      </c>
      <c r="R89" s="23">
        <f t="shared" si="113"/>
        <v>13.265388980953302</v>
      </c>
      <c r="S89" s="45">
        <f t="shared" si="114"/>
        <v>13.85683816194171</v>
      </c>
    </row>
    <row r="90" spans="1:19">
      <c r="A90" s="47">
        <v>2019</v>
      </c>
      <c r="B90" s="6" t="s">
        <v>10</v>
      </c>
      <c r="C90" s="6">
        <v>1</v>
      </c>
      <c r="D90" s="19" t="str">
        <f t="shared" si="111"/>
        <v>2019 J 1</v>
      </c>
      <c r="E90" s="66">
        <f>'(5) NPP_distance'!I90</f>
        <v>2.1493283552988625</v>
      </c>
      <c r="F90" s="22">
        <f>'(5) NPP_distance'!J90</f>
        <v>0.66990586123250673</v>
      </c>
      <c r="G90" s="88">
        <f t="shared" si="115"/>
        <v>2.8192342165313691</v>
      </c>
      <c r="H90" s="57">
        <f>SUM('(2) S. lasiolepis_binned'!L73:L76)</f>
        <v>2.1323606524037473</v>
      </c>
      <c r="I90" s="22">
        <f>SUM('(2) S. lasiolepis_binned'!M73:M76)</f>
        <v>7.0570772115459484</v>
      </c>
      <c r="J90" s="53">
        <f>SUM('(2) S. lasiolepis_binned'!N73:N76)</f>
        <v>9.1894378639496956</v>
      </c>
      <c r="K90" s="66">
        <f>H90*$E90*0.4215</f>
        <v>1.9317948646735839</v>
      </c>
      <c r="L90" s="23">
        <f t="shared" ref="L90:L92" si="150">I90*$E90*0.4215</f>
        <v>6.3933019498843002</v>
      </c>
      <c r="M90" s="88">
        <f t="shared" ref="M90:M92" si="151">J90*$E90*0.4215</f>
        <v>8.3250968145578845</v>
      </c>
      <c r="N90" s="66">
        <f t="shared" ref="N90:P92" si="152">H90*$F90*0.42</f>
        <v>0.59996197770887372</v>
      </c>
      <c r="O90" s="23">
        <f t="shared" si="152"/>
        <v>1.9855825026176939</v>
      </c>
      <c r="P90" s="45">
        <f t="shared" si="152"/>
        <v>2.5855444803265675</v>
      </c>
      <c r="Q90" s="100">
        <f t="shared" si="112"/>
        <v>2.5317568423824577</v>
      </c>
      <c r="R90" s="23">
        <f t="shared" si="113"/>
        <v>8.3788844525019943</v>
      </c>
      <c r="S90" s="45">
        <f t="shared" si="114"/>
        <v>10.910641294884453</v>
      </c>
    </row>
    <row r="91" spans="1:19">
      <c r="A91" s="47">
        <v>2019</v>
      </c>
      <c r="B91" s="6" t="s">
        <v>10</v>
      </c>
      <c r="C91" s="6">
        <v>2</v>
      </c>
      <c r="D91" s="19" t="str">
        <f t="shared" si="111"/>
        <v>2019 J 2</v>
      </c>
      <c r="E91" s="66">
        <f>'(5) NPP_distance'!I91</f>
        <v>2.3814473145123616</v>
      </c>
      <c r="F91" s="22">
        <f>'(5) NPP_distance'!J91</f>
        <v>0.72527227843404385</v>
      </c>
      <c r="G91" s="88">
        <f t="shared" si="115"/>
        <v>3.1067195929464053</v>
      </c>
      <c r="H91" s="57">
        <f>'(2) S. lasiolepis_binned'!L77</f>
        <v>0.77610018798113489</v>
      </c>
      <c r="I91" s="22">
        <f>'(2) S. lasiolepis_binned'!M77</f>
        <v>8.5257394281189072</v>
      </c>
      <c r="J91" s="53">
        <f>'(2) S. lasiolepis_binned'!N77</f>
        <v>9.3018396161000414</v>
      </c>
      <c r="K91" s="66">
        <f t="shared" ref="K91:K92" si="153">H91*$E91*0.4215</f>
        <v>0.77903388011597963</v>
      </c>
      <c r="L91" s="23">
        <f t="shared" si="150"/>
        <v>8.5579670903348788</v>
      </c>
      <c r="M91" s="88">
        <f t="shared" si="151"/>
        <v>9.3370009704508572</v>
      </c>
      <c r="N91" s="66">
        <f t="shared" si="152"/>
        <v>0.23641125968467033</v>
      </c>
      <c r="O91" s="23">
        <f t="shared" si="152"/>
        <v>2.5970626333540401</v>
      </c>
      <c r="P91" s="45">
        <f t="shared" si="152"/>
        <v>2.8334738930387102</v>
      </c>
      <c r="Q91" s="100">
        <f t="shared" si="112"/>
        <v>1.0154451398006499</v>
      </c>
      <c r="R91" s="23">
        <f t="shared" si="113"/>
        <v>11.155029723688919</v>
      </c>
      <c r="S91" s="45">
        <f t="shared" si="114"/>
        <v>12.170474863489567</v>
      </c>
    </row>
    <row r="92" spans="1:19">
      <c r="A92" s="47">
        <v>2019</v>
      </c>
      <c r="B92" s="6" t="s">
        <v>10</v>
      </c>
      <c r="C92" s="6">
        <v>3</v>
      </c>
      <c r="D92" s="19" t="str">
        <f t="shared" si="111"/>
        <v>2019 J 3</v>
      </c>
      <c r="E92" s="66">
        <f>'(5) NPP_distance'!I92</f>
        <v>1.9591906738937903</v>
      </c>
      <c r="F92" s="22">
        <f>'(5) NPP_distance'!J92</f>
        <v>0.62455307217091438</v>
      </c>
      <c r="G92" s="88">
        <f t="shared" si="115"/>
        <v>2.5837437460647048</v>
      </c>
      <c r="H92" s="57">
        <f>SUM('(2) S. lasiolepis_binned'!L78:L79)</f>
        <v>0.39067410993497925</v>
      </c>
      <c r="I92" s="22">
        <f>SUM('(2) S. lasiolepis_binned'!M78:M79)</f>
        <v>9.2092869214945967</v>
      </c>
      <c r="J92" s="53">
        <f>SUM('(2) S. lasiolepis_binned'!N78:N79)</f>
        <v>9.5999610314295758</v>
      </c>
      <c r="K92" s="66">
        <f t="shared" si="153"/>
        <v>0.32261823814994939</v>
      </c>
      <c r="L92" s="23">
        <f t="shared" si="150"/>
        <v>7.6050187244924983</v>
      </c>
      <c r="M92" s="88">
        <f t="shared" si="151"/>
        <v>7.9276369626424481</v>
      </c>
      <c r="N92" s="66">
        <f t="shared" si="152"/>
        <v>0.10247862054256211</v>
      </c>
      <c r="O92" s="23">
        <f t="shared" si="152"/>
        <v>2.4157091445156067</v>
      </c>
      <c r="P92" s="45">
        <f t="shared" si="152"/>
        <v>2.5181877650581685</v>
      </c>
      <c r="Q92" s="100">
        <f t="shared" si="112"/>
        <v>0.42509685869251151</v>
      </c>
      <c r="R92" s="23">
        <f t="shared" si="113"/>
        <v>10.020727869008105</v>
      </c>
      <c r="S92" s="45">
        <f t="shared" si="114"/>
        <v>10.445824727700616</v>
      </c>
    </row>
    <row r="93" spans="1:19">
      <c r="A93" s="47">
        <v>2017</v>
      </c>
      <c r="B93" s="6" t="s">
        <v>6</v>
      </c>
      <c r="C93" s="6">
        <v>1</v>
      </c>
      <c r="D93" s="19" t="str">
        <f t="shared" si="111"/>
        <v>2017 K 1</v>
      </c>
      <c r="E93" s="66">
        <f>'(5) NPP_distance'!I93</f>
        <v>2.8038750285088128</v>
      </c>
      <c r="F93" s="22">
        <f>'(5) NPP_distance'!J93</f>
        <v>0.32718283285139349</v>
      </c>
      <c r="G93" s="88">
        <f t="shared" si="115"/>
        <v>3.1310578613602065</v>
      </c>
      <c r="H93" s="57">
        <f>AVERAGE(SUM('(3) J. balticus'!L38:L42),SUM('(3) J. balticus'!L80:L84))</f>
        <v>0.69774384635748776</v>
      </c>
      <c r="I93" s="22">
        <f>AVERAGE(SUM('(3) J. balticus'!M38:M42),SUM('(3) J. balticus'!M80:M84))</f>
        <v>3.0477229452786982</v>
      </c>
      <c r="J93" s="53">
        <f>AVERAGE(SUM('(3) J. balticus'!N38:N42),SUM('(3) J. balticus'!N80:N84))</f>
        <v>3.7454667916361863</v>
      </c>
      <c r="K93" s="66">
        <f>H93*$E93*0.5715</f>
        <v>1.1180749116661926</v>
      </c>
      <c r="L93" s="23">
        <f t="shared" ref="L93:L95" si="154">I93*$E93*0.5715</f>
        <v>4.8837156796358761</v>
      </c>
      <c r="M93" s="88">
        <f t="shared" ref="M93:M95" si="155">J93*$E93*0.5715</f>
        <v>6.0017905913020693</v>
      </c>
      <c r="N93" s="66">
        <f t="shared" ref="N93:P95" si="156">H93*$F93*0.58</f>
        <v>0.13240808878840477</v>
      </c>
      <c r="O93" s="23">
        <f t="shared" si="156"/>
        <v>0.57835432364983663</v>
      </c>
      <c r="P93" s="45">
        <f t="shared" si="156"/>
        <v>0.71076241243824145</v>
      </c>
      <c r="Q93" s="100">
        <f t="shared" si="112"/>
        <v>1.2504830004545973</v>
      </c>
      <c r="R93" s="23">
        <f t="shared" si="113"/>
        <v>5.4620700032857128</v>
      </c>
      <c r="S93" s="45">
        <f t="shared" si="114"/>
        <v>6.7125530037403109</v>
      </c>
    </row>
    <row r="94" spans="1:19">
      <c r="A94" s="47">
        <v>2017</v>
      </c>
      <c r="B94" s="6" t="s">
        <v>6</v>
      </c>
      <c r="C94" s="6">
        <v>2</v>
      </c>
      <c r="D94" s="19" t="str">
        <f t="shared" si="111"/>
        <v>2017 K 2</v>
      </c>
      <c r="E94" s="66">
        <f>'(5) NPP_distance'!I94</f>
        <v>2.9705633640552378</v>
      </c>
      <c r="F94" s="22">
        <f>'(5) NPP_distance'!J94</f>
        <v>0.33721818011555305</v>
      </c>
      <c r="G94" s="88">
        <f t="shared" si="115"/>
        <v>3.307781544170791</v>
      </c>
      <c r="H94" s="57">
        <f>AVERAGE('(3) J. balticus'!L43,'(3) J. balticus'!L85)</f>
        <v>0.32044814133440735</v>
      </c>
      <c r="I94" s="22">
        <f>AVERAGE('(3) J. balticus'!M43,'(3) J. balticus'!M85)</f>
        <v>3.4027215124085819</v>
      </c>
      <c r="J94" s="53">
        <f>AVERAGE('(3) J. balticus'!N43,'(3) J. balticus'!N85)</f>
        <v>3.7231696537429895</v>
      </c>
      <c r="K94" s="66">
        <f t="shared" ref="K94:K95" si="157">H94*$E94*0.5715</f>
        <v>0.5440174272378151</v>
      </c>
      <c r="L94" s="23">
        <f t="shared" si="154"/>
        <v>5.7767219216150965</v>
      </c>
      <c r="M94" s="88">
        <f t="shared" si="155"/>
        <v>6.3207393488529124</v>
      </c>
      <c r="N94" s="66">
        <f t="shared" si="156"/>
        <v>6.2675344644476216E-2</v>
      </c>
      <c r="O94" s="23">
        <f t="shared" si="156"/>
        <v>0.66552654239558917</v>
      </c>
      <c r="P94" s="45">
        <f t="shared" si="156"/>
        <v>0.7282018870400655</v>
      </c>
      <c r="Q94" s="100">
        <f t="shared" si="112"/>
        <v>0.60669277188229132</v>
      </c>
      <c r="R94" s="23">
        <f t="shared" si="113"/>
        <v>6.4422484640106852</v>
      </c>
      <c r="S94" s="45">
        <f t="shared" si="114"/>
        <v>7.0489412358929782</v>
      </c>
    </row>
    <row r="95" spans="1:19">
      <c r="A95" s="47">
        <v>2017</v>
      </c>
      <c r="B95" s="6" t="s">
        <v>6</v>
      </c>
      <c r="C95" s="6">
        <v>3</v>
      </c>
      <c r="D95" s="19" t="str">
        <f t="shared" si="111"/>
        <v>2017 K 3</v>
      </c>
      <c r="E95" s="66">
        <f>'(5) NPP_distance'!I95</f>
        <v>2.271583467115875</v>
      </c>
      <c r="F95" s="22">
        <f>'(5) NPP_distance'!J95</f>
        <v>0.29513661529904384</v>
      </c>
      <c r="G95" s="88">
        <f t="shared" si="115"/>
        <v>2.566720082414919</v>
      </c>
      <c r="H95" s="57">
        <f>AVERAGE('(3) J. balticus'!L44,'(3) J. balticus'!L86)</f>
        <v>0.35984544162769372</v>
      </c>
      <c r="I95" s="22">
        <f>AVERAGE('(3) J. balticus'!M44,'(3) J. balticus'!M86)</f>
        <v>3.6715102008396538</v>
      </c>
      <c r="J95" s="53">
        <f>AVERAGE('(3) J. balticus'!N44,'(3) J. balticus'!N86)</f>
        <v>4.0313556424673473</v>
      </c>
      <c r="K95" s="66">
        <f t="shared" si="157"/>
        <v>0.46715493330741115</v>
      </c>
      <c r="L95" s="23">
        <f t="shared" si="154"/>
        <v>4.766391079604908</v>
      </c>
      <c r="M95" s="88">
        <f t="shared" si="155"/>
        <v>5.2335460129123197</v>
      </c>
      <c r="N95" s="66">
        <f t="shared" si="156"/>
        <v>6.1598068090216555E-2</v>
      </c>
      <c r="O95" s="23">
        <f t="shared" si="156"/>
        <v>0.62848631435280222</v>
      </c>
      <c r="P95" s="45">
        <f t="shared" si="156"/>
        <v>0.69008438244301873</v>
      </c>
      <c r="Q95" s="100">
        <f t="shared" si="112"/>
        <v>0.52875300139762771</v>
      </c>
      <c r="R95" s="23">
        <f t="shared" si="113"/>
        <v>5.3948773939577102</v>
      </c>
      <c r="S95" s="45">
        <f t="shared" si="114"/>
        <v>5.9236303953553389</v>
      </c>
    </row>
    <row r="96" spans="1:19">
      <c r="A96" s="47">
        <v>2018</v>
      </c>
      <c r="B96" s="6" t="s">
        <v>6</v>
      </c>
      <c r="C96" s="6">
        <v>1</v>
      </c>
      <c r="D96" s="19" t="str">
        <f t="shared" si="111"/>
        <v>2018 K 1</v>
      </c>
      <c r="E96" s="66">
        <f>'(5) NPP_distance'!I96</f>
        <v>4.2068118848027467</v>
      </c>
      <c r="F96" s="22">
        <f>'(5) NPP_distance'!J96</f>
        <v>0.41246654168382685</v>
      </c>
      <c r="G96" s="88">
        <f t="shared" si="115"/>
        <v>4.6192784264865736</v>
      </c>
      <c r="H96" s="57">
        <f>AVERAGE(SUM('(3) J. balticus'!L38:L42),SUM('(3) J. balticus'!L80:L84))</f>
        <v>0.69774384635748776</v>
      </c>
      <c r="I96" s="22">
        <f>AVERAGE(SUM('(3) J. balticus'!M38:M42),SUM('(3) J. balticus'!M80:M84))</f>
        <v>3.0477229452786982</v>
      </c>
      <c r="J96" s="53">
        <f>AVERAGE(SUM('(3) J. balticus'!N38:N42),SUM('(3) J. balticus'!N80:N84))</f>
        <v>3.7454667916361863</v>
      </c>
      <c r="K96" s="66">
        <f t="shared" ref="K96:K98" si="158">H96*$E96</f>
        <v>2.9352771054046611</v>
      </c>
      <c r="L96" s="23">
        <f t="shared" ref="L96:L98" si="159">I96*$E96</f>
        <v>12.821197107784458</v>
      </c>
      <c r="M96" s="88">
        <f t="shared" ref="M96:M98" si="160">J96*$E96</f>
        <v>15.756474213189122</v>
      </c>
      <c r="N96" s="66">
        <f t="shared" ref="N96:N98" si="161">H96*$F96</f>
        <v>0.2877959912882444</v>
      </c>
      <c r="O96" s="23">
        <f t="shared" ref="O96:O98" si="162">I96*$F96</f>
        <v>1.2570837432495516</v>
      </c>
      <c r="P96" s="45">
        <f t="shared" ref="P96:P98" si="163">J96*$F96</f>
        <v>1.5448797345377963</v>
      </c>
      <c r="Q96" s="100">
        <f t="shared" si="112"/>
        <v>3.2230730966929055</v>
      </c>
      <c r="R96" s="23">
        <f t="shared" si="113"/>
        <v>14.078280851034011</v>
      </c>
      <c r="S96" s="45">
        <f t="shared" si="114"/>
        <v>17.30135394772692</v>
      </c>
    </row>
    <row r="97" spans="1:19">
      <c r="A97" s="47">
        <v>2018</v>
      </c>
      <c r="B97" s="6" t="s">
        <v>6</v>
      </c>
      <c r="C97" s="6">
        <v>2</v>
      </c>
      <c r="D97" s="19" t="str">
        <f t="shared" si="111"/>
        <v>2018 K 2</v>
      </c>
      <c r="E97" s="66">
        <f>'(5) NPP_distance'!I97</f>
        <v>4.3185457250075334</v>
      </c>
      <c r="F97" s="22">
        <f>'(5) NPP_distance'!J97</f>
        <v>0.41911555812675255</v>
      </c>
      <c r="G97" s="88">
        <f t="shared" si="115"/>
        <v>4.7376612831342859</v>
      </c>
      <c r="H97" s="57">
        <f>AVERAGE('(3) J. balticus'!L43,'(3) J. balticus'!L85)</f>
        <v>0.32044814133440735</v>
      </c>
      <c r="I97" s="22">
        <f>AVERAGE('(3) J. balticus'!M43,'(3) J. balticus'!M85)</f>
        <v>3.4027215124085819</v>
      </c>
      <c r="J97" s="53">
        <f>AVERAGE('(3) J. balticus'!N43,'(3) J. balticus'!N85)</f>
        <v>3.7231696537429895</v>
      </c>
      <c r="K97" s="66">
        <f t="shared" si="158"/>
        <v>1.3838699508463148</v>
      </c>
      <c r="L97" s="23">
        <f t="shared" si="159"/>
        <v>14.69480844080325</v>
      </c>
      <c r="M97" s="88">
        <f t="shared" si="160"/>
        <v>16.078678391649564</v>
      </c>
      <c r="N97" s="66">
        <f t="shared" si="161"/>
        <v>0.13430480160605063</v>
      </c>
      <c r="O97" s="23">
        <f t="shared" si="162"/>
        <v>1.4261335258230303</v>
      </c>
      <c r="P97" s="45">
        <f t="shared" si="163"/>
        <v>1.5604383274290812</v>
      </c>
      <c r="Q97" s="100">
        <f t="shared" si="112"/>
        <v>1.5181747524523654</v>
      </c>
      <c r="R97" s="23">
        <f t="shared" si="113"/>
        <v>16.12094196662628</v>
      </c>
      <c r="S97" s="45">
        <f t="shared" si="114"/>
        <v>17.639116719078647</v>
      </c>
    </row>
    <row r="98" spans="1:19">
      <c r="A98" s="47">
        <v>2018</v>
      </c>
      <c r="B98" s="6" t="s">
        <v>6</v>
      </c>
      <c r="C98" s="6">
        <v>3</v>
      </c>
      <c r="D98" s="19" t="str">
        <f t="shared" si="111"/>
        <v>2018 K 3</v>
      </c>
      <c r="E98" s="66">
        <f>'(5) NPP_distance'!I98</f>
        <v>3.4764120828833964</v>
      </c>
      <c r="F98" s="22">
        <f>'(5) NPP_distance'!J98</f>
        <v>0.36900217776354494</v>
      </c>
      <c r="G98" s="88">
        <f t="shared" si="115"/>
        <v>3.8454142606469413</v>
      </c>
      <c r="H98" s="57">
        <f>AVERAGE('(3) J. balticus'!L44,'(3) J. balticus'!L86)</f>
        <v>0.35984544162769372</v>
      </c>
      <c r="I98" s="22">
        <f>AVERAGE('(3) J. balticus'!M44,'(3) J. balticus'!M86)</f>
        <v>3.6715102008396538</v>
      </c>
      <c r="J98" s="53">
        <f>AVERAGE('(3) J. balticus'!N44,'(3) J. balticus'!N86)</f>
        <v>4.0313556424673473</v>
      </c>
      <c r="K98" s="66">
        <f t="shared" si="158"/>
        <v>1.2509710412450263</v>
      </c>
      <c r="L98" s="23">
        <f t="shared" si="159"/>
        <v>12.763682424628618</v>
      </c>
      <c r="M98" s="88">
        <f t="shared" si="160"/>
        <v>14.014653465873645</v>
      </c>
      <c r="N98" s="66">
        <f t="shared" si="161"/>
        <v>0.13278375161890357</v>
      </c>
      <c r="O98" s="23">
        <f t="shared" si="162"/>
        <v>1.3547952597909025</v>
      </c>
      <c r="P98" s="45">
        <f t="shared" si="163"/>
        <v>1.487579011409806</v>
      </c>
      <c r="Q98" s="100">
        <f t="shared" si="112"/>
        <v>1.38375479286393</v>
      </c>
      <c r="R98" s="23">
        <f t="shared" si="113"/>
        <v>14.118477684419521</v>
      </c>
      <c r="S98" s="45">
        <f t="shared" si="114"/>
        <v>15.502232477283451</v>
      </c>
    </row>
    <row r="99" spans="1:19">
      <c r="A99" s="47">
        <v>2019</v>
      </c>
      <c r="B99" s="6" t="s">
        <v>6</v>
      </c>
      <c r="C99" s="6">
        <v>1</v>
      </c>
      <c r="D99" s="19" t="str">
        <f t="shared" si="111"/>
        <v>2019 K 1</v>
      </c>
      <c r="E99" s="66">
        <f>'(5) NPP_distance'!I99</f>
        <v>7.3464263462914809</v>
      </c>
      <c r="F99" s="22">
        <f>'(5) NPP_distance'!J99</f>
        <v>0.63703533702877169</v>
      </c>
      <c r="G99" s="88">
        <f t="shared" si="115"/>
        <v>7.983461683320253</v>
      </c>
      <c r="H99" s="57">
        <f>SUM('(3) J. balticus'!L129:L133)</f>
        <v>0.81789095175254867</v>
      </c>
      <c r="I99" s="22">
        <f>SUM('(3) J. balticus'!M129:M133)</f>
        <v>3.8262782752652509</v>
      </c>
      <c r="J99" s="53">
        <f>SUM('(3) J. balticus'!N129:N133)</f>
        <v>4.644169227017799</v>
      </c>
      <c r="K99" s="66">
        <f>H99*$E99*0.4215</f>
        <v>2.5326146307208246</v>
      </c>
      <c r="L99" s="23">
        <f t="shared" ref="L99:L101" si="164">I99*$E99*0.4215</f>
        <v>11.848142249748051</v>
      </c>
      <c r="M99" s="88">
        <f t="shared" ref="M99:M101" si="165">J99*$E99*0.4215</f>
        <v>14.380756880468873</v>
      </c>
      <c r="N99" s="66">
        <f t="shared" ref="N99:P101" si="166">H99*$F99*0.42</f>
        <v>0.21883068400303643</v>
      </c>
      <c r="O99" s="23">
        <f t="shared" si="166"/>
        <v>1.0237392776727758</v>
      </c>
      <c r="P99" s="45">
        <f t="shared" si="166"/>
        <v>1.2425699616758119</v>
      </c>
      <c r="Q99" s="100">
        <f t="shared" si="112"/>
        <v>2.7514453147238611</v>
      </c>
      <c r="R99" s="23">
        <f t="shared" si="113"/>
        <v>12.871881527420827</v>
      </c>
      <c r="S99" s="45">
        <f t="shared" si="114"/>
        <v>15.623326842144685</v>
      </c>
    </row>
    <row r="100" spans="1:19">
      <c r="A100" s="47">
        <v>2019</v>
      </c>
      <c r="B100" s="6" t="s">
        <v>6</v>
      </c>
      <c r="C100" s="6">
        <v>2</v>
      </c>
      <c r="D100" s="19" t="str">
        <f t="shared" si="111"/>
        <v>2019 K 2</v>
      </c>
      <c r="E100" s="66">
        <f>'(5) NPP_distance'!I100</f>
        <v>7.1785470563117642</v>
      </c>
      <c r="F100" s="22">
        <f>'(5) NPP_distance'!J100</f>
        <v>0.62607102263665126</v>
      </c>
      <c r="G100" s="88">
        <f t="shared" si="115"/>
        <v>7.8046180789484154</v>
      </c>
      <c r="H100" s="57">
        <f>'(3) J. balticus'!L134</f>
        <v>0.52346246735019286</v>
      </c>
      <c r="I100" s="22">
        <f>'(3) J. balticus'!M134</f>
        <v>2.9225141237251551</v>
      </c>
      <c r="J100" s="53">
        <f>'(3) J. balticus'!N134</f>
        <v>3.4459765910753477</v>
      </c>
      <c r="K100" s="66">
        <f t="shared" ref="K100:K101" si="167">H100*$E100*0.4215</f>
        <v>1.5838705306474259</v>
      </c>
      <c r="L100" s="23">
        <f t="shared" si="164"/>
        <v>8.8428192748964864</v>
      </c>
      <c r="M100" s="88">
        <f t="shared" si="165"/>
        <v>10.426689805543912</v>
      </c>
      <c r="N100" s="66">
        <f t="shared" si="166"/>
        <v>0.13764436654325274</v>
      </c>
      <c r="O100" s="23">
        <f t="shared" si="166"/>
        <v>0.76847459056647915</v>
      </c>
      <c r="P100" s="45">
        <f t="shared" si="166"/>
        <v>0.90611895710973178</v>
      </c>
      <c r="Q100" s="100">
        <f t="shared" si="112"/>
        <v>1.7215148971906786</v>
      </c>
      <c r="R100" s="23">
        <f t="shared" si="113"/>
        <v>9.6112938654629652</v>
      </c>
      <c r="S100" s="45">
        <f t="shared" si="114"/>
        <v>11.332808762653643</v>
      </c>
    </row>
    <row r="101" spans="1:19">
      <c r="A101" s="47">
        <v>2019</v>
      </c>
      <c r="B101" s="6" t="s">
        <v>6</v>
      </c>
      <c r="C101" s="6">
        <v>3</v>
      </c>
      <c r="D101" s="19" t="str">
        <f t="shared" si="111"/>
        <v>2019 K 3</v>
      </c>
      <c r="E101" s="66">
        <f>'(5) NPP_distance'!I101</f>
        <v>5.9483022556513925</v>
      </c>
      <c r="F101" s="22">
        <f>'(5) NPP_distance'!J101</f>
        <v>0.54572287025084154</v>
      </c>
      <c r="G101" s="88">
        <f t="shared" si="115"/>
        <v>6.4940251259022341</v>
      </c>
      <c r="H101" s="57">
        <f>'(3) J. balticus'!L135</f>
        <v>8.1729015558373586E-2</v>
      </c>
      <c r="I101" s="22">
        <f>'(3) J. balticus'!M135</f>
        <v>4.1510814690469653</v>
      </c>
      <c r="J101" s="53">
        <f>'(3) J. balticus'!N135</f>
        <v>4.2328104846053387</v>
      </c>
      <c r="K101" s="66">
        <f t="shared" si="167"/>
        <v>0.20491175612257442</v>
      </c>
      <c r="L101" s="23">
        <f t="shared" si="164"/>
        <v>10.407630482502986</v>
      </c>
      <c r="M101" s="88">
        <f t="shared" si="165"/>
        <v>10.61254223862556</v>
      </c>
      <c r="N101" s="66">
        <f t="shared" si="166"/>
        <v>1.8732585040382353E-2</v>
      </c>
      <c r="O101" s="23">
        <f t="shared" si="166"/>
        <v>0.95144283945202357</v>
      </c>
      <c r="P101" s="45">
        <f t="shared" si="166"/>
        <v>0.97017542449240601</v>
      </c>
      <c r="Q101" s="100">
        <f t="shared" si="112"/>
        <v>0.22364434116295678</v>
      </c>
      <c r="R101" s="23">
        <f t="shared" si="113"/>
        <v>11.359073321955009</v>
      </c>
      <c r="S101" s="45">
        <f t="shared" si="114"/>
        <v>11.582717663117966</v>
      </c>
    </row>
    <row r="102" spans="1:19">
      <c r="A102" s="47">
        <v>2017</v>
      </c>
      <c r="B102" s="6" t="s">
        <v>12</v>
      </c>
      <c r="C102" s="6">
        <v>1</v>
      </c>
      <c r="D102" s="19" t="str">
        <f t="shared" si="111"/>
        <v>2017 L 1</v>
      </c>
      <c r="E102" s="66">
        <f>'(5) NPP_distance'!I102</f>
        <v>1.2827674746898001</v>
      </c>
      <c r="F102" s="22">
        <f>'(5) NPP_distance'!J102</f>
        <v>0.3321407610902366</v>
      </c>
      <c r="G102" s="88">
        <f t="shared" si="115"/>
        <v>1.6149082357800366</v>
      </c>
      <c r="H102" s="57">
        <f>SUM('(2) S. lasiolepis_binned'!L17:L21)</f>
        <v>1.0511834776554378</v>
      </c>
      <c r="I102" s="22">
        <f>SUM('(2) S. lasiolepis_binned'!M17:M21)</f>
        <v>4.7448032114207788</v>
      </c>
      <c r="J102" s="53">
        <f>SUM('(2) S. lasiolepis_binned'!N17:N21)</f>
        <v>5.7959866890762166</v>
      </c>
      <c r="K102" s="66">
        <f>H102*$E102*0.5715</f>
        <v>0.77062430175119501</v>
      </c>
      <c r="L102" s="23">
        <f t="shared" ref="L102:L104" si="168">I102*$E102*0.5715</f>
        <v>3.4784228818962646</v>
      </c>
      <c r="M102" s="88">
        <f t="shared" ref="M102:M104" si="169">J102*$E102*0.5715</f>
        <v>4.249047183647459</v>
      </c>
      <c r="N102" s="66">
        <f t="shared" ref="N102:P104" si="170">H102*$F102*0.58</f>
        <v>0.20250171058209612</v>
      </c>
      <c r="O102" s="23">
        <f t="shared" si="170"/>
        <v>0.91404667892152369</v>
      </c>
      <c r="P102" s="45">
        <f t="shared" si="170"/>
        <v>1.1165483895036199</v>
      </c>
      <c r="Q102" s="100">
        <f t="shared" si="112"/>
        <v>0.9731260123332911</v>
      </c>
      <c r="R102" s="23">
        <f t="shared" si="113"/>
        <v>4.3924695608177879</v>
      </c>
      <c r="S102" s="45">
        <f t="shared" si="114"/>
        <v>5.3655955731510794</v>
      </c>
    </row>
    <row r="103" spans="1:19">
      <c r="A103" s="47">
        <v>2017</v>
      </c>
      <c r="B103" s="6" t="s">
        <v>12</v>
      </c>
      <c r="C103" s="6">
        <v>2</v>
      </c>
      <c r="D103" s="19" t="str">
        <f t="shared" si="111"/>
        <v>2017 L 2</v>
      </c>
      <c r="E103" s="66">
        <f>'(5) NPP_distance'!I103</f>
        <v>1.32047384858895</v>
      </c>
      <c r="F103" s="22">
        <f>'(5) NPP_distance'!J103</f>
        <v>0.33724845053081443</v>
      </c>
      <c r="G103" s="88">
        <f t="shared" si="115"/>
        <v>1.6577222991197644</v>
      </c>
      <c r="H103" s="57">
        <f>'(2) S. lasiolepis_binned'!L22</f>
        <v>0.13739857244215578</v>
      </c>
      <c r="I103" s="22">
        <f>'(2) S. lasiolepis_binned'!M22</f>
        <v>3.0082762384368436</v>
      </c>
      <c r="J103" s="53">
        <f>'(2) S. lasiolepis_binned'!N22</f>
        <v>3.1456748108789991</v>
      </c>
      <c r="K103" s="66">
        <f t="shared" ref="K103:K104" si="171">H103*$E103*0.5715</f>
        <v>0.103687943226308</v>
      </c>
      <c r="L103" s="23">
        <f t="shared" si="168"/>
        <v>2.2701980834000928</v>
      </c>
      <c r="M103" s="88">
        <f t="shared" si="169"/>
        <v>2.3738860266264004</v>
      </c>
      <c r="N103" s="66">
        <f t="shared" si="170"/>
        <v>2.6875724283532479E-2</v>
      </c>
      <c r="O103" s="23">
        <f t="shared" si="170"/>
        <v>0.58843117010526547</v>
      </c>
      <c r="P103" s="45">
        <f t="shared" si="170"/>
        <v>0.61530689438879793</v>
      </c>
      <c r="Q103" s="100">
        <f t="shared" si="112"/>
        <v>0.1305636675098405</v>
      </c>
      <c r="R103" s="23">
        <f t="shared" si="113"/>
        <v>2.8586292535053581</v>
      </c>
      <c r="S103" s="45">
        <f t="shared" si="114"/>
        <v>2.9891929210151984</v>
      </c>
    </row>
    <row r="104" spans="1:19">
      <c r="A104" s="47">
        <v>2017</v>
      </c>
      <c r="B104" s="6" t="s">
        <v>12</v>
      </c>
      <c r="C104" s="6">
        <v>3</v>
      </c>
      <c r="D104" s="19" t="str">
        <f t="shared" si="111"/>
        <v>2017 L 3</v>
      </c>
      <c r="E104" s="66">
        <f>'(5) NPP_distance'!I104</f>
        <v>0.99432433660065001</v>
      </c>
      <c r="F104" s="22">
        <f>'(5) NPP_distance'!J104</f>
        <v>0.29306837575385974</v>
      </c>
      <c r="G104" s="88">
        <f t="shared" si="115"/>
        <v>1.2873927123545097</v>
      </c>
      <c r="H104" s="57">
        <f>'(2) S. lasiolepis_binned'!L23</f>
        <v>0</v>
      </c>
      <c r="I104" s="22">
        <f>'(2) S. lasiolepis_binned'!M23</f>
        <v>2.7517422444092943</v>
      </c>
      <c r="J104" s="53">
        <f>'(2) S. lasiolepis_binned'!N23</f>
        <v>2.7517422444092943</v>
      </c>
      <c r="K104" s="66">
        <f t="shared" si="171"/>
        <v>0</v>
      </c>
      <c r="L104" s="23">
        <f t="shared" si="168"/>
        <v>1.5636950269734078</v>
      </c>
      <c r="M104" s="88">
        <f t="shared" si="169"/>
        <v>1.5636950269734078</v>
      </c>
      <c r="N104" s="66">
        <f t="shared" si="170"/>
        <v>0</v>
      </c>
      <c r="O104" s="23">
        <f t="shared" si="170"/>
        <v>0.46774020543614114</v>
      </c>
      <c r="P104" s="45">
        <f t="shared" si="170"/>
        <v>0.46774020543614114</v>
      </c>
      <c r="Q104" s="100">
        <f t="shared" si="112"/>
        <v>0</v>
      </c>
      <c r="R104" s="23">
        <f t="shared" si="113"/>
        <v>2.031435232409549</v>
      </c>
      <c r="S104" s="45">
        <f t="shared" si="114"/>
        <v>2.031435232409549</v>
      </c>
    </row>
    <row r="105" spans="1:19">
      <c r="A105" s="47">
        <v>2018</v>
      </c>
      <c r="B105" s="6" t="s">
        <v>12</v>
      </c>
      <c r="C105" s="6">
        <v>1</v>
      </c>
      <c r="D105" s="19" t="str">
        <f t="shared" si="111"/>
        <v>2018 L 1</v>
      </c>
      <c r="E105" s="66">
        <f>'(5) NPP_distance'!I105</f>
        <v>1.6888450054459203</v>
      </c>
      <c r="F105" s="22">
        <f>'(5) NPP_distance'!J105</f>
        <v>0.45357671393285021</v>
      </c>
      <c r="G105" s="88">
        <f t="shared" si="115"/>
        <v>2.1424217193787705</v>
      </c>
      <c r="H105" s="57">
        <f>AVERAGE(SUM('(2) S. lasiolepis_binned'!L38:L41),SUM('(2) S. lasiolepis_binned'!L59:L63))</f>
        <v>1.8853867691463502</v>
      </c>
      <c r="I105" s="22">
        <f>AVERAGE(SUM('(2) S. lasiolepis_binned'!M38:M41),SUM('(2) S. lasiolepis_binned'!M59:M63))</f>
        <v>6.191364518463498</v>
      </c>
      <c r="J105" s="53">
        <f>AVERAGE(SUM('(2) S. lasiolepis_binned'!N38:N41),SUM('(2) S. lasiolepis_binned'!N59:N63))</f>
        <v>8.0767512876098486</v>
      </c>
      <c r="K105" s="66">
        <f t="shared" ref="K105:K107" si="172">H105*$E105</f>
        <v>3.1841260284066339</v>
      </c>
      <c r="L105" s="23">
        <f t="shared" ref="L105:L107" si="173">I105*$E105</f>
        <v>10.456255043902164</v>
      </c>
      <c r="M105" s="88">
        <f t="shared" ref="M105:M107" si="174">J105*$E105</f>
        <v>13.640381072308799</v>
      </c>
      <c r="N105" s="66">
        <f t="shared" ref="N105:N107" si="175">H105*$F105</f>
        <v>0.85516753524187472</v>
      </c>
      <c r="O105" s="23">
        <f t="shared" ref="O105:O107" si="176">I105*$F105</f>
        <v>2.8082587730451167</v>
      </c>
      <c r="P105" s="45">
        <f t="shared" ref="P105:P107" si="177">J105*$F105</f>
        <v>3.6634263082869918</v>
      </c>
      <c r="Q105" s="100">
        <f t="shared" si="112"/>
        <v>4.039293563648509</v>
      </c>
      <c r="R105" s="23">
        <f t="shared" si="113"/>
        <v>13.26451381694728</v>
      </c>
      <c r="S105" s="45">
        <f t="shared" si="114"/>
        <v>17.303807380595792</v>
      </c>
    </row>
    <row r="106" spans="1:19">
      <c r="A106" s="47">
        <v>2018</v>
      </c>
      <c r="B106" s="6" t="s">
        <v>12</v>
      </c>
      <c r="C106" s="6">
        <v>2</v>
      </c>
      <c r="D106" s="19" t="str">
        <f t="shared" si="111"/>
        <v>2018 L 2</v>
      </c>
      <c r="E106" s="66">
        <f>'(5) NPP_distance'!I106</f>
        <v>1.8886440664546238</v>
      </c>
      <c r="F106" s="22">
        <f>'(5) NPP_distance'!J106</f>
        <v>0.48805646504970257</v>
      </c>
      <c r="G106" s="88">
        <f t="shared" si="115"/>
        <v>2.3767005315043264</v>
      </c>
      <c r="H106" s="57">
        <f>AVERAGE('(2) S. lasiolepis_binned'!L42,'(2) S. lasiolepis_binned'!L64)</f>
        <v>0.56657775596337667</v>
      </c>
      <c r="I106" s="22">
        <f>AVERAGE('(2) S. lasiolepis_binned'!M42,'(2) S. lasiolepis_binned'!M64)</f>
        <v>7.1719603506341514</v>
      </c>
      <c r="J106" s="53">
        <f>AVERAGE('(2) S. lasiolepis_binned'!N42,'(2) S. lasiolepis_binned'!N64)</f>
        <v>7.7385381065975283</v>
      </c>
      <c r="K106" s="66">
        <f t="shared" si="172"/>
        <v>1.0700637169854073</v>
      </c>
      <c r="L106" s="23">
        <f t="shared" si="173"/>
        <v>13.545280361073013</v>
      </c>
      <c r="M106" s="88">
        <f t="shared" si="174"/>
        <v>14.615344078058421</v>
      </c>
      <c r="N106" s="66">
        <f t="shared" si="175"/>
        <v>0.27652193675127867</v>
      </c>
      <c r="O106" s="23">
        <f t="shared" si="176"/>
        <v>3.5003216162071293</v>
      </c>
      <c r="P106" s="45">
        <f t="shared" si="177"/>
        <v>3.7768435529584079</v>
      </c>
      <c r="Q106" s="100">
        <f t="shared" si="112"/>
        <v>1.3465856537366858</v>
      </c>
      <c r="R106" s="23">
        <f t="shared" si="113"/>
        <v>17.045601977280143</v>
      </c>
      <c r="S106" s="45">
        <f t="shared" si="114"/>
        <v>18.392187631016828</v>
      </c>
    </row>
    <row r="107" spans="1:19">
      <c r="A107" s="47">
        <v>2018</v>
      </c>
      <c r="B107" s="6" t="s">
        <v>12</v>
      </c>
      <c r="C107" s="6">
        <v>3</v>
      </c>
      <c r="D107" s="19" t="str">
        <f t="shared" si="111"/>
        <v>2018 L 3</v>
      </c>
      <c r="E107" s="66">
        <f>'(5) NPP_distance'!I107</f>
        <v>1.667416707881809</v>
      </c>
      <c r="F107" s="22">
        <f>'(5) NPP_distance'!J107</f>
        <v>0.44987878680977816</v>
      </c>
      <c r="G107" s="88">
        <f t="shared" si="115"/>
        <v>2.1172954946915872</v>
      </c>
      <c r="H107" s="57">
        <f>AVERAGE(SUM('(2) S. lasiolepis_binned'!L43:L44),SUM('(2) S. lasiolepis_binned'!L65))</f>
        <v>0.11567250520942206</v>
      </c>
      <c r="I107" s="22">
        <f>AVERAGE(SUM('(2) S. lasiolepis_binned'!M43:M44),SUM('(2) S. lasiolepis_binned'!M65))</f>
        <v>5.4701384662890549</v>
      </c>
      <c r="J107" s="53">
        <f>AVERAGE(SUM('(2) S. lasiolepis_binned'!N43:N44),SUM('(2) S. lasiolepis_binned'!N65))</f>
        <v>5.5858109714984767</v>
      </c>
      <c r="K107" s="66">
        <f t="shared" si="172"/>
        <v>0.19287426782873593</v>
      </c>
      <c r="L107" s="23">
        <f t="shared" si="173"/>
        <v>9.1210002731173443</v>
      </c>
      <c r="M107" s="88">
        <f t="shared" si="174"/>
        <v>9.3138745409460793</v>
      </c>
      <c r="N107" s="66">
        <f t="shared" si="175"/>
        <v>5.2038606310862538E-2</v>
      </c>
      <c r="O107" s="23">
        <f t="shared" si="176"/>
        <v>2.4608992568956207</v>
      </c>
      <c r="P107" s="45">
        <f t="shared" si="177"/>
        <v>2.5129378632064832</v>
      </c>
      <c r="Q107" s="100">
        <f t="shared" si="112"/>
        <v>0.24491287413959847</v>
      </c>
      <c r="R107" s="23">
        <f t="shared" si="113"/>
        <v>11.581899530012965</v>
      </c>
      <c r="S107" s="45">
        <f t="shared" si="114"/>
        <v>11.826812404152562</v>
      </c>
    </row>
    <row r="108" spans="1:19">
      <c r="A108" s="47">
        <v>2019</v>
      </c>
      <c r="B108" s="6" t="s">
        <v>12</v>
      </c>
      <c r="C108" s="6">
        <v>1</v>
      </c>
      <c r="D108" s="19" t="str">
        <f t="shared" si="111"/>
        <v>2019 L 1</v>
      </c>
      <c r="E108" s="66">
        <f>'(5) NPP_distance'!I108</f>
        <v>2.1133247174398266</v>
      </c>
      <c r="F108" s="22">
        <f>'(5) NPP_distance'!J108</f>
        <v>0.66131805590531267</v>
      </c>
      <c r="G108" s="88">
        <f t="shared" si="115"/>
        <v>2.7746427733451391</v>
      </c>
      <c r="H108" s="57">
        <f>SUM('(2) S. lasiolepis_binned'!L80:L83)</f>
        <v>2.5376004584589404</v>
      </c>
      <c r="I108" s="22">
        <f>SUM('(2) S. lasiolepis_binned'!M80:M83)</f>
        <v>6.6912868351592438</v>
      </c>
      <c r="J108" s="53">
        <f>SUM('(2) S. lasiolepis_binned'!N80:N83)</f>
        <v>9.228887293618186</v>
      </c>
      <c r="K108" s="66">
        <f>H108*$E108*0.4215</f>
        <v>2.2604091448338961</v>
      </c>
      <c r="L108" s="23">
        <f t="shared" ref="L108:L110" si="178">I108*$E108*0.4215</f>
        <v>5.9603732740834632</v>
      </c>
      <c r="M108" s="88">
        <f t="shared" ref="M108:M110" si="179">J108*$E108*0.4215</f>
        <v>8.2207824189173611</v>
      </c>
      <c r="N108" s="66">
        <f t="shared" ref="N108:P110" si="180">H108*$F108*0.42</f>
        <v>0.7048276207780485</v>
      </c>
      <c r="O108" s="23">
        <f t="shared" si="180"/>
        <v>1.8585288965595759</v>
      </c>
      <c r="P108" s="45">
        <f t="shared" si="180"/>
        <v>2.5633565173376249</v>
      </c>
      <c r="Q108" s="100">
        <f t="shared" si="112"/>
        <v>2.9652367656119445</v>
      </c>
      <c r="R108" s="23">
        <f t="shared" si="113"/>
        <v>7.8189021706430388</v>
      </c>
      <c r="S108" s="45">
        <f t="shared" si="114"/>
        <v>10.784138936254987</v>
      </c>
    </row>
    <row r="109" spans="1:19">
      <c r="A109" s="47">
        <v>2019</v>
      </c>
      <c r="B109" s="6" t="s">
        <v>12</v>
      </c>
      <c r="C109" s="6">
        <v>2</v>
      </c>
      <c r="D109" s="19" t="str">
        <f t="shared" si="111"/>
        <v>2019 L 2</v>
      </c>
      <c r="E109" s="66">
        <f>'(5) NPP_distance'!I109</f>
        <v>2.1899441283993482</v>
      </c>
      <c r="F109" s="22">
        <f>'(5) NPP_distance'!J109</f>
        <v>0.67959378093567957</v>
      </c>
      <c r="G109" s="88">
        <f t="shared" si="115"/>
        <v>2.8695379093350279</v>
      </c>
      <c r="H109" s="57">
        <f>'(2) S. lasiolepis_binned'!L84</f>
        <v>0.24373672767875587</v>
      </c>
      <c r="I109" s="22">
        <f>'(2) S. lasiolepis_binned'!M84</f>
        <v>8.7211266961797147</v>
      </c>
      <c r="J109" s="53">
        <f>'(2) S. lasiolepis_binned'!N84</f>
        <v>8.9648634238584712</v>
      </c>
      <c r="K109" s="66">
        <f t="shared" ref="K109:K110" si="181">H109*$E109*0.4215</f>
        <v>0.2249839772987352</v>
      </c>
      <c r="L109" s="23">
        <f t="shared" si="178"/>
        <v>8.0501358548587287</v>
      </c>
      <c r="M109" s="88">
        <f t="shared" si="179"/>
        <v>8.2751198321574648</v>
      </c>
      <c r="N109" s="66">
        <f t="shared" si="180"/>
        <v>6.9569625012760233E-2</v>
      </c>
      <c r="O109" s="23">
        <f t="shared" si="180"/>
        <v>2.4892658554998626</v>
      </c>
      <c r="P109" s="45">
        <f t="shared" si="180"/>
        <v>2.5588354805126232</v>
      </c>
      <c r="Q109" s="100">
        <f t="shared" si="112"/>
        <v>0.29455360231149541</v>
      </c>
      <c r="R109" s="23">
        <f t="shared" si="113"/>
        <v>10.539401710358591</v>
      </c>
      <c r="S109" s="45">
        <f t="shared" si="114"/>
        <v>10.833955312670088</v>
      </c>
    </row>
    <row r="110" spans="1:19" ht="17" thickBot="1">
      <c r="A110" s="44">
        <v>2019</v>
      </c>
      <c r="B110" s="18" t="s">
        <v>12</v>
      </c>
      <c r="C110" s="18">
        <v>3</v>
      </c>
      <c r="D110" s="81" t="str">
        <f t="shared" si="111"/>
        <v>2019 L 3</v>
      </c>
      <c r="E110" s="68">
        <f>'(5) NPP_distance'!I110</f>
        <v>1.9824372901203495</v>
      </c>
      <c r="F110" s="25">
        <f>'(5) NPP_distance'!J110</f>
        <v>0.6300979955881344</v>
      </c>
      <c r="G110" s="89">
        <f t="shared" si="115"/>
        <v>2.6125352857084838</v>
      </c>
      <c r="H110" s="58">
        <f>SUM('(2) S. lasiolepis_binned'!L85:L86)</f>
        <v>4.154233544064307E-2</v>
      </c>
      <c r="I110" s="25">
        <f>SUM('(2) S. lasiolepis_binned'!M85:M86)</f>
        <v>8.0998531086975234</v>
      </c>
      <c r="J110" s="54">
        <f>SUM('(2) S. lasiolepis_binned'!N85:N86)</f>
        <v>8.1413954441381655</v>
      </c>
      <c r="K110" s="68">
        <f t="shared" si="181"/>
        <v>3.471266406875631E-2</v>
      </c>
      <c r="L110" s="26">
        <f t="shared" si="178"/>
        <v>6.7682155320860362</v>
      </c>
      <c r="M110" s="89">
        <f t="shared" si="179"/>
        <v>6.8029281961547916</v>
      </c>
      <c r="N110" s="68">
        <f t="shared" si="180"/>
        <v>1.0993811763143629E-2</v>
      </c>
      <c r="O110" s="26">
        <f t="shared" si="180"/>
        <v>2.143554507506424</v>
      </c>
      <c r="P110" s="41">
        <f t="shared" si="180"/>
        <v>2.1545483192695674</v>
      </c>
      <c r="Q110" s="101">
        <f t="shared" si="112"/>
        <v>4.5706475831899941E-2</v>
      </c>
      <c r="R110" s="26">
        <f t="shared" si="113"/>
        <v>8.9117700395924597</v>
      </c>
      <c r="S110" s="41">
        <f t="shared" si="114"/>
        <v>8.957476515424359</v>
      </c>
    </row>
  </sheetData>
  <pageMargins left="0.7" right="0.7" top="0.75" bottom="0.75" header="0.3" footer="0.3"/>
  <ignoredErrors>
    <ignoredError sqref="H2:J99"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65D1-8CE3-4D40-890D-496FF7DB723B}">
  <sheetPr>
    <tabColor theme="5" tint="0.59999389629810485"/>
  </sheetPr>
  <dimension ref="A1:R110"/>
  <sheetViews>
    <sheetView workbookViewId="0">
      <selection activeCell="M3" sqref="M3"/>
    </sheetView>
  </sheetViews>
  <sheetFormatPr baseColWidth="10" defaultRowHeight="16"/>
  <cols>
    <col min="1" max="1" width="7.5" style="40" bestFit="1" customWidth="1"/>
    <col min="2" max="2" width="4.83203125" style="39" bestFit="1" customWidth="1"/>
    <col min="3" max="3" width="6" style="39" bestFit="1" customWidth="1"/>
    <col min="4" max="4" width="9.5" style="39" bestFit="1" customWidth="1"/>
    <col min="5" max="6" width="19.5" style="39" bestFit="1" customWidth="1"/>
    <col min="7" max="8" width="14" style="39" bestFit="1" customWidth="1"/>
    <col min="9" max="9" width="9.5" style="39" bestFit="1" customWidth="1"/>
    <col min="10" max="10" width="9.5" style="4" bestFit="1" customWidth="1"/>
    <col min="11" max="11" width="10.5" style="4" bestFit="1" customWidth="1"/>
    <col min="12" max="16384" width="10.83203125" style="4"/>
  </cols>
  <sheetData>
    <row r="1" spans="1:16" customFormat="1">
      <c r="A1" s="8" t="s">
        <v>41</v>
      </c>
      <c r="B1" s="9" t="s">
        <v>1</v>
      </c>
      <c r="C1" s="9" t="s">
        <v>2</v>
      </c>
      <c r="D1" s="9" t="s">
        <v>44</v>
      </c>
      <c r="E1" s="9" t="s">
        <v>40</v>
      </c>
      <c r="F1" s="9" t="s">
        <v>39</v>
      </c>
      <c r="G1" s="9" t="s">
        <v>38</v>
      </c>
      <c r="H1" s="52" t="s">
        <v>37</v>
      </c>
      <c r="I1" s="8" t="s">
        <v>36</v>
      </c>
      <c r="J1" s="9" t="s">
        <v>35</v>
      </c>
      <c r="K1" s="10" t="s">
        <v>42</v>
      </c>
      <c r="M1" s="51" t="s">
        <v>34</v>
      </c>
      <c r="N1" s="4"/>
      <c r="O1" s="4"/>
      <c r="P1" s="4"/>
    </row>
    <row r="2" spans="1:16" customFormat="1" ht="17" thickBot="1">
      <c r="A2" s="11" t="s">
        <v>16</v>
      </c>
      <c r="B2" s="12" t="s">
        <v>16</v>
      </c>
      <c r="C2" s="12" t="s">
        <v>16</v>
      </c>
      <c r="D2" s="12" t="s">
        <v>16</v>
      </c>
      <c r="E2" s="12" t="s">
        <v>33</v>
      </c>
      <c r="F2" s="12" t="s">
        <v>33</v>
      </c>
      <c r="G2" s="12" t="s">
        <v>32</v>
      </c>
      <c r="H2" s="50" t="s">
        <v>32</v>
      </c>
      <c r="I2" s="11" t="s">
        <v>31</v>
      </c>
      <c r="J2" s="12" t="s">
        <v>31</v>
      </c>
      <c r="K2" s="32" t="s">
        <v>31</v>
      </c>
      <c r="M2" s="4" t="s">
        <v>143</v>
      </c>
      <c r="N2" s="4"/>
      <c r="O2" s="4"/>
      <c r="P2" s="4"/>
    </row>
    <row r="3" spans="1:16" customFormat="1">
      <c r="A3" s="49">
        <v>2017</v>
      </c>
      <c r="B3" s="19" t="s">
        <v>27</v>
      </c>
      <c r="C3" s="19">
        <v>1</v>
      </c>
      <c r="D3" s="19" t="str">
        <f>A3&amp;" "&amp;B3&amp;" "&amp;C3</f>
        <v>2017 A 1</v>
      </c>
      <c r="E3" s="29">
        <f>'(5) NPP_distance'!E3/0.1034*(0.1034-0.0792)</f>
        <v>7.7935291278349986E-2</v>
      </c>
      <c r="F3" s="29">
        <f t="shared" ref="F3:F66" si="0">(E3*1000*0.79-33.3*(14.87+10)+1290)/1000*0.6</f>
        <v>0.31403872806593797</v>
      </c>
      <c r="G3" s="30">
        <v>4.5</v>
      </c>
      <c r="H3" s="46">
        <f t="shared" ref="H3:H5" si="1">0.2884*EXP(0.046*14.87)</f>
        <v>0.57155939460969829</v>
      </c>
      <c r="I3" s="65">
        <f t="shared" ref="I3:I66" si="2">E3*G3</f>
        <v>0.35070881075257493</v>
      </c>
      <c r="J3" s="29">
        <f t="shared" ref="J3:J66" si="3">H3*F3</f>
        <v>0.17949178529736717</v>
      </c>
      <c r="K3" s="48">
        <f t="shared" ref="K3:K66" si="4">J3+I3</f>
        <v>0.53020059604994207</v>
      </c>
      <c r="M3" s="4" t="s">
        <v>30</v>
      </c>
      <c r="N3" s="4"/>
      <c r="O3" s="4"/>
      <c r="P3" s="4"/>
    </row>
    <row r="4" spans="1:16">
      <c r="A4" s="47">
        <v>2017</v>
      </c>
      <c r="B4" s="6" t="s">
        <v>27</v>
      </c>
      <c r="C4" s="6">
        <v>2</v>
      </c>
      <c r="D4" s="19" t="str">
        <f t="shared" ref="D4:D67" si="5">A4&amp;" "&amp;B4&amp;" "&amp;C4</f>
        <v>2017 A 2</v>
      </c>
      <c r="E4" s="22">
        <f>'(5) NPP_distance'!E4/0.1034*(0.1034-0.0792)</f>
        <v>8.2424889662224998E-2</v>
      </c>
      <c r="F4" s="22">
        <f t="shared" si="0"/>
        <v>0.31616679769989481</v>
      </c>
      <c r="G4" s="23">
        <v>4.5</v>
      </c>
      <c r="H4" s="53">
        <f t="shared" si="1"/>
        <v>0.57155939460969829</v>
      </c>
      <c r="I4" s="66">
        <f t="shared" si="2"/>
        <v>0.37091200348001252</v>
      </c>
      <c r="J4" s="22">
        <f t="shared" si="3"/>
        <v>0.18070810348903882</v>
      </c>
      <c r="K4" s="45">
        <f t="shared" si="4"/>
        <v>0.55162010696905139</v>
      </c>
      <c r="M4" s="4" t="s">
        <v>29</v>
      </c>
    </row>
    <row r="5" spans="1:16">
      <c r="A5" s="47">
        <v>2017</v>
      </c>
      <c r="B5" s="6" t="s">
        <v>27</v>
      </c>
      <c r="C5" s="6">
        <v>3</v>
      </c>
      <c r="D5" s="19" t="str">
        <f t="shared" si="5"/>
        <v>2017 A 3</v>
      </c>
      <c r="E5" s="22">
        <f>'(5) NPP_distance'!E5/0.1034*(0.1034-0.0792)</f>
        <v>7.9256554048375005E-2</v>
      </c>
      <c r="F5" s="22">
        <f t="shared" si="0"/>
        <v>0.31466500661892982</v>
      </c>
      <c r="G5" s="23">
        <v>4.5</v>
      </c>
      <c r="H5" s="53">
        <f t="shared" si="1"/>
        <v>0.57155939460969829</v>
      </c>
      <c r="I5" s="66">
        <f t="shared" si="2"/>
        <v>0.3566544932176875</v>
      </c>
      <c r="J5" s="22">
        <f t="shared" si="3"/>
        <v>0.17984974068797224</v>
      </c>
      <c r="K5" s="45">
        <f t="shared" si="4"/>
        <v>0.53650423390565971</v>
      </c>
      <c r="M5" s="4" t="s">
        <v>28</v>
      </c>
    </row>
    <row r="6" spans="1:16">
      <c r="A6" s="47">
        <v>2018</v>
      </c>
      <c r="B6" s="6" t="s">
        <v>27</v>
      </c>
      <c r="C6" s="6">
        <v>1</v>
      </c>
      <c r="D6" s="19" t="str">
        <f t="shared" si="5"/>
        <v>2018 A 1</v>
      </c>
      <c r="E6" s="22">
        <f>'(5) NPP_distance'!E6/AVERAGE(0.2924,0.1034)*AVERAGE((0.2924-0.2189),(0.1034-0.0792))</f>
        <v>0.15210371069946121</v>
      </c>
      <c r="F6" s="22">
        <f>(E6*1000*0.79-33.3*(13.88+10)+1290)/1000*0.6</f>
        <v>0.36897475887154457</v>
      </c>
      <c r="G6" s="23">
        <v>4.3499999999999996</v>
      </c>
      <c r="H6" s="53">
        <f t="shared" ref="H6:H7" si="6">0.2884*EXP(0.046*13.88)</f>
        <v>0.54611436057240559</v>
      </c>
      <c r="I6" s="66">
        <f t="shared" si="2"/>
        <v>0.66165114154265625</v>
      </c>
      <c r="J6" s="22">
        <f t="shared" si="3"/>
        <v>0.2015024145084911</v>
      </c>
      <c r="K6" s="45">
        <f t="shared" si="4"/>
        <v>0.86315355605114741</v>
      </c>
    </row>
    <row r="7" spans="1:16">
      <c r="A7" s="47">
        <v>2018</v>
      </c>
      <c r="B7" s="6" t="s">
        <v>27</v>
      </c>
      <c r="C7" s="6">
        <v>2</v>
      </c>
      <c r="D7" s="19" t="str">
        <f t="shared" si="5"/>
        <v>2018 A 2</v>
      </c>
      <c r="E7" s="22">
        <f>'(5) NPP_distance'!E7/AVERAGE(0.2924,0.1034)*AVERAGE((0.2924-0.2189),(0.1034-0.0792))</f>
        <v>0.17796241860897871</v>
      </c>
      <c r="F7" s="22">
        <f>(E7*1000*0.79-33.3*(13.88+10)+1290)/1000*0.6</f>
        <v>0.38123178642065592</v>
      </c>
      <c r="G7" s="23">
        <v>4.3499999999999996</v>
      </c>
      <c r="H7" s="53">
        <f t="shared" si="6"/>
        <v>0.54611436057240559</v>
      </c>
      <c r="I7" s="66">
        <f t="shared" si="2"/>
        <v>0.77413652094905738</v>
      </c>
      <c r="J7" s="22">
        <f t="shared" si="3"/>
        <v>0.20819615327099239</v>
      </c>
      <c r="K7" s="45">
        <f t="shared" si="4"/>
        <v>0.98233267422004977</v>
      </c>
    </row>
    <row r="8" spans="1:16">
      <c r="A8" s="47">
        <v>2018</v>
      </c>
      <c r="B8" s="6" t="s">
        <v>27</v>
      </c>
      <c r="C8" s="6">
        <v>3</v>
      </c>
      <c r="D8" s="19" t="str">
        <f t="shared" si="5"/>
        <v>2018 A 3</v>
      </c>
      <c r="E8" s="22">
        <f>'(5) NPP_distance'!E8/AVERAGE(0.2924,0.1034)*AVERAGE((0.2924-0.2189),(0.1034-0.0792))</f>
        <v>0.15687637936606497</v>
      </c>
      <c r="F8" s="22">
        <f>(E8*1000*0.79-33.3*(13.88+10)+1290)/1000*0.6</f>
        <v>0.37123700381951474</v>
      </c>
      <c r="G8" s="23">
        <v>4.3499999999999996</v>
      </c>
      <c r="H8" s="53">
        <f>0.2884*EXP(0.046*13.88)</f>
        <v>0.54611436057240559</v>
      </c>
      <c r="I8" s="66">
        <f t="shared" si="2"/>
        <v>0.6824122502423825</v>
      </c>
      <c r="J8" s="22">
        <f t="shared" si="3"/>
        <v>0.20273785896170998</v>
      </c>
      <c r="K8" s="45">
        <f t="shared" si="4"/>
        <v>0.88515010920409254</v>
      </c>
    </row>
    <row r="9" spans="1:16">
      <c r="A9" s="47">
        <v>2019</v>
      </c>
      <c r="B9" s="6" t="s">
        <v>27</v>
      </c>
      <c r="C9" s="6">
        <v>1</v>
      </c>
      <c r="D9" s="19" t="str">
        <f t="shared" si="5"/>
        <v>2019 A 1</v>
      </c>
      <c r="E9" s="22">
        <f>'(5) NPP_distance'!E9/0.2924*(0.2924-0.2189)</f>
        <v>0.27216632523675</v>
      </c>
      <c r="F9" s="22">
        <f>(E9*1000*0.79-33.3*(15.14+10)+1290)/1000*0.6</f>
        <v>0.40070963816221955</v>
      </c>
      <c r="G9" s="23">
        <v>4.2</v>
      </c>
      <c r="H9" s="53">
        <f t="shared" ref="H9:H10" si="7">0.2884*EXP(0.046*15.14)</f>
        <v>0.5787024287111967</v>
      </c>
      <c r="I9" s="66">
        <f t="shared" si="2"/>
        <v>1.14309856599435</v>
      </c>
      <c r="J9" s="22">
        <f t="shared" si="3"/>
        <v>0.23189164081246127</v>
      </c>
      <c r="K9" s="45">
        <f t="shared" si="4"/>
        <v>1.3749902068068112</v>
      </c>
    </row>
    <row r="10" spans="1:16">
      <c r="A10" s="47">
        <v>2019</v>
      </c>
      <c r="B10" s="6" t="s">
        <v>27</v>
      </c>
      <c r="C10" s="6">
        <v>2</v>
      </c>
      <c r="D10" s="19" t="str">
        <f t="shared" si="5"/>
        <v>2019 A 2</v>
      </c>
      <c r="E10" s="22">
        <f>'(5) NPP_distance'!E10/0.2924*(0.2924-0.2189)</f>
        <v>0.28715669631757496</v>
      </c>
      <c r="F10" s="22">
        <f>(E10*1000*0.79-33.3*(15.14+10)+1290)/1000*0.6</f>
        <v>0.4078150740545306</v>
      </c>
      <c r="G10" s="23">
        <v>4.2</v>
      </c>
      <c r="H10" s="53">
        <f t="shared" si="7"/>
        <v>0.5787024287111967</v>
      </c>
      <c r="I10" s="66">
        <f t="shared" si="2"/>
        <v>1.2060581245338149</v>
      </c>
      <c r="J10" s="22">
        <f t="shared" si="3"/>
        <v>0.23600357382039339</v>
      </c>
      <c r="K10" s="45">
        <f t="shared" si="4"/>
        <v>1.4420616983542083</v>
      </c>
    </row>
    <row r="11" spans="1:16">
      <c r="A11" s="47">
        <v>2019</v>
      </c>
      <c r="B11" s="6" t="s">
        <v>27</v>
      </c>
      <c r="C11" s="6">
        <v>3</v>
      </c>
      <c r="D11" s="19" t="str">
        <f t="shared" si="5"/>
        <v>2019 A 3</v>
      </c>
      <c r="E11" s="22">
        <f>'(5) NPP_distance'!E11/0.2924*(0.2924-0.2189)</f>
        <v>0.23436501406919999</v>
      </c>
      <c r="F11" s="22">
        <f>(E11*1000*0.79-33.3*(15.14+10)+1290)/1000*0.6</f>
        <v>0.38279181666880085</v>
      </c>
      <c r="G11" s="23">
        <v>4.2</v>
      </c>
      <c r="H11" s="53">
        <f>0.2884*EXP(0.046*15.14)</f>
        <v>0.5787024287111967</v>
      </c>
      <c r="I11" s="66">
        <f t="shared" si="2"/>
        <v>0.98433305909063995</v>
      </c>
      <c r="J11" s="22">
        <f t="shared" si="3"/>
        <v>0.22152255399700621</v>
      </c>
      <c r="K11" s="45">
        <f t="shared" si="4"/>
        <v>1.2058556130876461</v>
      </c>
    </row>
    <row r="12" spans="1:16">
      <c r="A12" s="47">
        <v>2017</v>
      </c>
      <c r="B12" s="6" t="s">
        <v>26</v>
      </c>
      <c r="C12" s="6">
        <v>1</v>
      </c>
      <c r="D12" s="19" t="str">
        <f t="shared" si="5"/>
        <v>2017 B 1</v>
      </c>
      <c r="E12" s="22">
        <f>'(5) NPP_distance'!E12/0.1034*(0.1034-0.0792)</f>
        <v>0.10440190969999999</v>
      </c>
      <c r="F12" s="22">
        <f t="shared" si="0"/>
        <v>0.32658390519780006</v>
      </c>
      <c r="G12" s="23">
        <v>4.5</v>
      </c>
      <c r="H12" s="53">
        <v>0.57155939460969829</v>
      </c>
      <c r="I12" s="66">
        <f t="shared" si="2"/>
        <v>0.46980859364999994</v>
      </c>
      <c r="J12" s="22">
        <f t="shared" si="3"/>
        <v>0.18666209914412571</v>
      </c>
      <c r="K12" s="45">
        <f t="shared" si="4"/>
        <v>0.65647069279412562</v>
      </c>
    </row>
    <row r="13" spans="1:16">
      <c r="A13" s="47">
        <v>2017</v>
      </c>
      <c r="B13" s="6" t="s">
        <v>26</v>
      </c>
      <c r="C13" s="6">
        <v>2</v>
      </c>
      <c r="D13" s="19" t="str">
        <f t="shared" si="5"/>
        <v>2017 B 2</v>
      </c>
      <c r="E13" s="22">
        <f>'(5) NPP_distance'!E13/0.1034*(0.1034-0.0792)</f>
        <v>0.10258632382405</v>
      </c>
      <c r="F13" s="22">
        <f t="shared" si="0"/>
        <v>0.32572331749259981</v>
      </c>
      <c r="G13" s="23">
        <v>4.5</v>
      </c>
      <c r="H13" s="53">
        <v>0.57155939460969829</v>
      </c>
      <c r="I13" s="66">
        <f t="shared" si="2"/>
        <v>0.46163845720822499</v>
      </c>
      <c r="J13" s="22">
        <f t="shared" si="3"/>
        <v>0.18617022215633289</v>
      </c>
      <c r="K13" s="45">
        <f t="shared" si="4"/>
        <v>0.64780867936455788</v>
      </c>
    </row>
    <row r="14" spans="1:16">
      <c r="A14" s="47">
        <v>2017</v>
      </c>
      <c r="B14" s="6" t="s">
        <v>26</v>
      </c>
      <c r="C14" s="6">
        <v>3</v>
      </c>
      <c r="D14" s="19" t="str">
        <f t="shared" si="5"/>
        <v>2017 B 3</v>
      </c>
      <c r="E14" s="22">
        <f>'(5) NPP_distance'!E14/0.1034*(0.1034-0.0792)</f>
        <v>8.6358142412299999E-2</v>
      </c>
      <c r="F14" s="22">
        <f t="shared" si="0"/>
        <v>0.31803115950343036</v>
      </c>
      <c r="G14" s="23">
        <v>4.5</v>
      </c>
      <c r="H14" s="53">
        <v>0.57155939460969829</v>
      </c>
      <c r="I14" s="66">
        <f t="shared" si="2"/>
        <v>0.38861164085534999</v>
      </c>
      <c r="J14" s="22">
        <f t="shared" si="3"/>
        <v>0.18177369699280105</v>
      </c>
      <c r="K14" s="45">
        <f t="shared" si="4"/>
        <v>0.57038533784815104</v>
      </c>
    </row>
    <row r="15" spans="1:16">
      <c r="A15" s="47">
        <v>2018</v>
      </c>
      <c r="B15" s="6" t="s">
        <v>26</v>
      </c>
      <c r="C15" s="6">
        <v>1</v>
      </c>
      <c r="D15" s="19" t="str">
        <f t="shared" si="5"/>
        <v>2018 B 1</v>
      </c>
      <c r="E15" s="22">
        <f>'(5) NPP_distance'!E15/AVERAGE(0.2924,0.1034)*AVERAGE((0.2924-0.2189),(0.1034-0.0792))</f>
        <v>0.17188623077196874</v>
      </c>
      <c r="F15" s="22">
        <f>(E15*1000*0.79-33.3*(13.88+10)+1290)/1000*0.6</f>
        <v>0.37835167338591313</v>
      </c>
      <c r="G15" s="23">
        <v>4.3499999999999996</v>
      </c>
      <c r="H15" s="53">
        <v>0.54611436057240559</v>
      </c>
      <c r="I15" s="66">
        <f t="shared" si="2"/>
        <v>0.74770510385806399</v>
      </c>
      <c r="J15" s="22">
        <f t="shared" si="3"/>
        <v>0.20662328218264758</v>
      </c>
      <c r="K15" s="45">
        <f t="shared" si="4"/>
        <v>0.95432838604071157</v>
      </c>
    </row>
    <row r="16" spans="1:16">
      <c r="A16" s="47">
        <v>2018</v>
      </c>
      <c r="B16" s="6" t="s">
        <v>26</v>
      </c>
      <c r="C16" s="6">
        <v>2</v>
      </c>
      <c r="D16" s="19" t="str">
        <f t="shared" si="5"/>
        <v>2018 B 2</v>
      </c>
      <c r="E16" s="22">
        <f>'(5) NPP_distance'!E16/AVERAGE(0.2924,0.1034)*AVERAGE((0.2924-0.2189),(0.1034-0.0792))</f>
        <v>0.18349734440975743</v>
      </c>
      <c r="F16" s="22">
        <f>(E16*1000*0.79-33.3*(13.88+10)+1290)/1000*0.6</f>
        <v>0.38385534125022497</v>
      </c>
      <c r="G16" s="23">
        <v>4.3499999999999996</v>
      </c>
      <c r="H16" s="53">
        <v>0.54611436057240559</v>
      </c>
      <c r="I16" s="66">
        <f t="shared" si="2"/>
        <v>0.79821344818244477</v>
      </c>
      <c r="J16" s="22">
        <f t="shared" si="3"/>
        <v>0.20962891423916916</v>
      </c>
      <c r="K16" s="45">
        <f t="shared" si="4"/>
        <v>1.007842362421614</v>
      </c>
    </row>
    <row r="17" spans="1:18">
      <c r="A17" s="47">
        <v>2018</v>
      </c>
      <c r="B17" s="6" t="s">
        <v>26</v>
      </c>
      <c r="C17" s="6">
        <v>3</v>
      </c>
      <c r="D17" s="19" t="str">
        <f t="shared" si="5"/>
        <v>2018 B 3</v>
      </c>
      <c r="E17" s="22">
        <f>'(5) NPP_distance'!E17/AVERAGE(0.2924,0.1034)*AVERAGE((0.2924-0.2189),(0.1034-0.0792))</f>
        <v>0.1554877235290312</v>
      </c>
      <c r="F17" s="22">
        <f>(E17*1000*0.79-33.3*(13.88+10)+1290)/1000*0.6</f>
        <v>0.3705787809527607</v>
      </c>
      <c r="G17" s="23">
        <v>4.3499999999999996</v>
      </c>
      <c r="H17" s="53">
        <v>0.54611436057240559</v>
      </c>
      <c r="I17" s="66">
        <f t="shared" si="2"/>
        <v>0.67637159735128571</v>
      </c>
      <c r="J17" s="22">
        <f t="shared" si="3"/>
        <v>0.20237839400171848</v>
      </c>
      <c r="K17" s="45">
        <f t="shared" si="4"/>
        <v>0.87874999135300413</v>
      </c>
      <c r="N17" s="69"/>
      <c r="O17" s="69"/>
      <c r="P17" s="69"/>
      <c r="Q17" s="69"/>
      <c r="R17" s="69"/>
    </row>
    <row r="18" spans="1:18">
      <c r="A18" s="47">
        <v>2019</v>
      </c>
      <c r="B18" s="6" t="s">
        <v>26</v>
      </c>
      <c r="C18" s="6">
        <v>1</v>
      </c>
      <c r="D18" s="19" t="str">
        <f t="shared" si="5"/>
        <v>2019 B 1</v>
      </c>
      <c r="E18" s="22">
        <f>'(5) NPP_distance'!E18/0.2924*(0.2924-0.2189)</f>
        <v>0.33195957242962493</v>
      </c>
      <c r="F18" s="22">
        <f>(E18*1000*0.79-33.3*(15.14+10)+1290)/1000*0.6</f>
        <v>0.42905163733164231</v>
      </c>
      <c r="G18" s="23">
        <v>4.2</v>
      </c>
      <c r="H18" s="53">
        <v>0.5787024287111967</v>
      </c>
      <c r="I18" s="66">
        <f t="shared" si="2"/>
        <v>1.3942302042044248</v>
      </c>
      <c r="J18" s="22">
        <f t="shared" si="3"/>
        <v>0.24829322456633696</v>
      </c>
      <c r="K18" s="45">
        <f t="shared" si="4"/>
        <v>1.6425234287707617</v>
      </c>
      <c r="N18" s="69"/>
      <c r="O18" s="69"/>
      <c r="P18" s="69"/>
      <c r="Q18" s="69"/>
      <c r="R18" s="69"/>
    </row>
    <row r="19" spans="1:18">
      <c r="A19" s="47">
        <v>2019</v>
      </c>
      <c r="B19" s="6" t="s">
        <v>26</v>
      </c>
      <c r="C19" s="6">
        <v>2</v>
      </c>
      <c r="D19" s="19" t="str">
        <f t="shared" si="5"/>
        <v>2019 B 2</v>
      </c>
      <c r="E19" s="22">
        <f>'(5) NPP_distance'!E19/0.2924*(0.2924-0.2189)</f>
        <v>0.32271948348464996</v>
      </c>
      <c r="F19" s="22">
        <f>(E19*1000*0.79-33.3*(15.14+10)+1290)/1000*0.6</f>
        <v>0.42467183517172419</v>
      </c>
      <c r="G19" s="23">
        <v>4.2</v>
      </c>
      <c r="H19" s="53">
        <v>0.5787024287111967</v>
      </c>
      <c r="I19" s="66">
        <f t="shared" si="2"/>
        <v>1.3554218306355299</v>
      </c>
      <c r="J19" s="22">
        <f t="shared" si="3"/>
        <v>0.24575862241911781</v>
      </c>
      <c r="K19" s="45">
        <f t="shared" si="4"/>
        <v>1.6011804530546476</v>
      </c>
      <c r="N19" s="69"/>
      <c r="O19" s="70"/>
      <c r="P19" s="69"/>
      <c r="Q19" s="69"/>
      <c r="R19" s="69"/>
    </row>
    <row r="20" spans="1:18">
      <c r="A20" s="47">
        <v>2019</v>
      </c>
      <c r="B20" s="6" t="s">
        <v>26</v>
      </c>
      <c r="C20" s="6">
        <v>3</v>
      </c>
      <c r="D20" s="19" t="str">
        <f t="shared" si="5"/>
        <v>2019 B 3</v>
      </c>
      <c r="E20" s="22">
        <f>'(5) NPP_distance'!E20/0.2924*(0.2924-0.2189)</f>
        <v>0.26204771582403746</v>
      </c>
      <c r="F20" s="22">
        <f>(E20*1000*0.79-33.3*(15.14+10)+1290)/1000*0.6</f>
        <v>0.39591341730059376</v>
      </c>
      <c r="G20" s="23">
        <v>4.2</v>
      </c>
      <c r="H20" s="53">
        <v>0.5787024287111967</v>
      </c>
      <c r="I20" s="66">
        <f t="shared" si="2"/>
        <v>1.1006004064609574</v>
      </c>
      <c r="J20" s="22">
        <f t="shared" si="3"/>
        <v>0.22911605615120315</v>
      </c>
      <c r="K20" s="45">
        <f t="shared" si="4"/>
        <v>1.3297164626121605</v>
      </c>
      <c r="N20" s="69"/>
      <c r="O20" s="70"/>
      <c r="P20" s="38"/>
      <c r="Q20" s="69"/>
      <c r="R20" s="69"/>
    </row>
    <row r="21" spans="1:18">
      <c r="A21" s="47">
        <v>2017</v>
      </c>
      <c r="B21" s="6" t="s">
        <v>25</v>
      </c>
      <c r="C21" s="6">
        <v>1</v>
      </c>
      <c r="D21" s="19" t="str">
        <f t="shared" si="5"/>
        <v>2017 C 1</v>
      </c>
      <c r="E21" s="22">
        <f>'(5) NPP_distance'!E21/0.1034*(0.1034-0.0792)</f>
        <v>0.10699532668220001</v>
      </c>
      <c r="F21" s="22">
        <f t="shared" si="0"/>
        <v>0.32781318484736288</v>
      </c>
      <c r="G21" s="23">
        <v>4.5</v>
      </c>
      <c r="H21" s="53">
        <v>0.57155939460969829</v>
      </c>
      <c r="I21" s="66">
        <f t="shared" si="2"/>
        <v>0.48147897006990004</v>
      </c>
      <c r="J21" s="22">
        <f t="shared" si="3"/>
        <v>0.18736470547643586</v>
      </c>
      <c r="K21" s="45">
        <f t="shared" si="4"/>
        <v>0.66884367554633584</v>
      </c>
      <c r="N21" s="69"/>
      <c r="O21" s="70"/>
      <c r="P21" s="38"/>
      <c r="Q21" s="69"/>
      <c r="R21" s="69"/>
    </row>
    <row r="22" spans="1:18">
      <c r="A22" s="47">
        <v>2017</v>
      </c>
      <c r="B22" s="6" t="s">
        <v>25</v>
      </c>
      <c r="C22" s="6">
        <v>2</v>
      </c>
      <c r="D22" s="19" t="str">
        <f t="shared" si="5"/>
        <v>2017 C 2</v>
      </c>
      <c r="E22" s="22">
        <f>'(5) NPP_distance'!E22/0.1034*(0.1034-0.0792)</f>
        <v>0.1001394785039</v>
      </c>
      <c r="F22" s="22">
        <f t="shared" si="0"/>
        <v>0.32456351281084866</v>
      </c>
      <c r="G22" s="23">
        <v>4.5</v>
      </c>
      <c r="H22" s="53">
        <v>0.57155939460969829</v>
      </c>
      <c r="I22" s="66">
        <f t="shared" si="2"/>
        <v>0.45062765326755</v>
      </c>
      <c r="J22" s="22">
        <f t="shared" si="3"/>
        <v>0.18550732489456573</v>
      </c>
      <c r="K22" s="45">
        <f t="shared" si="4"/>
        <v>0.63613497816211573</v>
      </c>
      <c r="N22" s="69"/>
      <c r="O22" s="70"/>
      <c r="P22" s="38"/>
      <c r="Q22" s="69"/>
      <c r="R22" s="69"/>
    </row>
    <row r="23" spans="1:18">
      <c r="A23" s="47">
        <v>2017</v>
      </c>
      <c r="B23" s="6" t="s">
        <v>25</v>
      </c>
      <c r="C23" s="6">
        <v>3</v>
      </c>
      <c r="D23" s="19" t="str">
        <f t="shared" si="5"/>
        <v>2017 C 3</v>
      </c>
      <c r="E23" s="22">
        <f>'(5) NPP_distance'!E23/0.1034*(0.1034-0.0792)</f>
        <v>8.7336874906599998E-2</v>
      </c>
      <c r="F23" s="22">
        <f t="shared" si="0"/>
        <v>0.31849507870572852</v>
      </c>
      <c r="G23" s="23">
        <v>4.5</v>
      </c>
      <c r="H23" s="53">
        <v>0.57155939460969829</v>
      </c>
      <c r="I23" s="66">
        <f t="shared" si="2"/>
        <v>0.39301593707970001</v>
      </c>
      <c r="J23" s="22">
        <f t="shared" si="3"/>
        <v>0.18203885437121439</v>
      </c>
      <c r="K23" s="45">
        <f t="shared" si="4"/>
        <v>0.57505479145091443</v>
      </c>
      <c r="N23" s="69"/>
      <c r="O23" s="70"/>
      <c r="P23" s="38"/>
      <c r="Q23" s="69"/>
      <c r="R23" s="69"/>
    </row>
    <row r="24" spans="1:18">
      <c r="A24" s="47">
        <v>2018</v>
      </c>
      <c r="B24" s="6" t="s">
        <v>25</v>
      </c>
      <c r="C24" s="6">
        <v>1</v>
      </c>
      <c r="D24" s="19" t="str">
        <f t="shared" si="5"/>
        <v>2018 C 1</v>
      </c>
      <c r="E24" s="22">
        <f>'(5) NPP_distance'!E24/AVERAGE(0.2924,0.1034)*AVERAGE((0.2924-0.2189),(0.1034-0.0792))</f>
        <v>0.17428897709749497</v>
      </c>
      <c r="F24" s="22">
        <f>(E24*1000*0.79-33.3*(13.88+10)+1290)/1000*0.6</f>
        <v>0.37949057514421253</v>
      </c>
      <c r="G24" s="23">
        <v>4.3499999999999996</v>
      </c>
      <c r="H24" s="53">
        <v>0.54611436057240559</v>
      </c>
      <c r="I24" s="66">
        <f t="shared" si="2"/>
        <v>0.75815705037410308</v>
      </c>
      <c r="J24" s="22">
        <f t="shared" si="3"/>
        <v>0.20724525278813605</v>
      </c>
      <c r="K24" s="45">
        <f t="shared" si="4"/>
        <v>0.96540230316223918</v>
      </c>
      <c r="N24" s="69"/>
      <c r="O24" s="70"/>
      <c r="P24" s="38"/>
      <c r="Q24" s="69"/>
      <c r="R24" s="69"/>
    </row>
    <row r="25" spans="1:18">
      <c r="A25" s="47">
        <v>2018</v>
      </c>
      <c r="B25" s="6" t="s">
        <v>25</v>
      </c>
      <c r="C25" s="6">
        <v>2</v>
      </c>
      <c r="D25" s="19" t="str">
        <f t="shared" si="5"/>
        <v>2018 C 2</v>
      </c>
      <c r="E25" s="22">
        <f>'(5) NPP_distance'!E25/AVERAGE(0.2924,0.1034)*AVERAGE((0.2924-0.2189),(0.1034-0.0792))</f>
        <v>0.17960044064573497</v>
      </c>
      <c r="F25" s="22">
        <f>(E25*1000*0.79-33.3*(13.88+10)+1290)/1000*0.6</f>
        <v>0.38200820886607839</v>
      </c>
      <c r="G25" s="23">
        <v>4.3499999999999996</v>
      </c>
      <c r="H25" s="53">
        <v>0.54611436057240559</v>
      </c>
      <c r="I25" s="66">
        <f t="shared" si="2"/>
        <v>0.78126191680894708</v>
      </c>
      <c r="J25" s="22">
        <f t="shared" si="3"/>
        <v>0.20862016871830835</v>
      </c>
      <c r="K25" s="45">
        <f t="shared" si="4"/>
        <v>0.98988208552725543</v>
      </c>
      <c r="N25" s="69"/>
      <c r="O25" s="70"/>
      <c r="P25" s="38"/>
      <c r="Q25" s="69"/>
      <c r="R25" s="69"/>
    </row>
    <row r="26" spans="1:18">
      <c r="A26" s="47">
        <v>2018</v>
      </c>
      <c r="B26" s="6" t="s">
        <v>25</v>
      </c>
      <c r="C26" s="6">
        <v>3</v>
      </c>
      <c r="D26" s="19" t="str">
        <f t="shared" si="5"/>
        <v>2018 C 3</v>
      </c>
      <c r="E26" s="22">
        <f>'(5) NPP_distance'!E26/AVERAGE(0.2924,0.1034)*AVERAGE((0.2924-0.2189),(0.1034-0.0792))</f>
        <v>0.17639885414157122</v>
      </c>
      <c r="F26" s="22">
        <f>(E26*1000*0.79-33.3*(13.88+10)+1290)/1000*0.6</f>
        <v>0.38049065686310474</v>
      </c>
      <c r="G26" s="23">
        <v>4.3499999999999996</v>
      </c>
      <c r="H26" s="53">
        <v>0.54611436057240559</v>
      </c>
      <c r="I26" s="66">
        <f t="shared" si="2"/>
        <v>0.76733501551583472</v>
      </c>
      <c r="J26" s="22">
        <f t="shared" si="3"/>
        <v>0.20779141177656904</v>
      </c>
      <c r="K26" s="45">
        <f t="shared" si="4"/>
        <v>0.97512642729240373</v>
      </c>
      <c r="N26" s="69"/>
      <c r="O26" s="70"/>
      <c r="P26" s="38"/>
      <c r="Q26" s="69"/>
      <c r="R26" s="69"/>
    </row>
    <row r="27" spans="1:18">
      <c r="A27" s="47">
        <v>2019</v>
      </c>
      <c r="B27" s="6" t="s">
        <v>25</v>
      </c>
      <c r="C27" s="6">
        <v>1</v>
      </c>
      <c r="D27" s="19" t="str">
        <f t="shared" si="5"/>
        <v>2019 C 1</v>
      </c>
      <c r="E27" s="22">
        <f>'(5) NPP_distance'!E27/0.2924*(0.2924-0.2189)</f>
        <v>0.34365958699773741</v>
      </c>
      <c r="F27" s="22">
        <f>(E27*1000*0.79-33.3*(15.14+10)+1290)/1000*0.6</f>
        <v>0.43459744423692759</v>
      </c>
      <c r="G27" s="23">
        <v>4.2</v>
      </c>
      <c r="H27" s="53">
        <v>0.5787024287111967</v>
      </c>
      <c r="I27" s="66">
        <f t="shared" si="2"/>
        <v>1.4433702653904972</v>
      </c>
      <c r="J27" s="22">
        <f t="shared" si="3"/>
        <v>0.25150259649158885</v>
      </c>
      <c r="K27" s="45">
        <f t="shared" si="4"/>
        <v>1.6948728618820861</v>
      </c>
      <c r="N27" s="69"/>
      <c r="O27" s="70"/>
      <c r="P27" s="38"/>
      <c r="Q27" s="69"/>
      <c r="R27" s="69"/>
    </row>
    <row r="28" spans="1:18">
      <c r="A28" s="47">
        <v>2019</v>
      </c>
      <c r="B28" s="6" t="s">
        <v>25</v>
      </c>
      <c r="C28" s="6">
        <v>2</v>
      </c>
      <c r="D28" s="19" t="str">
        <f t="shared" si="5"/>
        <v>2019 C 2</v>
      </c>
      <c r="E28" s="22">
        <f>'(5) NPP_distance'!E28/0.2924*(0.2924-0.2189)</f>
        <v>0.31879153571711244</v>
      </c>
      <c r="F28" s="22">
        <f>(E28*1000*0.79-33.3*(15.14+10)+1290)/1000*0.6</f>
        <v>0.42280998792991131</v>
      </c>
      <c r="G28" s="23">
        <v>4.2</v>
      </c>
      <c r="H28" s="53">
        <v>0.5787024287111967</v>
      </c>
      <c r="I28" s="66">
        <f t="shared" si="2"/>
        <v>1.3389244500118722</v>
      </c>
      <c r="J28" s="22">
        <f t="shared" si="3"/>
        <v>0.24468116689839145</v>
      </c>
      <c r="K28" s="45">
        <f t="shared" si="4"/>
        <v>1.5836056169102637</v>
      </c>
      <c r="N28" s="69"/>
      <c r="O28" s="70"/>
      <c r="P28" s="38"/>
      <c r="Q28" s="69"/>
      <c r="R28" s="69"/>
    </row>
    <row r="29" spans="1:18">
      <c r="A29" s="47">
        <v>2019</v>
      </c>
      <c r="B29" s="6" t="s">
        <v>25</v>
      </c>
      <c r="C29" s="6">
        <v>3</v>
      </c>
      <c r="D29" s="19" t="str">
        <f t="shared" si="5"/>
        <v>2019 C 3</v>
      </c>
      <c r="E29" s="22">
        <f>'(5) NPP_distance'!E29/0.2924*(0.2924-0.2189)</f>
        <v>0.2579193547318499</v>
      </c>
      <c r="F29" s="22">
        <f>(E29*1000*0.79-33.3*(15.14+10)+1290)/1000*0.6</f>
        <v>0.39395657414289692</v>
      </c>
      <c r="G29" s="23">
        <v>4.2</v>
      </c>
      <c r="H29" s="53">
        <v>0.5787024287111967</v>
      </c>
      <c r="I29" s="66">
        <f t="shared" si="2"/>
        <v>1.0832612898737697</v>
      </c>
      <c r="J29" s="22">
        <f t="shared" si="3"/>
        <v>0.22798362626323709</v>
      </c>
      <c r="K29" s="45">
        <f t="shared" si="4"/>
        <v>1.3112449161370068</v>
      </c>
      <c r="N29" s="69"/>
      <c r="O29" s="70"/>
      <c r="P29" s="38"/>
      <c r="Q29" s="69"/>
      <c r="R29" s="69"/>
    </row>
    <row r="30" spans="1:18">
      <c r="A30" s="47">
        <v>2017</v>
      </c>
      <c r="B30" s="6" t="s">
        <v>9</v>
      </c>
      <c r="C30" s="6">
        <v>1</v>
      </c>
      <c r="D30" s="19" t="str">
        <f t="shared" si="5"/>
        <v>2017 D 1</v>
      </c>
      <c r="E30" s="22">
        <f>'(5) NPP_distance'!E30/0.1034*(0.1034-0.0792)</f>
        <v>0.11183283990230002</v>
      </c>
      <c r="F30" s="22">
        <f t="shared" si="0"/>
        <v>0.33010616611369031</v>
      </c>
      <c r="G30" s="23">
        <v>4.5</v>
      </c>
      <c r="H30" s="53">
        <v>0.57155939460969829</v>
      </c>
      <c r="I30" s="66">
        <f t="shared" si="2"/>
        <v>0.50324777956035005</v>
      </c>
      <c r="J30" s="22">
        <f t="shared" si="3"/>
        <v>0.18867528046086934</v>
      </c>
      <c r="K30" s="45">
        <f t="shared" si="4"/>
        <v>0.69192306002121939</v>
      </c>
      <c r="N30" s="69"/>
      <c r="O30" s="70"/>
      <c r="P30" s="38"/>
      <c r="Q30" s="69"/>
      <c r="R30" s="69"/>
    </row>
    <row r="31" spans="1:18">
      <c r="A31" s="47">
        <v>2017</v>
      </c>
      <c r="B31" s="6" t="s">
        <v>9</v>
      </c>
      <c r="C31" s="6">
        <v>2</v>
      </c>
      <c r="D31" s="19" t="str">
        <f t="shared" si="5"/>
        <v>2017 D 2</v>
      </c>
      <c r="E31" s="22">
        <f>'(5) NPP_distance'!E31/0.1034*(0.1034-0.0792)</f>
        <v>0.107058453038625</v>
      </c>
      <c r="F31" s="22">
        <f t="shared" si="0"/>
        <v>0.32784310674030842</v>
      </c>
      <c r="G31" s="23">
        <v>4.5</v>
      </c>
      <c r="H31" s="53">
        <v>0.57155939460969829</v>
      </c>
      <c r="I31" s="66">
        <f t="shared" si="2"/>
        <v>0.48176303867381254</v>
      </c>
      <c r="J31" s="22">
        <f t="shared" si="3"/>
        <v>0.18738180761545337</v>
      </c>
      <c r="K31" s="45">
        <f t="shared" si="4"/>
        <v>0.66914484628926596</v>
      </c>
      <c r="N31" s="69"/>
      <c r="O31" s="70"/>
      <c r="P31" s="38"/>
      <c r="Q31" s="69"/>
      <c r="R31" s="69"/>
    </row>
    <row r="32" spans="1:18">
      <c r="A32" s="47">
        <v>2017</v>
      </c>
      <c r="B32" s="6" t="s">
        <v>9</v>
      </c>
      <c r="C32" s="6">
        <v>3</v>
      </c>
      <c r="D32" s="19" t="str">
        <f t="shared" si="5"/>
        <v>2017 D 3</v>
      </c>
      <c r="E32" s="22">
        <f>'(5) NPP_distance'!E32/0.1034*(0.1034-0.0792)</f>
        <v>8.5763205356125E-2</v>
      </c>
      <c r="F32" s="22">
        <f t="shared" si="0"/>
        <v>0.31774915933880332</v>
      </c>
      <c r="G32" s="23">
        <v>4.5</v>
      </c>
      <c r="H32" s="53">
        <v>0.57155939460969829</v>
      </c>
      <c r="I32" s="66">
        <f t="shared" si="2"/>
        <v>0.38593442410256251</v>
      </c>
      <c r="J32" s="22">
        <f t="shared" si="3"/>
        <v>0.181612517149427</v>
      </c>
      <c r="K32" s="45">
        <f t="shared" si="4"/>
        <v>0.56754694125198957</v>
      </c>
      <c r="N32" s="69"/>
      <c r="O32" s="70"/>
      <c r="P32" s="38"/>
      <c r="Q32" s="69"/>
      <c r="R32" s="69"/>
    </row>
    <row r="33" spans="1:18">
      <c r="A33" s="47">
        <v>2018</v>
      </c>
      <c r="B33" s="6" t="s">
        <v>9</v>
      </c>
      <c r="C33" s="6">
        <v>1</v>
      </c>
      <c r="D33" s="19" t="str">
        <f t="shared" si="5"/>
        <v>2018 D 1</v>
      </c>
      <c r="E33" s="22">
        <f>'(5) NPP_distance'!E33/AVERAGE(0.2924,0.1034)*AVERAGE((0.2924-0.2189),(0.1034-0.0792))</f>
        <v>0.17190862390262626</v>
      </c>
      <c r="F33" s="22">
        <f>(E33*1000*0.79-33.3*(13.88+10)+1290)/1000*0.6</f>
        <v>0.37836228772984476</v>
      </c>
      <c r="G33" s="23">
        <v>4.3499999999999996</v>
      </c>
      <c r="H33" s="53">
        <v>0.54611436057240559</v>
      </c>
      <c r="I33" s="66">
        <f t="shared" si="2"/>
        <v>0.74780251397642417</v>
      </c>
      <c r="J33" s="22">
        <f t="shared" si="3"/>
        <v>0.2066290788282967</v>
      </c>
      <c r="K33" s="45">
        <f t="shared" si="4"/>
        <v>0.9544315928047209</v>
      </c>
      <c r="N33" s="69"/>
      <c r="O33" s="70"/>
      <c r="P33" s="38"/>
      <c r="Q33" s="69"/>
      <c r="R33" s="69"/>
    </row>
    <row r="34" spans="1:18">
      <c r="A34" s="47">
        <v>2018</v>
      </c>
      <c r="B34" s="6" t="s">
        <v>9</v>
      </c>
      <c r="C34" s="6">
        <v>2</v>
      </c>
      <c r="D34" s="19" t="str">
        <f t="shared" si="5"/>
        <v>2018 D 2</v>
      </c>
      <c r="E34" s="22">
        <f>'(5) NPP_distance'!E34/AVERAGE(0.2924,0.1034)*AVERAGE((0.2924-0.2189),(0.1034-0.0792))</f>
        <v>0.15972383186199124</v>
      </c>
      <c r="F34" s="22">
        <f>(E34*1000*0.79-33.3*(13.88+10)+1290)/1000*0.6</f>
        <v>0.37258669630258384</v>
      </c>
      <c r="G34" s="23">
        <v>4.3499999999999996</v>
      </c>
      <c r="H34" s="53">
        <v>0.54611436057240559</v>
      </c>
      <c r="I34" s="66">
        <f t="shared" si="2"/>
        <v>0.69479866859966188</v>
      </c>
      <c r="J34" s="22">
        <f t="shared" si="3"/>
        <v>0.20347494540907066</v>
      </c>
      <c r="K34" s="45">
        <f t="shared" si="4"/>
        <v>0.89827361400873251</v>
      </c>
      <c r="N34" s="69"/>
      <c r="O34" s="70"/>
      <c r="P34" s="38"/>
      <c r="Q34" s="69"/>
      <c r="R34" s="69"/>
    </row>
    <row r="35" spans="1:18">
      <c r="A35" s="47">
        <v>2018</v>
      </c>
      <c r="B35" s="6" t="s">
        <v>9</v>
      </c>
      <c r="C35" s="6">
        <v>3</v>
      </c>
      <c r="D35" s="19" t="str">
        <f t="shared" si="5"/>
        <v>2018 D 3</v>
      </c>
      <c r="E35" s="22">
        <f>'(5) NPP_distance'!E35/AVERAGE(0.2924,0.1034)*AVERAGE((0.2924-0.2189),(0.1034-0.0792))</f>
        <v>0.15126981914246496</v>
      </c>
      <c r="F35" s="22">
        <f>(E35*1000*0.79-33.3*(13.88+10)+1290)/1000*0.6</f>
        <v>0.36857949427352832</v>
      </c>
      <c r="G35" s="23">
        <v>4.3499999999999996</v>
      </c>
      <c r="H35" s="53">
        <v>0.54611436057240559</v>
      </c>
      <c r="I35" s="66">
        <f t="shared" si="2"/>
        <v>0.65802371326972253</v>
      </c>
      <c r="J35" s="22">
        <f t="shared" si="3"/>
        <v>0.20128655483528854</v>
      </c>
      <c r="K35" s="45">
        <f t="shared" si="4"/>
        <v>0.8593102681050111</v>
      </c>
      <c r="N35" s="69"/>
      <c r="O35" s="70"/>
      <c r="P35" s="38"/>
      <c r="Q35" s="69"/>
      <c r="R35" s="69"/>
    </row>
    <row r="36" spans="1:18">
      <c r="A36" s="47">
        <v>2019</v>
      </c>
      <c r="B36" s="6" t="s">
        <v>9</v>
      </c>
      <c r="C36" s="6">
        <v>1</v>
      </c>
      <c r="D36" s="19" t="str">
        <f t="shared" si="5"/>
        <v>2019 D 1</v>
      </c>
      <c r="E36" s="22">
        <f>'(5) NPP_distance'!E36/0.2924*(0.2924-0.2189)</f>
        <v>0.32911445334258743</v>
      </c>
      <c r="F36" s="22">
        <f>(E36*1000*0.79-33.3*(15.14+10)+1290)/1000*0.6</f>
        <v>0.42770305088438643</v>
      </c>
      <c r="G36" s="23">
        <v>4.2</v>
      </c>
      <c r="H36" s="53">
        <v>0.5787024287111967</v>
      </c>
      <c r="I36" s="66">
        <f t="shared" si="2"/>
        <v>1.3822807040388674</v>
      </c>
      <c r="J36" s="22">
        <f t="shared" si="3"/>
        <v>0.24751279431398296</v>
      </c>
      <c r="K36" s="45">
        <f t="shared" si="4"/>
        <v>1.6297934983528504</v>
      </c>
      <c r="N36" s="69"/>
      <c r="O36" s="70"/>
      <c r="P36" s="38"/>
      <c r="Q36" s="69"/>
      <c r="R36" s="69"/>
    </row>
    <row r="37" spans="1:18">
      <c r="A37" s="47">
        <v>2019</v>
      </c>
      <c r="B37" s="6" t="s">
        <v>9</v>
      </c>
      <c r="C37" s="6">
        <v>2</v>
      </c>
      <c r="D37" s="19" t="str">
        <f t="shared" si="5"/>
        <v>2019 D 2</v>
      </c>
      <c r="E37" s="22">
        <f>'(5) NPP_distance'!E37/0.2924*(0.2924-0.2189)</f>
        <v>0.32082219786618743</v>
      </c>
      <c r="F37" s="22">
        <f>(E37*1000*0.79-33.3*(15.14+10)+1290)/1000*0.6</f>
        <v>0.42377252178857289</v>
      </c>
      <c r="G37" s="23">
        <v>4.2</v>
      </c>
      <c r="H37" s="53">
        <v>0.5787024287111967</v>
      </c>
      <c r="I37" s="66">
        <f t="shared" si="2"/>
        <v>1.3474532310379872</v>
      </c>
      <c r="J37" s="22">
        <f t="shared" si="3"/>
        <v>0.24523818758011565</v>
      </c>
      <c r="K37" s="45">
        <f t="shared" si="4"/>
        <v>1.5926914186181029</v>
      </c>
      <c r="N37" s="69"/>
      <c r="O37" s="70"/>
      <c r="P37" s="38"/>
      <c r="Q37" s="69"/>
      <c r="R37" s="69"/>
    </row>
    <row r="38" spans="1:18">
      <c r="A38" s="47">
        <v>2019</v>
      </c>
      <c r="B38" s="6" t="s">
        <v>9</v>
      </c>
      <c r="C38" s="6">
        <v>3</v>
      </c>
      <c r="D38" s="19" t="str">
        <f t="shared" si="5"/>
        <v>2019 D 3</v>
      </c>
      <c r="E38" s="22">
        <f>'(5) NPP_distance'!E38/0.2924*(0.2924-0.2189)</f>
        <v>0.24853394820922492</v>
      </c>
      <c r="F38" s="22">
        <f>(E38*1000*0.79-33.3*(15.14+10)+1290)/1000*0.6</f>
        <v>0.38950789145117265</v>
      </c>
      <c r="G38" s="23">
        <v>4.2</v>
      </c>
      <c r="H38" s="53">
        <v>0.5787024287111967</v>
      </c>
      <c r="I38" s="66">
        <f t="shared" si="2"/>
        <v>1.0438425824787447</v>
      </c>
      <c r="J38" s="22">
        <f t="shared" si="3"/>
        <v>0.22540916278497078</v>
      </c>
      <c r="K38" s="45">
        <f t="shared" si="4"/>
        <v>1.2692517452637155</v>
      </c>
      <c r="N38" s="69"/>
      <c r="O38" s="70"/>
      <c r="P38" s="38"/>
      <c r="Q38" s="69"/>
      <c r="R38" s="69"/>
    </row>
    <row r="39" spans="1:18">
      <c r="A39" s="47">
        <v>2017</v>
      </c>
      <c r="B39" s="6" t="s">
        <v>8</v>
      </c>
      <c r="C39" s="6">
        <v>1</v>
      </c>
      <c r="D39" s="19" t="str">
        <f t="shared" si="5"/>
        <v>2017 E 1</v>
      </c>
      <c r="E39" s="22">
        <f>'(5) NPP_distance'!E39/0.1034*(0.1034-0.0792)</f>
        <v>0.10461581407172499</v>
      </c>
      <c r="F39" s="22">
        <f t="shared" si="0"/>
        <v>0.32668529586999778</v>
      </c>
      <c r="G39" s="23">
        <v>4.5</v>
      </c>
      <c r="H39" s="53">
        <v>0.57155939460969829</v>
      </c>
      <c r="I39" s="66">
        <f t="shared" si="2"/>
        <v>0.47077116332276248</v>
      </c>
      <c r="J39" s="22">
        <f t="shared" si="3"/>
        <v>0.18672004993534611</v>
      </c>
      <c r="K39" s="45">
        <f t="shared" si="4"/>
        <v>0.65749121325810855</v>
      </c>
      <c r="N39" s="69"/>
      <c r="O39" s="70"/>
      <c r="P39" s="38"/>
      <c r="Q39" s="69"/>
      <c r="R39" s="69"/>
    </row>
    <row r="40" spans="1:18">
      <c r="A40" s="47">
        <v>2017</v>
      </c>
      <c r="B40" s="6" t="s">
        <v>8</v>
      </c>
      <c r="C40" s="6">
        <v>2</v>
      </c>
      <c r="D40" s="19" t="str">
        <f t="shared" si="5"/>
        <v>2017 E 2</v>
      </c>
      <c r="E40" s="22">
        <f>'(5) NPP_distance'!E40/0.1034*(0.1034-0.0792)</f>
        <v>0.106859969448375</v>
      </c>
      <c r="F40" s="22">
        <f t="shared" si="0"/>
        <v>0.3277490255185298</v>
      </c>
      <c r="G40" s="23">
        <v>4.5</v>
      </c>
      <c r="H40" s="53">
        <v>0.57155939460969829</v>
      </c>
      <c r="I40" s="66">
        <f t="shared" si="2"/>
        <v>0.48086986251768749</v>
      </c>
      <c r="J40" s="22">
        <f t="shared" si="3"/>
        <v>0.18732803460928946</v>
      </c>
      <c r="K40" s="45">
        <f t="shared" si="4"/>
        <v>0.66819789712697697</v>
      </c>
      <c r="N40" s="69"/>
      <c r="O40" s="70"/>
      <c r="P40" s="38"/>
      <c r="Q40" s="69"/>
      <c r="R40" s="69"/>
    </row>
    <row r="41" spans="1:18">
      <c r="A41" s="47">
        <v>2017</v>
      </c>
      <c r="B41" s="6" t="s">
        <v>8</v>
      </c>
      <c r="C41" s="6">
        <v>3</v>
      </c>
      <c r="D41" s="19" t="str">
        <f t="shared" si="5"/>
        <v>2017 E 3</v>
      </c>
      <c r="E41" s="22">
        <f>'(5) NPP_distance'!E41/0.1034*(0.1034-0.0792)</f>
        <v>8.4044438589100004E-2</v>
      </c>
      <c r="F41" s="22">
        <f t="shared" si="0"/>
        <v>0.31693446389123342</v>
      </c>
      <c r="G41" s="23">
        <v>4.5</v>
      </c>
      <c r="H41" s="53">
        <v>0.57155939460969829</v>
      </c>
      <c r="I41" s="66">
        <f t="shared" si="2"/>
        <v>0.37819997365095004</v>
      </c>
      <c r="J41" s="22">
        <f t="shared" si="3"/>
        <v>0.18114687031262267</v>
      </c>
      <c r="K41" s="45">
        <f t="shared" si="4"/>
        <v>0.5593468439635727</v>
      </c>
      <c r="N41" s="69"/>
      <c r="O41" s="70"/>
      <c r="P41" s="38"/>
      <c r="Q41" s="69"/>
      <c r="R41" s="69"/>
    </row>
    <row r="42" spans="1:18">
      <c r="A42" s="47">
        <v>2018</v>
      </c>
      <c r="B42" s="6" t="s">
        <v>8</v>
      </c>
      <c r="C42" s="6">
        <v>1</v>
      </c>
      <c r="D42" s="19" t="str">
        <f t="shared" si="5"/>
        <v>2018 E 1</v>
      </c>
      <c r="E42" s="22">
        <f>'(5) NPP_distance'!E42/AVERAGE(0.2924,0.1034)*AVERAGE((0.2924-0.2189),(0.1034-0.0792))</f>
        <v>0.15797835264103247</v>
      </c>
      <c r="F42" s="22">
        <f>(E42*1000*0.79-33.3*(13.88+10)+1290)/1000*0.6</f>
        <v>0.37175933915184933</v>
      </c>
      <c r="G42" s="23">
        <v>4.3499999999999996</v>
      </c>
      <c r="H42" s="53">
        <v>0.54611436057240559</v>
      </c>
      <c r="I42" s="66">
        <f t="shared" si="2"/>
        <v>0.68720583398849122</v>
      </c>
      <c r="J42" s="22">
        <f t="shared" si="3"/>
        <v>0.20302311378773227</v>
      </c>
      <c r="K42" s="45">
        <f t="shared" si="4"/>
        <v>0.89022894777622352</v>
      </c>
      <c r="N42" s="69"/>
      <c r="O42" s="70"/>
      <c r="P42" s="38"/>
      <c r="Q42" s="69"/>
      <c r="R42" s="69"/>
    </row>
    <row r="43" spans="1:18">
      <c r="A43" s="47">
        <v>2018</v>
      </c>
      <c r="B43" s="6" t="s">
        <v>8</v>
      </c>
      <c r="C43" s="6">
        <v>2</v>
      </c>
      <c r="D43" s="19" t="str">
        <f t="shared" si="5"/>
        <v>2018 E 2</v>
      </c>
      <c r="E43" s="22">
        <f>'(5) NPP_distance'!E43/AVERAGE(0.2924,0.1034)*AVERAGE((0.2924-0.2189),(0.1034-0.0792))</f>
        <v>0.16365548229272747</v>
      </c>
      <c r="F43" s="22">
        <f>(E43*1000*0.79-33.3*(13.88+10)+1290)/1000*0.6</f>
        <v>0.37445029860675277</v>
      </c>
      <c r="G43" s="23">
        <v>4.3499999999999996</v>
      </c>
      <c r="H43" s="53">
        <v>0.54611436057240559</v>
      </c>
      <c r="I43" s="66">
        <f t="shared" si="2"/>
        <v>0.71190134797336446</v>
      </c>
      <c r="J43" s="22">
        <f t="shared" si="3"/>
        <v>0.20449268538977314</v>
      </c>
      <c r="K43" s="45">
        <f t="shared" si="4"/>
        <v>0.91639403336313763</v>
      </c>
      <c r="N43" s="69"/>
      <c r="O43" s="70"/>
      <c r="P43" s="38"/>
      <c r="Q43" s="69"/>
      <c r="R43" s="69"/>
    </row>
    <row r="44" spans="1:18">
      <c r="A44" s="47">
        <v>2018</v>
      </c>
      <c r="B44" s="6" t="s">
        <v>8</v>
      </c>
      <c r="C44" s="6">
        <v>3</v>
      </c>
      <c r="D44" s="19" t="str">
        <f t="shared" si="5"/>
        <v>2018 E 3</v>
      </c>
      <c r="E44" s="22">
        <f>'(5) NPP_distance'!E44/AVERAGE(0.2924,0.1034)*AVERAGE((0.2924-0.2189),(0.1034-0.0792))</f>
        <v>0.14882157431773874</v>
      </c>
      <c r="F44" s="22">
        <f>(E44*1000*0.79-33.3*(13.88+10)+1290)/1000*0.6</f>
        <v>0.3674190262266081</v>
      </c>
      <c r="G44" s="23">
        <v>4.3499999999999996</v>
      </c>
      <c r="H44" s="53">
        <v>0.54611436057240559</v>
      </c>
      <c r="I44" s="66">
        <f t="shared" si="2"/>
        <v>0.64737384828216349</v>
      </c>
      <c r="J44" s="22">
        <f t="shared" si="3"/>
        <v>0.20065280656987999</v>
      </c>
      <c r="K44" s="45">
        <f t="shared" si="4"/>
        <v>0.84802665485204343</v>
      </c>
      <c r="N44" s="69"/>
      <c r="O44" s="69"/>
      <c r="P44" s="69"/>
      <c r="Q44" s="69"/>
      <c r="R44" s="69"/>
    </row>
    <row r="45" spans="1:18">
      <c r="A45" s="47">
        <v>2019</v>
      </c>
      <c r="B45" s="6" t="s">
        <v>8</v>
      </c>
      <c r="C45" s="6">
        <v>1</v>
      </c>
      <c r="D45" s="19" t="str">
        <f t="shared" si="5"/>
        <v>2019 E 1</v>
      </c>
      <c r="E45" s="22">
        <f>'(5) NPP_distance'!E45/0.2924*(0.2924-0.2189)</f>
        <v>0.33188017581494994</v>
      </c>
      <c r="F45" s="22">
        <f>(E45*1000*0.79-33.3*(15.14+10)+1290)/1000*0.6</f>
        <v>0.42901400333628631</v>
      </c>
      <c r="G45" s="23">
        <v>4.2</v>
      </c>
      <c r="H45" s="53">
        <v>0.5787024287111967</v>
      </c>
      <c r="I45" s="66">
        <f t="shared" si="2"/>
        <v>1.3938967384227898</v>
      </c>
      <c r="J45" s="22">
        <f t="shared" si="3"/>
        <v>0.24827144568182233</v>
      </c>
      <c r="K45" s="45">
        <f t="shared" si="4"/>
        <v>1.6421681841046121</v>
      </c>
      <c r="N45" s="69"/>
      <c r="O45" s="69"/>
      <c r="P45" s="69"/>
      <c r="Q45" s="69"/>
      <c r="R45" s="69"/>
    </row>
    <row r="46" spans="1:18">
      <c r="A46" s="47">
        <v>2019</v>
      </c>
      <c r="B46" s="6" t="s">
        <v>8</v>
      </c>
      <c r="C46" s="6">
        <v>2</v>
      </c>
      <c r="D46" s="19" t="str">
        <f t="shared" si="5"/>
        <v>2019 E 2</v>
      </c>
      <c r="E46" s="22">
        <f>'(5) NPP_distance'!E46/0.2924*(0.2924-0.2189)</f>
        <v>0.32997101887154995</v>
      </c>
      <c r="F46" s="22">
        <f>(E46*1000*0.79-33.3*(15.14+10)+1290)/1000*0.6</f>
        <v>0.42810906294511469</v>
      </c>
      <c r="G46" s="23">
        <v>4.2</v>
      </c>
      <c r="H46" s="53">
        <v>0.5787024287111967</v>
      </c>
      <c r="I46" s="66">
        <f t="shared" si="2"/>
        <v>1.3858782792605098</v>
      </c>
      <c r="J46" s="22">
        <f t="shared" si="3"/>
        <v>0.24774775447961245</v>
      </c>
      <c r="K46" s="45">
        <f t="shared" si="4"/>
        <v>1.6336260337401223</v>
      </c>
    </row>
    <row r="47" spans="1:18">
      <c r="A47" s="47">
        <v>2019</v>
      </c>
      <c r="B47" s="6" t="s">
        <v>8</v>
      </c>
      <c r="C47" s="6">
        <v>3</v>
      </c>
      <c r="D47" s="19" t="str">
        <f t="shared" si="5"/>
        <v>2019 E 3</v>
      </c>
      <c r="E47" s="22">
        <f>'(5) NPP_distance'!E47/0.2924*(0.2924-0.2189)</f>
        <v>0.25465159485884992</v>
      </c>
      <c r="F47" s="22">
        <f>(E47*1000*0.79-33.3*(15.14+10)+1290)/1000*0.6</f>
        <v>0.3924076559630949</v>
      </c>
      <c r="G47" s="23">
        <v>4.2</v>
      </c>
      <c r="H47" s="53">
        <v>0.5787024287111967</v>
      </c>
      <c r="I47" s="66">
        <f t="shared" si="2"/>
        <v>1.0695366984071697</v>
      </c>
      <c r="J47" s="22">
        <f t="shared" si="3"/>
        <v>0.22708726355071074</v>
      </c>
      <c r="K47" s="45">
        <f t="shared" si="4"/>
        <v>1.2966239619578803</v>
      </c>
    </row>
    <row r="48" spans="1:18">
      <c r="A48" s="47">
        <v>2017</v>
      </c>
      <c r="B48" s="6" t="s">
        <v>7</v>
      </c>
      <c r="C48" s="6">
        <v>1</v>
      </c>
      <c r="D48" s="19" t="str">
        <f t="shared" si="5"/>
        <v>2017 F 1</v>
      </c>
      <c r="E48" s="22">
        <f>'(5) NPP_distance'!E48/0.1034*(0.1034-0.0792)</f>
        <v>0.11031233287249999</v>
      </c>
      <c r="F48" s="22">
        <f t="shared" si="0"/>
        <v>0.32938544578156509</v>
      </c>
      <c r="G48" s="23">
        <v>4.5</v>
      </c>
      <c r="H48" s="53">
        <v>0.57155939460969829</v>
      </c>
      <c r="I48" s="66">
        <f t="shared" si="2"/>
        <v>0.49640549792624994</v>
      </c>
      <c r="J48" s="22">
        <f t="shared" si="3"/>
        <v>0.18826334598415695</v>
      </c>
      <c r="K48" s="45">
        <f t="shared" si="4"/>
        <v>0.68466884391040694</v>
      </c>
    </row>
    <row r="49" spans="1:11">
      <c r="A49" s="47">
        <v>2017</v>
      </c>
      <c r="B49" s="6" t="s">
        <v>7</v>
      </c>
      <c r="C49" s="6">
        <v>2</v>
      </c>
      <c r="D49" s="19" t="str">
        <f t="shared" si="5"/>
        <v>2017 F 2</v>
      </c>
      <c r="E49" s="22">
        <f>'(5) NPP_distance'!E49/0.1034*(0.1034-0.0792)</f>
        <v>0.11096487734805</v>
      </c>
      <c r="F49" s="22">
        <f t="shared" si="0"/>
        <v>0.32969475186297581</v>
      </c>
      <c r="G49" s="23">
        <v>4.5</v>
      </c>
      <c r="H49" s="53">
        <v>0.57155939460969829</v>
      </c>
      <c r="I49" s="66">
        <f t="shared" si="2"/>
        <v>0.49934194806622501</v>
      </c>
      <c r="J49" s="22">
        <f t="shared" si="3"/>
        <v>0.18844013278079716</v>
      </c>
      <c r="K49" s="45">
        <f t="shared" si="4"/>
        <v>0.68778208084702219</v>
      </c>
    </row>
    <row r="50" spans="1:11">
      <c r="A50" s="47">
        <v>2017</v>
      </c>
      <c r="B50" s="6" t="s">
        <v>7</v>
      </c>
      <c r="C50" s="6">
        <v>3</v>
      </c>
      <c r="D50" s="19" t="str">
        <f t="shared" si="5"/>
        <v>2017 F 3</v>
      </c>
      <c r="E50" s="22">
        <f>'(5) NPP_distance'!E50/0.1034*(0.1034-0.0792)</f>
        <v>8.7993073436949995E-2</v>
      </c>
      <c r="F50" s="22">
        <f t="shared" si="0"/>
        <v>0.31880611680911441</v>
      </c>
      <c r="G50" s="23">
        <v>4.5</v>
      </c>
      <c r="H50" s="53">
        <v>0.57155939460969829</v>
      </c>
      <c r="I50" s="66">
        <f t="shared" si="2"/>
        <v>0.39596883046627496</v>
      </c>
      <c r="J50" s="22">
        <f t="shared" si="3"/>
        <v>0.18221663112128619</v>
      </c>
      <c r="K50" s="45">
        <f t="shared" si="4"/>
        <v>0.57818546158756112</v>
      </c>
    </row>
    <row r="51" spans="1:11">
      <c r="A51" s="47">
        <v>2018</v>
      </c>
      <c r="B51" s="6" t="s">
        <v>7</v>
      </c>
      <c r="C51" s="6">
        <v>1</v>
      </c>
      <c r="D51" s="19" t="str">
        <f t="shared" si="5"/>
        <v>2018 F 1</v>
      </c>
      <c r="E51" s="22">
        <f>'(5) NPP_distance'!E51/AVERAGE(0.2924,0.1034)*AVERAGE((0.2924-0.2189),(0.1034-0.0792))</f>
        <v>0.18634069351545368</v>
      </c>
      <c r="F51" s="22">
        <f>(E51*1000*0.79-33.3*(13.88+10)+1290)/1000*0.6</f>
        <v>0.38520308872632503</v>
      </c>
      <c r="G51" s="23">
        <v>4.3499999999999996</v>
      </c>
      <c r="H51" s="53">
        <v>0.54611436057240559</v>
      </c>
      <c r="I51" s="66">
        <f t="shared" si="2"/>
        <v>0.81058201679222341</v>
      </c>
      <c r="J51" s="22">
        <f t="shared" si="3"/>
        <v>0.21036493849029261</v>
      </c>
      <c r="K51" s="45">
        <f t="shared" si="4"/>
        <v>1.0209469552825161</v>
      </c>
    </row>
    <row r="52" spans="1:11">
      <c r="A52" s="47">
        <v>2018</v>
      </c>
      <c r="B52" s="6" t="s">
        <v>7</v>
      </c>
      <c r="C52" s="6">
        <v>2</v>
      </c>
      <c r="D52" s="19" t="str">
        <f t="shared" si="5"/>
        <v>2018 F 2</v>
      </c>
      <c r="E52" s="22">
        <f>'(5) NPP_distance'!E52/AVERAGE(0.2924,0.1034)*AVERAGE((0.2924-0.2189),(0.1034-0.0792))</f>
        <v>0.17027140792017997</v>
      </c>
      <c r="F52" s="22">
        <f>(E52*1000*0.79-33.3*(13.88+10)+1290)/1000*0.6</f>
        <v>0.37758624735416524</v>
      </c>
      <c r="G52" s="23">
        <v>4.3499999999999996</v>
      </c>
      <c r="H52" s="53">
        <v>0.54611436057240559</v>
      </c>
      <c r="I52" s="66">
        <f t="shared" si="2"/>
        <v>0.74068062445278282</v>
      </c>
      <c r="J52" s="22">
        <f t="shared" si="3"/>
        <v>0.20620527203475411</v>
      </c>
      <c r="K52" s="45">
        <f t="shared" si="4"/>
        <v>0.94688589648753696</v>
      </c>
    </row>
    <row r="53" spans="1:11">
      <c r="A53" s="47">
        <v>2018</v>
      </c>
      <c r="B53" s="6" t="s">
        <v>7</v>
      </c>
      <c r="C53" s="6">
        <v>3</v>
      </c>
      <c r="D53" s="19" t="str">
        <f t="shared" si="5"/>
        <v>2018 F 3</v>
      </c>
      <c r="E53" s="22">
        <f>'(5) NPP_distance'!E53/AVERAGE(0.2924,0.1034)*AVERAGE((0.2924-0.2189),(0.1034-0.0792))</f>
        <v>0.14581308758797873</v>
      </c>
      <c r="F53" s="22">
        <f>(E53*1000*0.79-33.3*(13.88+10)+1290)/1000*0.6</f>
        <v>0.36599300351670189</v>
      </c>
      <c r="G53" s="23">
        <v>4.3499999999999996</v>
      </c>
      <c r="H53" s="53">
        <v>0.54611436057240559</v>
      </c>
      <c r="I53" s="66">
        <f t="shared" si="2"/>
        <v>0.63428693100770739</v>
      </c>
      <c r="J53" s="22">
        <f t="shared" si="3"/>
        <v>0.19987403508949783</v>
      </c>
      <c r="K53" s="45">
        <f t="shared" si="4"/>
        <v>0.83416096609720525</v>
      </c>
    </row>
    <row r="54" spans="1:11">
      <c r="A54" s="47">
        <v>2019</v>
      </c>
      <c r="B54" s="6" t="s">
        <v>7</v>
      </c>
      <c r="C54" s="6">
        <v>1</v>
      </c>
      <c r="D54" s="19" t="str">
        <f t="shared" si="5"/>
        <v>2019 F 1</v>
      </c>
      <c r="E54" s="22">
        <f>'(5) NPP_distance'!E54/0.2924*(0.2924-0.2189)</f>
        <v>0.34091590986731246</v>
      </c>
      <c r="F54" s="22">
        <f>(E54*1000*0.79-33.3*(15.14+10)+1290)/1000*0.6</f>
        <v>0.43329694127710611</v>
      </c>
      <c r="G54" s="23">
        <v>4.2</v>
      </c>
      <c r="H54" s="53">
        <v>0.5787024287111967</v>
      </c>
      <c r="I54" s="66">
        <f t="shared" si="2"/>
        <v>1.4318468214427125</v>
      </c>
      <c r="J54" s="22">
        <f t="shared" si="3"/>
        <v>0.25074999227019407</v>
      </c>
      <c r="K54" s="45">
        <f t="shared" si="4"/>
        <v>1.6825968137129066</v>
      </c>
    </row>
    <row r="55" spans="1:11">
      <c r="A55" s="47">
        <v>2019</v>
      </c>
      <c r="B55" s="6" t="s">
        <v>7</v>
      </c>
      <c r="C55" s="6">
        <v>2</v>
      </c>
      <c r="D55" s="19" t="str">
        <f t="shared" si="5"/>
        <v>2019 F 2</v>
      </c>
      <c r="E55" s="22">
        <f>'(5) NPP_distance'!E55/0.2924*(0.2924-0.2189)</f>
        <v>0.34009381115823739</v>
      </c>
      <c r="F55" s="22">
        <f>(E55*1000*0.79-33.3*(15.14+10)+1290)/1000*0.6</f>
        <v>0.43290726648900457</v>
      </c>
      <c r="G55" s="23">
        <v>4.2</v>
      </c>
      <c r="H55" s="53">
        <v>0.5787024287111967</v>
      </c>
      <c r="I55" s="66">
        <f t="shared" si="2"/>
        <v>1.4283940068645971</v>
      </c>
      <c r="J55" s="22">
        <f t="shared" si="3"/>
        <v>0.25052448652391218</v>
      </c>
      <c r="K55" s="45">
        <f t="shared" si="4"/>
        <v>1.6789184933885093</v>
      </c>
    </row>
    <row r="56" spans="1:11">
      <c r="A56" s="47">
        <v>2019</v>
      </c>
      <c r="B56" s="6" t="s">
        <v>7</v>
      </c>
      <c r="C56" s="6">
        <v>3</v>
      </c>
      <c r="D56" s="19" t="str">
        <f t="shared" si="5"/>
        <v>2019 F 3</v>
      </c>
      <c r="E56" s="22">
        <f>'(5) NPP_distance'!E56/0.2924*(0.2924-0.2189)</f>
        <v>0.27304065793908744</v>
      </c>
      <c r="F56" s="22">
        <f>(E56*1000*0.79-33.3*(15.14+10)+1290)/1000*0.6</f>
        <v>0.40112407186312754</v>
      </c>
      <c r="G56" s="23">
        <v>4.2</v>
      </c>
      <c r="H56" s="53">
        <v>0.5787024287111967</v>
      </c>
      <c r="I56" s="66">
        <f t="shared" si="2"/>
        <v>1.1467707633441673</v>
      </c>
      <c r="J56" s="22">
        <f t="shared" si="3"/>
        <v>0.23213147460171651</v>
      </c>
      <c r="K56" s="45">
        <f t="shared" si="4"/>
        <v>1.3789022379458837</v>
      </c>
    </row>
    <row r="57" spans="1:11">
      <c r="A57" s="47">
        <v>2017</v>
      </c>
      <c r="B57" s="6" t="s">
        <v>5</v>
      </c>
      <c r="C57" s="6">
        <v>1</v>
      </c>
      <c r="D57" s="19" t="str">
        <f t="shared" si="5"/>
        <v>2017 G 1</v>
      </c>
      <c r="E57" s="22">
        <f>'(5) NPP_distance'!E57/0.1034*(0.1034-0.0792)</f>
        <v>0.11859472326790001</v>
      </c>
      <c r="F57" s="22">
        <f t="shared" si="0"/>
        <v>0.33331129882898475</v>
      </c>
      <c r="G57" s="23">
        <v>4.5</v>
      </c>
      <c r="H57" s="53">
        <v>0.57155939460969829</v>
      </c>
      <c r="I57" s="66">
        <f t="shared" si="2"/>
        <v>0.53367625470555002</v>
      </c>
      <c r="J57" s="22">
        <f t="shared" si="3"/>
        <v>0.19050720417526676</v>
      </c>
      <c r="K57" s="45">
        <f t="shared" si="4"/>
        <v>0.72418345888081681</v>
      </c>
    </row>
    <row r="58" spans="1:11">
      <c r="A58" s="47">
        <v>2017</v>
      </c>
      <c r="B58" s="6" t="s">
        <v>5</v>
      </c>
      <c r="C58" s="6">
        <v>2</v>
      </c>
      <c r="D58" s="19" t="str">
        <f t="shared" si="5"/>
        <v>2017 G 2</v>
      </c>
      <c r="E58" s="22">
        <f>'(5) NPP_distance'!E58/0.1034*(0.1034-0.0792)</f>
        <v>0.12431156526497496</v>
      </c>
      <c r="F58" s="22">
        <f t="shared" si="0"/>
        <v>0.33602108193559821</v>
      </c>
      <c r="G58" s="23">
        <v>4.5</v>
      </c>
      <c r="H58" s="53">
        <v>0.57155939460969829</v>
      </c>
      <c r="I58" s="66">
        <f t="shared" si="2"/>
        <v>0.55940204369238733</v>
      </c>
      <c r="J58" s="22">
        <f t="shared" si="3"/>
        <v>0.19205600616720633</v>
      </c>
      <c r="K58" s="45">
        <f t="shared" si="4"/>
        <v>0.75145804985959364</v>
      </c>
    </row>
    <row r="59" spans="1:11">
      <c r="A59" s="47">
        <v>2017</v>
      </c>
      <c r="B59" s="6" t="s">
        <v>5</v>
      </c>
      <c r="C59" s="6">
        <v>3</v>
      </c>
      <c r="D59" s="19" t="str">
        <f t="shared" si="5"/>
        <v>2017 G 3</v>
      </c>
      <c r="E59" s="22">
        <f>'(5) NPP_distance'!E59/0.1034*(0.1034-0.0792)</f>
        <v>9.6832764271100005E-2</v>
      </c>
      <c r="F59" s="22">
        <f t="shared" si="0"/>
        <v>0.32299613026450152</v>
      </c>
      <c r="G59" s="23">
        <v>4.5</v>
      </c>
      <c r="H59" s="53">
        <v>0.57155939460969829</v>
      </c>
      <c r="I59" s="66">
        <f t="shared" si="2"/>
        <v>0.43574743921995002</v>
      </c>
      <c r="J59" s="22">
        <f t="shared" si="3"/>
        <v>0.18461147267525374</v>
      </c>
      <c r="K59" s="45">
        <f t="shared" si="4"/>
        <v>0.62035891189520376</v>
      </c>
    </row>
    <row r="60" spans="1:11">
      <c r="A60" s="47">
        <v>2018</v>
      </c>
      <c r="B60" s="6" t="s">
        <v>5</v>
      </c>
      <c r="C60" s="6">
        <v>1</v>
      </c>
      <c r="D60" s="19" t="str">
        <f t="shared" si="5"/>
        <v>2018 G 1</v>
      </c>
      <c r="E60" s="22">
        <f>'(5) NPP_distance'!E60/AVERAGE(0.2924,0.1034)*AVERAGE((0.2924-0.2189),(0.1034-0.0792))</f>
        <v>0.23940333151053</v>
      </c>
      <c r="F60" s="22">
        <f>(E60*1000*0.79-33.3*(13.88+10)+1290)/1000*0.6</f>
        <v>0.41035477913599117</v>
      </c>
      <c r="G60" s="23">
        <v>4.3499999999999996</v>
      </c>
      <c r="H60" s="53">
        <v>0.54611436057240559</v>
      </c>
      <c r="I60" s="66">
        <f t="shared" si="2"/>
        <v>1.0414044920708054</v>
      </c>
      <c r="J60" s="22">
        <f t="shared" si="3"/>
        <v>0.22410063781568254</v>
      </c>
      <c r="K60" s="45">
        <f t="shared" si="4"/>
        <v>1.2655051298864879</v>
      </c>
    </row>
    <row r="61" spans="1:11">
      <c r="A61" s="47">
        <v>2018</v>
      </c>
      <c r="B61" s="6" t="s">
        <v>5</v>
      </c>
      <c r="C61" s="6">
        <v>2</v>
      </c>
      <c r="D61" s="19" t="str">
        <f t="shared" si="5"/>
        <v>2018 G 2</v>
      </c>
      <c r="E61" s="22">
        <f>'(5) NPP_distance'!E61/AVERAGE(0.2924,0.1034)*AVERAGE((0.2924-0.2189),(0.1034-0.0792))</f>
        <v>0.22141074695320123</v>
      </c>
      <c r="F61" s="22">
        <f>(E61*1000*0.79-33.3*(13.88+10)+1290)/1000*0.6</f>
        <v>0.40182629405581738</v>
      </c>
      <c r="G61" s="23">
        <v>4.3499999999999996</v>
      </c>
      <c r="H61" s="53">
        <v>0.54611436057240559</v>
      </c>
      <c r="I61" s="66">
        <f t="shared" si="2"/>
        <v>0.96313674924642523</v>
      </c>
      <c r="J61" s="22">
        <f t="shared" si="3"/>
        <v>0.21944310963947214</v>
      </c>
      <c r="K61" s="45">
        <f t="shared" si="4"/>
        <v>1.1825798588858973</v>
      </c>
    </row>
    <row r="62" spans="1:11">
      <c r="A62" s="47">
        <v>2018</v>
      </c>
      <c r="B62" s="6" t="s">
        <v>5</v>
      </c>
      <c r="C62" s="6">
        <v>3</v>
      </c>
      <c r="D62" s="19" t="str">
        <f t="shared" si="5"/>
        <v>2018 G 3</v>
      </c>
      <c r="E62" s="22">
        <f>'(5) NPP_distance'!E62/AVERAGE(0.2924,0.1034)*AVERAGE((0.2924-0.2189),(0.1034-0.0792))</f>
        <v>0.18806260598328373</v>
      </c>
      <c r="F62" s="22">
        <f>(E62*1000*0.79-33.3*(13.88+10)+1290)/1000*0.6</f>
        <v>0.38601927523607643</v>
      </c>
      <c r="G62" s="23">
        <v>4.3499999999999996</v>
      </c>
      <c r="H62" s="53">
        <v>0.54611436057240559</v>
      </c>
      <c r="I62" s="66">
        <f t="shared" si="2"/>
        <v>0.81807233602728413</v>
      </c>
      <c r="J62" s="22">
        <f t="shared" si="3"/>
        <v>0.21081066966417331</v>
      </c>
      <c r="K62" s="45">
        <f t="shared" si="4"/>
        <v>1.0288830056914575</v>
      </c>
    </row>
    <row r="63" spans="1:11">
      <c r="A63" s="47">
        <v>2019</v>
      </c>
      <c r="B63" s="6" t="s">
        <v>5</v>
      </c>
      <c r="C63" s="6">
        <v>1</v>
      </c>
      <c r="D63" s="19" t="str">
        <f t="shared" si="5"/>
        <v>2019 G 1</v>
      </c>
      <c r="E63" s="22">
        <f>'(5) NPP_distance'!E63/0.2924*(0.2924-0.2189)</f>
        <v>0.38647942777552491</v>
      </c>
      <c r="F63" s="22">
        <f>(E63*1000*0.79-33.3*(15.14+10)+1290)/1000*0.6</f>
        <v>0.4548940487655988</v>
      </c>
      <c r="G63" s="23">
        <v>4.2</v>
      </c>
      <c r="H63" s="53">
        <v>0.5787024287111967</v>
      </c>
      <c r="I63" s="66">
        <f t="shared" si="2"/>
        <v>1.6232135966572048</v>
      </c>
      <c r="J63" s="22">
        <f t="shared" si="3"/>
        <v>0.26324829082692158</v>
      </c>
      <c r="K63" s="45">
        <f t="shared" si="4"/>
        <v>1.8864618874841264</v>
      </c>
    </row>
    <row r="64" spans="1:11">
      <c r="A64" s="47">
        <v>2019</v>
      </c>
      <c r="B64" s="6" t="s">
        <v>5</v>
      </c>
      <c r="C64" s="6">
        <v>2</v>
      </c>
      <c r="D64" s="19" t="str">
        <f t="shared" si="5"/>
        <v>2019 G 2</v>
      </c>
      <c r="E64" s="22">
        <f>'(5) NPP_distance'!E64/0.2924*(0.2924-0.2189)</f>
        <v>0.39108949259257486</v>
      </c>
      <c r="F64" s="22">
        <f>(E64*1000*0.79-33.3*(15.14+10)+1290)/1000*0.6</f>
        <v>0.45707921948888053</v>
      </c>
      <c r="G64" s="23">
        <v>4.2</v>
      </c>
      <c r="H64" s="53">
        <v>0.5787024287111967</v>
      </c>
      <c r="I64" s="66">
        <f t="shared" si="2"/>
        <v>1.6425758688888146</v>
      </c>
      <c r="J64" s="22">
        <f t="shared" si="3"/>
        <v>0.2645128544316333</v>
      </c>
      <c r="K64" s="45">
        <f t="shared" si="4"/>
        <v>1.9070887233204479</v>
      </c>
    </row>
    <row r="65" spans="1:11">
      <c r="A65" s="47">
        <v>2019</v>
      </c>
      <c r="B65" s="6" t="s">
        <v>5</v>
      </c>
      <c r="C65" s="6">
        <v>3</v>
      </c>
      <c r="D65" s="19" t="str">
        <f t="shared" si="5"/>
        <v>2019 G 3</v>
      </c>
      <c r="E65" s="22">
        <f>'(5) NPP_distance'!E65/0.2924*(0.2924-0.2189)</f>
        <v>0.3141719728368374</v>
      </c>
      <c r="F65" s="22">
        <f>(E65*1000*0.79-33.3*(15.14+10)+1290)/1000*0.6</f>
        <v>0.42062031512466092</v>
      </c>
      <c r="G65" s="23">
        <v>4.2</v>
      </c>
      <c r="H65" s="53">
        <v>0.5787024287111967</v>
      </c>
      <c r="I65" s="66">
        <f t="shared" si="2"/>
        <v>1.3195222859147171</v>
      </c>
      <c r="J65" s="22">
        <f t="shared" si="3"/>
        <v>0.24341399792791019</v>
      </c>
      <c r="K65" s="45">
        <f t="shared" si="4"/>
        <v>1.5629362838426273</v>
      </c>
    </row>
    <row r="66" spans="1:11">
      <c r="A66" s="47">
        <v>2017</v>
      </c>
      <c r="B66" s="6" t="s">
        <v>11</v>
      </c>
      <c r="C66" s="6">
        <v>1</v>
      </c>
      <c r="D66" s="19" t="str">
        <f t="shared" si="5"/>
        <v>2017 H 1</v>
      </c>
      <c r="E66" s="22">
        <f>'(5) NPP_distance'!E66/0.1034*(0.1034-0.0792)</f>
        <v>0.15902977950034999</v>
      </c>
      <c r="F66" s="22">
        <f t="shared" si="0"/>
        <v>0.35247751548316603</v>
      </c>
      <c r="G66" s="23">
        <v>2</v>
      </c>
      <c r="H66" s="53">
        <v>0.57155939460969829</v>
      </c>
      <c r="I66" s="66">
        <f t="shared" si="2"/>
        <v>0.31805955900069999</v>
      </c>
      <c r="J66" s="22">
        <f t="shared" si="3"/>
        <v>0.20146183536308893</v>
      </c>
      <c r="K66" s="45">
        <f t="shared" si="4"/>
        <v>0.51952139436378886</v>
      </c>
    </row>
    <row r="67" spans="1:11">
      <c r="A67" s="47">
        <v>2017</v>
      </c>
      <c r="B67" s="6" t="s">
        <v>11</v>
      </c>
      <c r="C67" s="6">
        <v>2</v>
      </c>
      <c r="D67" s="19" t="str">
        <f t="shared" si="5"/>
        <v>2017 H 2</v>
      </c>
      <c r="E67" s="22">
        <f>'(5) NPP_distance'!E67/0.1034*(0.1034-0.0792)</f>
        <v>0.18461191274817501</v>
      </c>
      <c r="F67" s="22">
        <f t="shared" ref="F67:F77" si="8">(E67*1000*0.79-33.3*(14.87+10)+1290)/1000*0.6</f>
        <v>0.36460344664263505</v>
      </c>
      <c r="G67" s="23">
        <v>2</v>
      </c>
      <c r="H67" s="53">
        <v>0.57155939460969829</v>
      </c>
      <c r="I67" s="66">
        <f t="shared" ref="I67:I110" si="9">E67*G67</f>
        <v>0.36922382549635002</v>
      </c>
      <c r="J67" s="22">
        <f t="shared" ref="J67:J110" si="10">H67*F67</f>
        <v>0.20839252523567392</v>
      </c>
      <c r="K67" s="45">
        <f t="shared" ref="K67:K110" si="11">J67+I67</f>
        <v>0.577616350732024</v>
      </c>
    </row>
    <row r="68" spans="1:11">
      <c r="A68" s="47">
        <v>2017</v>
      </c>
      <c r="B68" s="6" t="s">
        <v>11</v>
      </c>
      <c r="C68" s="6">
        <v>3</v>
      </c>
      <c r="D68" s="19" t="str">
        <f t="shared" ref="D68:D110" si="12">A68&amp;" "&amp;B68&amp;" "&amp;C68</f>
        <v>2017 H 3</v>
      </c>
      <c r="E68" s="22">
        <f>'(5) NPP_distance'!E68/0.1034*(0.1034-0.0792)</f>
        <v>0.13485669544215001</v>
      </c>
      <c r="F68" s="22">
        <f t="shared" si="8"/>
        <v>0.34101947363957924</v>
      </c>
      <c r="G68" s="23">
        <v>2</v>
      </c>
      <c r="H68" s="53">
        <v>0.57155939460969829</v>
      </c>
      <c r="I68" s="66">
        <f t="shared" si="9"/>
        <v>0.26971339088430002</v>
      </c>
      <c r="J68" s="22">
        <f t="shared" si="10"/>
        <v>0.19491288390355588</v>
      </c>
      <c r="K68" s="45">
        <f t="shared" si="11"/>
        <v>0.4646262747878559</v>
      </c>
    </row>
    <row r="69" spans="1:11">
      <c r="A69" s="47">
        <v>2018</v>
      </c>
      <c r="B69" s="6" t="s">
        <v>11</v>
      </c>
      <c r="C69" s="6">
        <v>1</v>
      </c>
      <c r="D69" s="19" t="str">
        <f t="shared" si="12"/>
        <v>2018 H 1</v>
      </c>
      <c r="E69" s="22">
        <f>'(5) NPP_distance'!E69/AVERAGE(0.2924,0.1034)*AVERAGE((0.2924-0.2189),(0.1034-0.0792))</f>
        <v>0.24923748108750121</v>
      </c>
      <c r="F69" s="22">
        <f>(E69*1000*0.79-33.3*(13.88+10)+1290)/1000*0.6</f>
        <v>0.41501616603547553</v>
      </c>
      <c r="G69" s="23">
        <v>1.5</v>
      </c>
      <c r="H69" s="53">
        <v>0.54611436057240559</v>
      </c>
      <c r="I69" s="66">
        <f t="shared" si="9"/>
        <v>0.37385622163125182</v>
      </c>
      <c r="J69" s="22">
        <f t="shared" si="10"/>
        <v>0.22664628814167503</v>
      </c>
      <c r="K69" s="45">
        <f t="shared" si="11"/>
        <v>0.60050250977292685</v>
      </c>
    </row>
    <row r="70" spans="1:11">
      <c r="A70" s="47">
        <v>2018</v>
      </c>
      <c r="B70" s="6" t="s">
        <v>11</v>
      </c>
      <c r="C70" s="6">
        <v>2</v>
      </c>
      <c r="D70" s="19" t="str">
        <f t="shared" si="12"/>
        <v>2018 H 2</v>
      </c>
      <c r="E70" s="22">
        <f>'(5) NPP_distance'!E70/AVERAGE(0.2924,0.1034)*AVERAGE((0.2924-0.2189),(0.1034-0.0792))</f>
        <v>0.25448900638795996</v>
      </c>
      <c r="F70" s="22">
        <f>(E70*1000*0.79-33.3*(13.88+10)+1290)/1000*0.6</f>
        <v>0.41750538902789297</v>
      </c>
      <c r="G70" s="23">
        <v>1.5</v>
      </c>
      <c r="H70" s="53">
        <v>0.54611436057240559</v>
      </c>
      <c r="I70" s="66">
        <f t="shared" si="9"/>
        <v>0.38173350958193997</v>
      </c>
      <c r="J70" s="22">
        <f t="shared" si="10"/>
        <v>0.22800568856450121</v>
      </c>
      <c r="K70" s="45">
        <f t="shared" si="11"/>
        <v>0.60973919814644117</v>
      </c>
    </row>
    <row r="71" spans="1:11">
      <c r="A71" s="47">
        <v>2018</v>
      </c>
      <c r="B71" s="6" t="s">
        <v>11</v>
      </c>
      <c r="C71" s="6">
        <v>3</v>
      </c>
      <c r="D71" s="19" t="str">
        <f t="shared" si="12"/>
        <v>2018 H 3</v>
      </c>
      <c r="E71" s="22">
        <f>'(5) NPP_distance'!E71/AVERAGE(0.2924,0.1034)*AVERAGE((0.2924-0.2189),(0.1034-0.0792))</f>
        <v>0.23812236927582248</v>
      </c>
      <c r="F71" s="22">
        <f>(E71*1000*0.79-33.3*(13.88+10)+1290)/1000*0.6</f>
        <v>0.40974760303673979</v>
      </c>
      <c r="G71" s="23">
        <v>1.5</v>
      </c>
      <c r="H71" s="53">
        <v>0.54611436057240559</v>
      </c>
      <c r="I71" s="66">
        <f t="shared" si="9"/>
        <v>0.35718355391373369</v>
      </c>
      <c r="J71" s="22">
        <f t="shared" si="10"/>
        <v>0.22376905022848503</v>
      </c>
      <c r="K71" s="45">
        <f t="shared" si="11"/>
        <v>0.58095260414221872</v>
      </c>
    </row>
    <row r="72" spans="1:11">
      <c r="A72" s="47">
        <v>2019</v>
      </c>
      <c r="B72" s="6" t="s">
        <v>11</v>
      </c>
      <c r="C72" s="6">
        <v>1</v>
      </c>
      <c r="D72" s="19" t="str">
        <f t="shared" si="12"/>
        <v>2019 H 1</v>
      </c>
      <c r="E72" s="22">
        <f>'(5) NPP_distance'!E72/0.2924*(0.2924-0.2189)</f>
        <v>0.46876770253136246</v>
      </c>
      <c r="F72" s="22">
        <f>(E72*1000*0.79-33.3*(15.14+10)+1290)/1000*0.6</f>
        <v>0.49389869099986583</v>
      </c>
      <c r="G72" s="23">
        <v>1.1499999999999999</v>
      </c>
      <c r="H72" s="53">
        <v>0.5787024287111967</v>
      </c>
      <c r="I72" s="66">
        <f t="shared" si="9"/>
        <v>0.5390828579110668</v>
      </c>
      <c r="J72" s="22">
        <f t="shared" si="10"/>
        <v>0.2858203720189032</v>
      </c>
      <c r="K72" s="45">
        <f t="shared" si="11"/>
        <v>0.82490322992997001</v>
      </c>
    </row>
    <row r="73" spans="1:11">
      <c r="A73" s="47">
        <v>2019</v>
      </c>
      <c r="B73" s="6" t="s">
        <v>11</v>
      </c>
      <c r="C73" s="6">
        <v>2</v>
      </c>
      <c r="D73" s="19" t="str">
        <f t="shared" si="12"/>
        <v>2019 H 2</v>
      </c>
      <c r="E73" s="22">
        <f>'(5) NPP_distance'!E73/0.2924*(0.2924-0.2189)</f>
        <v>0.49154675327966241</v>
      </c>
      <c r="F73" s="22">
        <f>(E73*1000*0.79-33.3*(15.14+10)+1290)/1000*0.6</f>
        <v>0.50469596105456005</v>
      </c>
      <c r="G73" s="23">
        <v>1.1499999999999999</v>
      </c>
      <c r="H73" s="53">
        <v>0.5787024287111967</v>
      </c>
      <c r="I73" s="66">
        <f t="shared" si="9"/>
        <v>0.56527876627161178</v>
      </c>
      <c r="J73" s="22">
        <f t="shared" si="10"/>
        <v>0.29206877842300544</v>
      </c>
      <c r="K73" s="45">
        <f t="shared" si="11"/>
        <v>0.85734754469461727</v>
      </c>
    </row>
    <row r="74" spans="1:11">
      <c r="A74" s="47">
        <v>2019</v>
      </c>
      <c r="B74" s="6" t="s">
        <v>11</v>
      </c>
      <c r="C74" s="6">
        <v>3</v>
      </c>
      <c r="D74" s="19" t="str">
        <f t="shared" si="12"/>
        <v>2019 H 3</v>
      </c>
      <c r="E74" s="22">
        <f>'(5) NPP_distance'!E74/0.2924*(0.2924-0.2189)</f>
        <v>0.43137622783788743</v>
      </c>
      <c r="F74" s="22">
        <f>(E74*1000*0.79-33.3*(15.14+10)+1290)/1000*0.6</f>
        <v>0.47617513199515865</v>
      </c>
      <c r="G74" s="23">
        <v>1.1499999999999999</v>
      </c>
      <c r="H74" s="53">
        <v>0.5787024287111967</v>
      </c>
      <c r="I74" s="66">
        <f t="shared" si="9"/>
        <v>0.49608266201357049</v>
      </c>
      <c r="J74" s="22">
        <f t="shared" si="10"/>
        <v>0.27556370537747299</v>
      </c>
      <c r="K74" s="45">
        <f t="shared" si="11"/>
        <v>0.77164636739104342</v>
      </c>
    </row>
    <row r="75" spans="1:11">
      <c r="A75" s="47">
        <v>2017</v>
      </c>
      <c r="B75" s="6" t="s">
        <v>4</v>
      </c>
      <c r="C75" s="6">
        <v>1</v>
      </c>
      <c r="D75" s="19" t="str">
        <f t="shared" si="12"/>
        <v>2017 I 1</v>
      </c>
      <c r="E75" s="22">
        <f>'(5) NPP_distance'!E75/0.1034*(0.1034-0.0792)</f>
        <v>0.142712915134625</v>
      </c>
      <c r="F75" s="22">
        <f t="shared" si="8"/>
        <v>0.34474332177381239</v>
      </c>
      <c r="G75" s="23">
        <v>4.5</v>
      </c>
      <c r="H75" s="53">
        <v>0.57155939460969829</v>
      </c>
      <c r="I75" s="66">
        <f t="shared" si="9"/>
        <v>0.64220811810581246</v>
      </c>
      <c r="J75" s="22">
        <f t="shared" si="10"/>
        <v>0.19704128428877662</v>
      </c>
      <c r="K75" s="45">
        <f t="shared" si="11"/>
        <v>0.83924940239458912</v>
      </c>
    </row>
    <row r="76" spans="1:11">
      <c r="A76" s="47">
        <v>2017</v>
      </c>
      <c r="B76" s="6" t="s">
        <v>4</v>
      </c>
      <c r="C76" s="6">
        <v>2</v>
      </c>
      <c r="D76" s="19" t="str">
        <f t="shared" si="12"/>
        <v>2017 I 2</v>
      </c>
      <c r="E76" s="22">
        <f>'(5) NPP_distance'!E76/0.1034*(0.1034-0.0792)</f>
        <v>0.15886142896965</v>
      </c>
      <c r="F76" s="22">
        <f t="shared" si="8"/>
        <v>0.35239771733161424</v>
      </c>
      <c r="G76" s="23">
        <v>4.5</v>
      </c>
      <c r="H76" s="53">
        <v>0.57155939460969829</v>
      </c>
      <c r="I76" s="66">
        <f t="shared" si="9"/>
        <v>0.71487643036342496</v>
      </c>
      <c r="J76" s="22">
        <f t="shared" si="10"/>
        <v>0.20141622597989703</v>
      </c>
      <c r="K76" s="45">
        <f t="shared" si="11"/>
        <v>0.91629265634332202</v>
      </c>
    </row>
    <row r="77" spans="1:11">
      <c r="A77" s="47">
        <v>2017</v>
      </c>
      <c r="B77" s="6" t="s">
        <v>4</v>
      </c>
      <c r="C77" s="6">
        <v>3</v>
      </c>
      <c r="D77" s="19" t="str">
        <f t="shared" si="12"/>
        <v>2017 I 3</v>
      </c>
      <c r="E77" s="22">
        <f>'(5) NPP_distance'!E77/0.1034*(0.1034-0.0792)</f>
        <v>0.12210736668377499</v>
      </c>
      <c r="F77" s="22">
        <f t="shared" si="8"/>
        <v>0.33497629180810945</v>
      </c>
      <c r="G77" s="23">
        <v>4.5</v>
      </c>
      <c r="H77" s="53">
        <v>0.57155939460969829</v>
      </c>
      <c r="I77" s="66">
        <f t="shared" si="9"/>
        <v>0.54948315007698745</v>
      </c>
      <c r="J77" s="22">
        <f t="shared" si="10"/>
        <v>0.19145884655444467</v>
      </c>
      <c r="K77" s="45">
        <f t="shared" si="11"/>
        <v>0.74094199663143212</v>
      </c>
    </row>
    <row r="78" spans="1:11">
      <c r="A78" s="47">
        <v>2018</v>
      </c>
      <c r="B78" s="6" t="s">
        <v>4</v>
      </c>
      <c r="C78" s="6">
        <v>1</v>
      </c>
      <c r="D78" s="19" t="str">
        <f t="shared" si="12"/>
        <v>2018 I 1</v>
      </c>
      <c r="E78" s="22">
        <f>'(5) NPP_distance'!E78/AVERAGE(0.2924,0.1034)*AVERAGE((0.2924-0.2189),(0.1034-0.0792))</f>
        <v>0.23825554270108371</v>
      </c>
      <c r="F78" s="22">
        <f>(E78*1000*0.79-33.3*(13.88+10)+1290)/1000*0.6</f>
        <v>0.40981072724031359</v>
      </c>
      <c r="G78" s="23">
        <v>4.3499999999999996</v>
      </c>
      <c r="H78" s="53">
        <v>0.54611436057240559</v>
      </c>
      <c r="I78" s="66">
        <f t="shared" si="9"/>
        <v>1.0364116107497141</v>
      </c>
      <c r="J78" s="22">
        <f t="shared" si="10"/>
        <v>0.22380352326255637</v>
      </c>
      <c r="K78" s="45">
        <f t="shared" si="11"/>
        <v>1.2602151340122705</v>
      </c>
    </row>
    <row r="79" spans="1:11">
      <c r="A79" s="47">
        <v>2018</v>
      </c>
      <c r="B79" s="6" t="s">
        <v>4</v>
      </c>
      <c r="C79" s="6">
        <v>2</v>
      </c>
      <c r="D79" s="19" t="str">
        <f t="shared" si="12"/>
        <v>2018 I 2</v>
      </c>
      <c r="E79" s="22">
        <f>'(5) NPP_distance'!E79/AVERAGE(0.2924,0.1034)*AVERAGE((0.2924-0.2189),(0.1034-0.0792))</f>
        <v>0.23769303912409498</v>
      </c>
      <c r="F79" s="22">
        <f>(E79*1000*0.79-33.3*(13.88+10)+1290)/1000*0.6</f>
        <v>0.40954410054482093</v>
      </c>
      <c r="G79" s="23">
        <v>4.3499999999999996</v>
      </c>
      <c r="H79" s="53">
        <v>0.54611436057240559</v>
      </c>
      <c r="I79" s="66">
        <f t="shared" si="9"/>
        <v>1.033964720189813</v>
      </c>
      <c r="J79" s="22">
        <f t="shared" si="10"/>
        <v>0.22365791459523587</v>
      </c>
      <c r="K79" s="45">
        <f t="shared" si="11"/>
        <v>1.257622634785049</v>
      </c>
    </row>
    <row r="80" spans="1:11">
      <c r="A80" s="47">
        <v>2018</v>
      </c>
      <c r="B80" s="6" t="s">
        <v>4</v>
      </c>
      <c r="C80" s="6">
        <v>3</v>
      </c>
      <c r="D80" s="19" t="str">
        <f t="shared" si="12"/>
        <v>2018 I 3</v>
      </c>
      <c r="E80" s="22">
        <f>'(5) NPP_distance'!E80/AVERAGE(0.2924,0.1034)*AVERAGE((0.2924-0.2189),(0.1034-0.0792))</f>
        <v>0.23349638769819497</v>
      </c>
      <c r="F80" s="22">
        <f>(E80*1000*0.79-33.3*(13.88+10)+1290)/1000*0.6</f>
        <v>0.40755488776894438</v>
      </c>
      <c r="G80" s="23">
        <v>4.3499999999999996</v>
      </c>
      <c r="H80" s="53">
        <v>0.54611436057240559</v>
      </c>
      <c r="I80" s="66">
        <f t="shared" si="9"/>
        <v>1.015709286487148</v>
      </c>
      <c r="J80" s="22">
        <f t="shared" si="10"/>
        <v>0.22257157693209559</v>
      </c>
      <c r="K80" s="45">
        <f t="shared" si="11"/>
        <v>1.2382808634192435</v>
      </c>
    </row>
    <row r="81" spans="1:11">
      <c r="A81" s="47">
        <v>2019</v>
      </c>
      <c r="B81" s="6" t="s">
        <v>4</v>
      </c>
      <c r="C81" s="6">
        <v>1</v>
      </c>
      <c r="D81" s="19" t="str">
        <f t="shared" si="12"/>
        <v>2019 I 1</v>
      </c>
      <c r="E81" s="22">
        <f>'(5) NPP_distance'!E81/0.2924*(0.2924-0.2189)</f>
        <v>0.42349003957181236</v>
      </c>
      <c r="F81" s="22">
        <f>(E81*1000*0.79-33.3*(15.14+10)+1290)/1000*0.6</f>
        <v>0.47243707875703911</v>
      </c>
      <c r="G81" s="23">
        <v>4.2</v>
      </c>
      <c r="H81" s="53">
        <v>0.5787024287111967</v>
      </c>
      <c r="I81" s="66">
        <f t="shared" si="9"/>
        <v>1.7786581662016119</v>
      </c>
      <c r="J81" s="22">
        <f t="shared" si="10"/>
        <v>0.27340048488992147</v>
      </c>
      <c r="K81" s="45">
        <f t="shared" si="11"/>
        <v>2.0520586510915333</v>
      </c>
    </row>
    <row r="82" spans="1:11">
      <c r="A82" s="47">
        <v>2019</v>
      </c>
      <c r="B82" s="6" t="s">
        <v>4</v>
      </c>
      <c r="C82" s="6">
        <v>2</v>
      </c>
      <c r="D82" s="19" t="str">
        <f t="shared" si="12"/>
        <v>2019 I 2</v>
      </c>
      <c r="E82" s="22">
        <f>'(5) NPP_distance'!E82/0.2924*(0.2924-0.2189)</f>
        <v>0.4568654918097374</v>
      </c>
      <c r="F82" s="22">
        <f>(E82*1000*0.79-33.3*(15.14+10)+1290)/1000*0.6</f>
        <v>0.48825704311781554</v>
      </c>
      <c r="G82" s="23">
        <v>4.2</v>
      </c>
      <c r="H82" s="53">
        <v>0.5787024287111967</v>
      </c>
      <c r="I82" s="66">
        <f t="shared" si="9"/>
        <v>1.9188350656008972</v>
      </c>
      <c r="J82" s="22">
        <f t="shared" si="10"/>
        <v>0.28255553668762734</v>
      </c>
      <c r="K82" s="45">
        <f t="shared" si="11"/>
        <v>2.2013906022885248</v>
      </c>
    </row>
    <row r="83" spans="1:11">
      <c r="A83" s="47">
        <v>2019</v>
      </c>
      <c r="B83" s="6" t="s">
        <v>4</v>
      </c>
      <c r="C83" s="6">
        <v>3</v>
      </c>
      <c r="D83" s="19" t="str">
        <f t="shared" si="12"/>
        <v>2019 I 3</v>
      </c>
      <c r="E83" s="22">
        <f>'(5) NPP_distance'!E83/0.2924*(0.2924-0.2189)</f>
        <v>0.39427960968584991</v>
      </c>
      <c r="F83" s="22">
        <f>(E83*1000*0.79-33.3*(15.14+10)+1290)/1000*0.6</f>
        <v>0.45859133499109289</v>
      </c>
      <c r="G83" s="23">
        <v>4.2</v>
      </c>
      <c r="H83" s="53">
        <v>0.5787024287111967</v>
      </c>
      <c r="I83" s="66">
        <f t="shared" si="9"/>
        <v>1.6559743606805697</v>
      </c>
      <c r="J83" s="22">
        <f t="shared" si="10"/>
        <v>0.26538791934525546</v>
      </c>
      <c r="K83" s="45">
        <f t="shared" si="11"/>
        <v>1.9213622800258252</v>
      </c>
    </row>
    <row r="84" spans="1:11">
      <c r="A84" s="47">
        <v>2017</v>
      </c>
      <c r="B84" s="6" t="s">
        <v>10</v>
      </c>
      <c r="C84" s="6">
        <v>1</v>
      </c>
      <c r="D84" s="19" t="str">
        <f t="shared" si="12"/>
        <v>2017 J 1</v>
      </c>
      <c r="E84" s="22">
        <f>'(5) NPP_distance'!E84/0.1034*(0.1034-0.0792)</f>
        <v>0.12712979854107501</v>
      </c>
      <c r="F84" s="22">
        <f t="shared" ref="F84:F104" si="13">(E84*1000*0.79-33.3*(14.87+10)+1290)/1000*0.6</f>
        <v>0.3373569245084696</v>
      </c>
      <c r="G84" s="23">
        <v>2</v>
      </c>
      <c r="H84" s="53">
        <v>0.57155939460969829</v>
      </c>
      <c r="I84" s="66">
        <f t="shared" si="9"/>
        <v>0.25425959708215001</v>
      </c>
      <c r="J84" s="22">
        <f t="shared" si="10"/>
        <v>0.19281951953945056</v>
      </c>
      <c r="K84" s="45">
        <f t="shared" si="11"/>
        <v>0.4470791166216006</v>
      </c>
    </row>
    <row r="85" spans="1:11">
      <c r="A85" s="47">
        <v>2017</v>
      </c>
      <c r="B85" s="6" t="s">
        <v>10</v>
      </c>
      <c r="C85" s="6">
        <v>2</v>
      </c>
      <c r="D85" s="19" t="str">
        <f t="shared" si="12"/>
        <v>2017 J 2</v>
      </c>
      <c r="E85" s="22">
        <f>'(5) NPP_distance'!E85/0.1034*(0.1034-0.0792)</f>
        <v>0.14107108909739999</v>
      </c>
      <c r="F85" s="22">
        <f t="shared" si="13"/>
        <v>0.3439650962321677</v>
      </c>
      <c r="G85" s="23">
        <v>2</v>
      </c>
      <c r="H85" s="53">
        <v>0.57155939460969829</v>
      </c>
      <c r="I85" s="66">
        <f t="shared" si="9"/>
        <v>0.28214217819479998</v>
      </c>
      <c r="J85" s="22">
        <f t="shared" si="10"/>
        <v>0.19659648216932438</v>
      </c>
      <c r="K85" s="45">
        <f t="shared" si="11"/>
        <v>0.47873866036412438</v>
      </c>
    </row>
    <row r="86" spans="1:11">
      <c r="A86" s="47">
        <v>2017</v>
      </c>
      <c r="B86" s="6" t="s">
        <v>10</v>
      </c>
      <c r="C86" s="6">
        <v>3</v>
      </c>
      <c r="D86" s="19" t="str">
        <f t="shared" si="12"/>
        <v>2017 J 3</v>
      </c>
      <c r="E86" s="22">
        <f>'(5) NPP_distance'!E86/0.1034*(0.1034-0.0792)</f>
        <v>0.12434678416022499</v>
      </c>
      <c r="F86" s="22">
        <f t="shared" si="13"/>
        <v>0.33603777569194676</v>
      </c>
      <c r="G86" s="23">
        <v>2</v>
      </c>
      <c r="H86" s="53">
        <v>0.57155939460969829</v>
      </c>
      <c r="I86" s="66">
        <f t="shared" si="9"/>
        <v>0.24869356832044998</v>
      </c>
      <c r="J86" s="22">
        <f t="shared" si="10"/>
        <v>0.19206554764047867</v>
      </c>
      <c r="K86" s="45">
        <f t="shared" si="11"/>
        <v>0.44075911596092865</v>
      </c>
    </row>
    <row r="87" spans="1:11">
      <c r="A87" s="47">
        <v>2018</v>
      </c>
      <c r="B87" s="6" t="s">
        <v>10</v>
      </c>
      <c r="C87" s="6">
        <v>1</v>
      </c>
      <c r="D87" s="19" t="str">
        <f t="shared" si="12"/>
        <v>2018 J 1</v>
      </c>
      <c r="E87" s="22">
        <f>'(5) NPP_distance'!E87/AVERAGE(0.2924,0.1034)*AVERAGE((0.2924-0.2189),(0.1034-0.0792))</f>
        <v>0.26711359757863617</v>
      </c>
      <c r="F87" s="22">
        <f>(E87*1000*0.79-33.3*(13.88+10)+1290)/1000*0.6</f>
        <v>0.4234894452522735</v>
      </c>
      <c r="G87" s="23">
        <v>1.5</v>
      </c>
      <c r="H87" s="53">
        <v>0.54611436057240559</v>
      </c>
      <c r="I87" s="66">
        <f t="shared" si="9"/>
        <v>0.40067039636795426</v>
      </c>
      <c r="J87" s="22">
        <f t="shared" si="10"/>
        <v>0.23127366760310811</v>
      </c>
      <c r="K87" s="45">
        <f t="shared" si="11"/>
        <v>0.6319440639710624</v>
      </c>
    </row>
    <row r="88" spans="1:11">
      <c r="A88" s="47">
        <v>2018</v>
      </c>
      <c r="B88" s="6" t="s">
        <v>10</v>
      </c>
      <c r="C88" s="6">
        <v>2</v>
      </c>
      <c r="D88" s="19" t="str">
        <f t="shared" si="12"/>
        <v>2018 J 2</v>
      </c>
      <c r="E88" s="22">
        <f>'(5) NPP_distance'!E88/AVERAGE(0.2924,0.1034)*AVERAGE((0.2924-0.2189),(0.1034-0.0792))</f>
        <v>0.30644903395507622</v>
      </c>
      <c r="F88" s="22">
        <f>(E88*1000*0.79-33.3*(13.88+10)+1290)/1000*0.6</f>
        <v>0.44213444209470615</v>
      </c>
      <c r="G88" s="23">
        <v>1.5</v>
      </c>
      <c r="H88" s="53">
        <v>0.54611436057240559</v>
      </c>
      <c r="I88" s="66">
        <f t="shared" si="9"/>
        <v>0.45967355093261431</v>
      </c>
      <c r="J88" s="22">
        <f t="shared" si="10"/>
        <v>0.24145596813158773</v>
      </c>
      <c r="K88" s="45">
        <f t="shared" si="11"/>
        <v>0.70112951906420207</v>
      </c>
    </row>
    <row r="89" spans="1:11">
      <c r="A89" s="47">
        <v>2018</v>
      </c>
      <c r="B89" s="6" t="s">
        <v>10</v>
      </c>
      <c r="C89" s="6">
        <v>3</v>
      </c>
      <c r="D89" s="19" t="str">
        <f t="shared" si="12"/>
        <v>2018 J 3</v>
      </c>
      <c r="E89" s="22">
        <f>'(5) NPP_distance'!E89/AVERAGE(0.2924,0.1034)*AVERAGE((0.2924-0.2189),(0.1034-0.0792))</f>
        <v>0.27560644845524623</v>
      </c>
      <c r="F89" s="22">
        <f>(E89*1000*0.79-33.3*(13.88+10)+1290)/1000*0.6</f>
        <v>0.42751505656778671</v>
      </c>
      <c r="G89" s="23">
        <v>1.5</v>
      </c>
      <c r="H89" s="53">
        <v>0.54611436057240559</v>
      </c>
      <c r="I89" s="66">
        <f t="shared" si="9"/>
        <v>0.41340967268286932</v>
      </c>
      <c r="J89" s="22">
        <f t="shared" si="10"/>
        <v>0.23347211175259264</v>
      </c>
      <c r="K89" s="45">
        <f t="shared" si="11"/>
        <v>0.64688178443546196</v>
      </c>
    </row>
    <row r="90" spans="1:11">
      <c r="A90" s="47">
        <v>2019</v>
      </c>
      <c r="B90" s="6" t="s">
        <v>10</v>
      </c>
      <c r="C90" s="6">
        <v>1</v>
      </c>
      <c r="D90" s="19" t="str">
        <f t="shared" si="12"/>
        <v>2019 J 1</v>
      </c>
      <c r="E90" s="22">
        <f>'(5) NPP_distance'!E90/0.2924*(0.2924-0.2189)</f>
        <v>0.46980204042843743</v>
      </c>
      <c r="F90" s="22">
        <f>(E90*1000*0.79-33.3*(15.14+10)+1290)/1000*0.6</f>
        <v>0.49438896716307934</v>
      </c>
      <c r="G90" s="23">
        <v>1.1499999999999999</v>
      </c>
      <c r="H90" s="53">
        <v>0.5787024287111967</v>
      </c>
      <c r="I90" s="66">
        <f t="shared" si="9"/>
        <v>0.54027234649270295</v>
      </c>
      <c r="J90" s="22">
        <f t="shared" si="10"/>
        <v>0.28610409602529407</v>
      </c>
      <c r="K90" s="45">
        <f t="shared" si="11"/>
        <v>0.82637644251799702</v>
      </c>
    </row>
    <row r="91" spans="1:11">
      <c r="A91" s="47">
        <v>2019</v>
      </c>
      <c r="B91" s="6" t="s">
        <v>10</v>
      </c>
      <c r="C91" s="6">
        <v>2</v>
      </c>
      <c r="D91" s="19" t="str">
        <f t="shared" si="12"/>
        <v>2019 J 2</v>
      </c>
      <c r="E91" s="22">
        <f>'(5) NPP_distance'!E91/0.2924*(0.2924-0.2189)</f>
        <v>0.52053880216694992</v>
      </c>
      <c r="F91" s="22">
        <f>(E91*1000*0.79-33.3*(15.14+10)+1290)/1000*0.6</f>
        <v>0.51843819222713428</v>
      </c>
      <c r="G91" s="23">
        <v>1.1499999999999999</v>
      </c>
      <c r="H91" s="53">
        <v>0.5787024287111967</v>
      </c>
      <c r="I91" s="66">
        <f t="shared" si="9"/>
        <v>0.59861962249199241</v>
      </c>
      <c r="J91" s="22">
        <f t="shared" si="10"/>
        <v>0.30002144097848488</v>
      </c>
      <c r="K91" s="45">
        <f t="shared" si="11"/>
        <v>0.89864106347047734</v>
      </c>
    </row>
    <row r="92" spans="1:11">
      <c r="A92" s="47">
        <v>2019</v>
      </c>
      <c r="B92" s="6" t="s">
        <v>10</v>
      </c>
      <c r="C92" s="6">
        <v>3</v>
      </c>
      <c r="D92" s="19" t="str">
        <f t="shared" si="12"/>
        <v>2019 J 3</v>
      </c>
      <c r="E92" s="22">
        <f>'(5) NPP_distance'!E92/0.2924*(0.2924-0.2189)</f>
        <v>0.42824158249923738</v>
      </c>
      <c r="F92" s="22">
        <f>(E92*1000*0.79-33.3*(15.14+10)+1290)/1000*0.6</f>
        <v>0.47468931010463861</v>
      </c>
      <c r="G92" s="23">
        <v>1.1499999999999999</v>
      </c>
      <c r="H92" s="53">
        <v>0.5787024287111967</v>
      </c>
      <c r="I92" s="66">
        <f t="shared" si="9"/>
        <v>0.49247781987412298</v>
      </c>
      <c r="J92" s="22">
        <f t="shared" si="10"/>
        <v>0.27470385664079677</v>
      </c>
      <c r="K92" s="45">
        <f t="shared" si="11"/>
        <v>0.76718167651491975</v>
      </c>
    </row>
    <row r="93" spans="1:11">
      <c r="A93" s="47">
        <v>2017</v>
      </c>
      <c r="B93" s="6" t="s">
        <v>6</v>
      </c>
      <c r="C93" s="6">
        <v>1</v>
      </c>
      <c r="D93" s="19" t="str">
        <f t="shared" si="12"/>
        <v>2017 K 1</v>
      </c>
      <c r="E93" s="22">
        <f>'(5) NPP_distance'!E93/0.1034*(0.1034-0.0792)</f>
        <v>0.145828015667125</v>
      </c>
      <c r="F93" s="22">
        <f t="shared" si="13"/>
        <v>0.34621987942621735</v>
      </c>
      <c r="G93" s="23">
        <v>4.5</v>
      </c>
      <c r="H93" s="53">
        <v>0.57155939460969829</v>
      </c>
      <c r="I93" s="66">
        <f t="shared" si="9"/>
        <v>0.6562260705020625</v>
      </c>
      <c r="J93" s="22">
        <f t="shared" si="10"/>
        <v>0.19788522468669154</v>
      </c>
      <c r="K93" s="45">
        <f t="shared" si="11"/>
        <v>0.85411129518875406</v>
      </c>
    </row>
    <row r="94" spans="1:11">
      <c r="A94" s="47">
        <v>2017</v>
      </c>
      <c r="B94" s="6" t="s">
        <v>6</v>
      </c>
      <c r="C94" s="6">
        <v>2</v>
      </c>
      <c r="D94" s="19" t="str">
        <f t="shared" si="12"/>
        <v>2017 K 2</v>
      </c>
      <c r="E94" s="22">
        <f>'(5) NPP_distance'!E94/0.1034*(0.1034-0.0792)</f>
        <v>0.154497385364575</v>
      </c>
      <c r="F94" s="22">
        <f t="shared" si="13"/>
        <v>0.35032916066280867</v>
      </c>
      <c r="G94" s="23">
        <v>4.5</v>
      </c>
      <c r="H94" s="53">
        <v>0.57155939460969829</v>
      </c>
      <c r="I94" s="66">
        <f t="shared" si="9"/>
        <v>0.6952382341405875</v>
      </c>
      <c r="J94" s="22">
        <f t="shared" si="10"/>
        <v>0.20023392298255865</v>
      </c>
      <c r="K94" s="45">
        <f t="shared" si="11"/>
        <v>0.8954721571231461</v>
      </c>
    </row>
    <row r="95" spans="1:11">
      <c r="A95" s="47">
        <v>2017</v>
      </c>
      <c r="B95" s="6" t="s">
        <v>6</v>
      </c>
      <c r="C95" s="6">
        <v>3</v>
      </c>
      <c r="D95" s="19" t="str">
        <f t="shared" si="12"/>
        <v>2017 K 3</v>
      </c>
      <c r="E95" s="22">
        <f>'(5) NPP_distance'!E95/0.1034*(0.1034-0.0792)</f>
        <v>0.11814382098474999</v>
      </c>
      <c r="F95" s="22">
        <f t="shared" si="13"/>
        <v>0.33309757114677158</v>
      </c>
      <c r="G95" s="23">
        <v>4.5</v>
      </c>
      <c r="H95" s="53">
        <v>0.57155939460969829</v>
      </c>
      <c r="I95" s="66">
        <f t="shared" si="9"/>
        <v>0.53164719443137498</v>
      </c>
      <c r="J95" s="22">
        <f t="shared" si="10"/>
        <v>0.19038504611060966</v>
      </c>
      <c r="K95" s="45">
        <f t="shared" si="11"/>
        <v>0.72203224054198467</v>
      </c>
    </row>
    <row r="96" spans="1:11">
      <c r="A96" s="47">
        <v>2018</v>
      </c>
      <c r="B96" s="6" t="s">
        <v>6</v>
      </c>
      <c r="C96" s="6">
        <v>1</v>
      </c>
      <c r="D96" s="19" t="str">
        <f t="shared" si="12"/>
        <v>2018 K 1</v>
      </c>
      <c r="E96" s="22">
        <f>'(5) NPP_distance'!E96/AVERAGE(0.2924,0.1034)*AVERAGE((0.2924-0.2189),(0.1034-0.0792))</f>
        <v>0.2387165938592162</v>
      </c>
      <c r="F96" s="22">
        <f>(E96*1000*0.79-33.3*(13.88+10)+1290)/1000*0.6</f>
        <v>0.41002926548926844</v>
      </c>
      <c r="G96" s="23">
        <v>4.3499999999999996</v>
      </c>
      <c r="H96" s="53">
        <v>0.54611436057240559</v>
      </c>
      <c r="I96" s="66">
        <f t="shared" si="9"/>
        <v>1.0384171832875904</v>
      </c>
      <c r="J96" s="22">
        <f t="shared" si="10"/>
        <v>0.22392287013864495</v>
      </c>
      <c r="K96" s="45">
        <f t="shared" si="11"/>
        <v>1.2623400534262352</v>
      </c>
    </row>
    <row r="97" spans="1:11">
      <c r="A97" s="47">
        <v>2018</v>
      </c>
      <c r="B97" s="6" t="s">
        <v>6</v>
      </c>
      <c r="C97" s="6">
        <v>2</v>
      </c>
      <c r="D97" s="19" t="str">
        <f t="shared" si="12"/>
        <v>2018 K 2</v>
      </c>
      <c r="E97" s="22">
        <f>'(5) NPP_distance'!E97/AVERAGE(0.2924,0.1034)*AVERAGE((0.2924-0.2189),(0.1034-0.0792))</f>
        <v>0.24505695860165996</v>
      </c>
      <c r="F97" s="22">
        <f>(E97*1000*0.79-33.3*(13.88+10)+1290)/1000*0.6</f>
        <v>0.41303459837718676</v>
      </c>
      <c r="G97" s="23">
        <v>4.3499999999999996</v>
      </c>
      <c r="H97" s="53">
        <v>0.54611436057240559</v>
      </c>
      <c r="I97" s="66">
        <f t="shared" si="9"/>
        <v>1.0659977699172207</v>
      </c>
      <c r="J97" s="22">
        <f t="shared" si="10"/>
        <v>0.2255641255870377</v>
      </c>
      <c r="K97" s="45">
        <f t="shared" si="11"/>
        <v>1.2915618955042585</v>
      </c>
    </row>
    <row r="98" spans="1:11">
      <c r="A98" s="47">
        <v>2018</v>
      </c>
      <c r="B98" s="6" t="s">
        <v>6</v>
      </c>
      <c r="C98" s="6">
        <v>3</v>
      </c>
      <c r="D98" s="19" t="str">
        <f t="shared" si="12"/>
        <v>2018 K 3</v>
      </c>
      <c r="E98" s="22">
        <f>'(5) NPP_distance'!E98/AVERAGE(0.2924,0.1034)*AVERAGE((0.2924-0.2189),(0.1034-0.0792))</f>
        <v>0.19726987419497122</v>
      </c>
      <c r="F98" s="22">
        <f>(E98*1000*0.79-33.3*(13.88+10)+1290)/1000*0.6</f>
        <v>0.39038352036841634</v>
      </c>
      <c r="G98" s="23">
        <v>4.3499999999999996</v>
      </c>
      <c r="H98" s="53">
        <v>0.54611436057240559</v>
      </c>
      <c r="I98" s="66">
        <f t="shared" si="9"/>
        <v>0.8581239527481247</v>
      </c>
      <c r="J98" s="22">
        <f t="shared" si="10"/>
        <v>0.21319404660400237</v>
      </c>
      <c r="K98" s="45">
        <f t="shared" si="11"/>
        <v>1.0713179993521271</v>
      </c>
    </row>
    <row r="99" spans="1:11">
      <c r="A99" s="47">
        <v>2019</v>
      </c>
      <c r="B99" s="6" t="s">
        <v>6</v>
      </c>
      <c r="C99" s="6">
        <v>1</v>
      </c>
      <c r="D99" s="19" t="str">
        <f t="shared" si="12"/>
        <v>2019 K 1</v>
      </c>
      <c r="E99" s="22">
        <f>'(5) NPP_distance'!E99/0.2924*(0.2924-0.2189)</f>
        <v>0.43968009938474995</v>
      </c>
      <c r="F99" s="22">
        <f>(E99*1000*0.79-33.3*(15.14+10)+1290)/1000*0.6</f>
        <v>0.48011116710837148</v>
      </c>
      <c r="G99" s="23">
        <v>4.2</v>
      </c>
      <c r="H99" s="53">
        <v>0.5787024287111967</v>
      </c>
      <c r="I99" s="66">
        <f t="shared" si="9"/>
        <v>1.8466564174159499</v>
      </c>
      <c r="J99" s="22">
        <f t="shared" si="10"/>
        <v>0.27784149845698181</v>
      </c>
      <c r="K99" s="45">
        <f t="shared" si="11"/>
        <v>2.1244979158729316</v>
      </c>
    </row>
    <row r="100" spans="1:11">
      <c r="A100" s="47">
        <v>2019</v>
      </c>
      <c r="B100" s="6" t="s">
        <v>6</v>
      </c>
      <c r="C100" s="6">
        <v>2</v>
      </c>
      <c r="D100" s="19" t="str">
        <f t="shared" si="12"/>
        <v>2019 K 2</v>
      </c>
      <c r="E100" s="22">
        <f>'(5) NPP_distance'!E100/0.2924*(0.2924-0.2189)</f>
        <v>0.4296326042594249</v>
      </c>
      <c r="F100" s="22">
        <f>(E100*1000*0.79-33.3*(15.14+10)+1290)/1000*0.6</f>
        <v>0.47534865441896745</v>
      </c>
      <c r="G100" s="23">
        <v>4.2</v>
      </c>
      <c r="H100" s="53">
        <v>0.5787024287111967</v>
      </c>
      <c r="I100" s="66">
        <f t="shared" si="9"/>
        <v>1.8044569378895847</v>
      </c>
      <c r="J100" s="22">
        <f t="shared" si="10"/>
        <v>0.27508542079685577</v>
      </c>
      <c r="K100" s="45">
        <f t="shared" si="11"/>
        <v>2.0795423586864406</v>
      </c>
    </row>
    <row r="101" spans="1:11">
      <c r="A101" s="47">
        <v>2019</v>
      </c>
      <c r="B101" s="6" t="s">
        <v>6</v>
      </c>
      <c r="C101" s="6">
        <v>3</v>
      </c>
      <c r="D101" s="19" t="str">
        <f t="shared" si="12"/>
        <v>2019 K 3</v>
      </c>
      <c r="E101" s="22">
        <f>'(5) NPP_distance'!E101/0.2924*(0.2924-0.2189)</f>
        <v>0.35600304197639987</v>
      </c>
      <c r="F101" s="22">
        <f>(E101*1000*0.79-33.3*(15.14+10)+1290)/1000*0.6</f>
        <v>0.44044824189681359</v>
      </c>
      <c r="G101" s="23">
        <v>4.2</v>
      </c>
      <c r="H101" s="53">
        <v>0.5787024287111967</v>
      </c>
      <c r="I101" s="66">
        <f t="shared" si="9"/>
        <v>1.4952127763008796</v>
      </c>
      <c r="J101" s="22">
        <f t="shared" si="10"/>
        <v>0.25488846730726267</v>
      </c>
      <c r="K101" s="45">
        <f t="shared" si="11"/>
        <v>1.7501012436081422</v>
      </c>
    </row>
    <row r="102" spans="1:11">
      <c r="A102" s="47">
        <v>2017</v>
      </c>
      <c r="B102" s="6" t="s">
        <v>12</v>
      </c>
      <c r="C102" s="6">
        <v>1</v>
      </c>
      <c r="D102" s="19" t="str">
        <f t="shared" si="12"/>
        <v>2017 L 1</v>
      </c>
      <c r="E102" s="22">
        <f>'(5) NPP_distance'!E102/0.1034*(0.1034-0.0792)</f>
        <v>0.1501110874637</v>
      </c>
      <c r="F102" s="22">
        <f t="shared" si="13"/>
        <v>0.34825005545779392</v>
      </c>
      <c r="G102" s="23">
        <v>2</v>
      </c>
      <c r="H102" s="53">
        <v>0.57155939460969829</v>
      </c>
      <c r="I102" s="66">
        <f t="shared" si="9"/>
        <v>0.3002221749274</v>
      </c>
      <c r="J102" s="22">
        <f t="shared" si="10"/>
        <v>0.19904559087025056</v>
      </c>
      <c r="K102" s="45">
        <f t="shared" si="11"/>
        <v>0.49926776579765053</v>
      </c>
    </row>
    <row r="103" spans="1:11">
      <c r="A103" s="47">
        <v>2017</v>
      </c>
      <c r="B103" s="6" t="s">
        <v>12</v>
      </c>
      <c r="C103" s="6">
        <v>2</v>
      </c>
      <c r="D103" s="19" t="str">
        <f t="shared" si="12"/>
        <v>2017 L 2</v>
      </c>
      <c r="E103" s="22">
        <f>'(5) NPP_distance'!E103/0.1034*(0.1034-0.0792)</f>
        <v>0.15452353547317499</v>
      </c>
      <c r="F103" s="22">
        <f t="shared" si="13"/>
        <v>0.35034155581428505</v>
      </c>
      <c r="G103" s="23">
        <v>2</v>
      </c>
      <c r="H103" s="53">
        <v>0.57155939460969829</v>
      </c>
      <c r="I103" s="66">
        <f t="shared" si="9"/>
        <v>0.30904707094634998</v>
      </c>
      <c r="J103" s="22">
        <f t="shared" si="10"/>
        <v>0.20024100754783258</v>
      </c>
      <c r="K103" s="45">
        <f t="shared" si="11"/>
        <v>0.50928807849418256</v>
      </c>
    </row>
    <row r="104" spans="1:11">
      <c r="A104" s="47">
        <v>2017</v>
      </c>
      <c r="B104" s="6" t="s">
        <v>12</v>
      </c>
      <c r="C104" s="6">
        <v>3</v>
      </c>
      <c r="D104" s="19" t="str">
        <f t="shared" si="12"/>
        <v>2017 L 3</v>
      </c>
      <c r="E104" s="22">
        <f>'(5) NPP_distance'!E104/0.1034*(0.1034-0.0792)</f>
        <v>0.11635710321922499</v>
      </c>
      <c r="F104" s="22">
        <f t="shared" si="13"/>
        <v>0.33225066692591271</v>
      </c>
      <c r="G104" s="23">
        <v>2</v>
      </c>
      <c r="H104" s="53">
        <v>0.57155939460969829</v>
      </c>
      <c r="I104" s="66">
        <f t="shared" si="9"/>
        <v>0.23271420643844998</v>
      </c>
      <c r="J104" s="22">
        <f t="shared" si="10"/>
        <v>0.18990099004684316</v>
      </c>
      <c r="K104" s="45">
        <f t="shared" si="11"/>
        <v>0.42261519648529311</v>
      </c>
    </row>
    <row r="105" spans="1:11">
      <c r="A105" s="47">
        <v>2018</v>
      </c>
      <c r="B105" s="6" t="s">
        <v>12</v>
      </c>
      <c r="C105" s="6">
        <v>1</v>
      </c>
      <c r="D105" s="19" t="str">
        <f t="shared" si="12"/>
        <v>2018 L 1</v>
      </c>
      <c r="E105" s="22">
        <f>'(5) NPP_distance'!E105/AVERAGE(0.2924,0.1034)*AVERAGE((0.2924-0.2189),(0.1034-0.0792))</f>
        <v>0.27791840497232001</v>
      </c>
      <c r="F105" s="22">
        <f>(E105*1000*0.79-33.3*(13.88+10)+1290)/1000*0.6</f>
        <v>0.42861092395687961</v>
      </c>
      <c r="G105" s="23">
        <v>1.5</v>
      </c>
      <c r="H105" s="53">
        <v>0.54611436057240559</v>
      </c>
      <c r="I105" s="66">
        <f t="shared" si="9"/>
        <v>0.41687760745848002</v>
      </c>
      <c r="J105" s="22">
        <f t="shared" si="10"/>
        <v>0.23407058067105926</v>
      </c>
      <c r="K105" s="45">
        <f t="shared" si="11"/>
        <v>0.65094818812953925</v>
      </c>
    </row>
    <row r="106" spans="1:11">
      <c r="A106" s="47">
        <v>2018</v>
      </c>
      <c r="B106" s="6" t="s">
        <v>12</v>
      </c>
      <c r="C106" s="6">
        <v>2</v>
      </c>
      <c r="D106" s="19" t="str">
        <f t="shared" si="12"/>
        <v>2018 L 2</v>
      </c>
      <c r="E106" s="22">
        <f>'(5) NPP_distance'!E106/AVERAGE(0.2924,0.1034)*AVERAGE((0.2924-0.2189),(0.1034-0.0792))</f>
        <v>0.31079758344722369</v>
      </c>
      <c r="F106" s="22">
        <f>(E106*1000*0.79-33.3*(13.88+10)+1290)/1000*0.6</f>
        <v>0.44419565455398402</v>
      </c>
      <c r="G106" s="23">
        <v>1.5</v>
      </c>
      <c r="H106" s="53">
        <v>0.54611436057240559</v>
      </c>
      <c r="I106" s="66">
        <f t="shared" si="9"/>
        <v>0.46619637517083556</v>
      </c>
      <c r="J106" s="22">
        <f t="shared" si="10"/>
        <v>0.24258162585579016</v>
      </c>
      <c r="K106" s="45">
        <f t="shared" si="11"/>
        <v>0.70877800102662569</v>
      </c>
    </row>
    <row r="107" spans="1:11">
      <c r="A107" s="47">
        <v>2018</v>
      </c>
      <c r="B107" s="6" t="s">
        <v>12</v>
      </c>
      <c r="C107" s="6">
        <v>3</v>
      </c>
      <c r="D107" s="19" t="str">
        <f t="shared" si="12"/>
        <v>2018 L 3</v>
      </c>
      <c r="E107" s="22">
        <f>'(5) NPP_distance'!E107/AVERAGE(0.2924,0.1034)*AVERAGE((0.2924-0.2189),(0.1034-0.0792))</f>
        <v>0.27439213804960871</v>
      </c>
      <c r="F107" s="22">
        <f>(E107*1000*0.79-33.3*(13.88+10)+1290)/1000*0.6</f>
        <v>0.42693947343551447</v>
      </c>
      <c r="G107" s="23">
        <v>1.5</v>
      </c>
      <c r="H107" s="53">
        <v>0.54611436057240559</v>
      </c>
      <c r="I107" s="66">
        <f t="shared" si="9"/>
        <v>0.41158820707441307</v>
      </c>
      <c r="J107" s="22">
        <f t="shared" si="10"/>
        <v>0.23315777753835554</v>
      </c>
      <c r="K107" s="45">
        <f t="shared" si="11"/>
        <v>0.64474598461276855</v>
      </c>
    </row>
    <row r="108" spans="1:11">
      <c r="A108" s="47">
        <v>2019</v>
      </c>
      <c r="B108" s="6" t="s">
        <v>12</v>
      </c>
      <c r="C108" s="6">
        <v>1</v>
      </c>
      <c r="D108" s="19" t="str">
        <f t="shared" si="12"/>
        <v>2019 L 1</v>
      </c>
      <c r="E108" s="22">
        <f>'(5) NPP_distance'!E108/0.2924*(0.2924-0.2189)</f>
        <v>0.46193233430032493</v>
      </c>
      <c r="F108" s="22">
        <f>(E108*1000*0.79-33.3*(15.14+10)+1290)/1000*0.6</f>
        <v>0.49065872645835407</v>
      </c>
      <c r="G108" s="23">
        <v>1.1499999999999999</v>
      </c>
      <c r="H108" s="53">
        <v>0.5787024287111967</v>
      </c>
      <c r="I108" s="66">
        <f t="shared" si="9"/>
        <v>0.53122218444537361</v>
      </c>
      <c r="J108" s="22">
        <f t="shared" si="10"/>
        <v>0.28394539666979218</v>
      </c>
      <c r="K108" s="45">
        <f t="shared" si="11"/>
        <v>0.81516758111516574</v>
      </c>
    </row>
    <row r="109" spans="1:11">
      <c r="A109" s="47">
        <v>2019</v>
      </c>
      <c r="B109" s="6" t="s">
        <v>12</v>
      </c>
      <c r="C109" s="6">
        <v>2</v>
      </c>
      <c r="D109" s="19" t="str">
        <f t="shared" si="12"/>
        <v>2019 L 2</v>
      </c>
      <c r="E109" s="22">
        <f>'(5) NPP_distance'!E109/0.2924*(0.2924-0.2189)</f>
        <v>0.47867987104428733</v>
      </c>
      <c r="F109" s="22">
        <f>(E109*1000*0.79-33.3*(15.14+10)+1290)/1000*0.6</f>
        <v>0.49859705887499223</v>
      </c>
      <c r="G109" s="23">
        <v>1.1499999999999999</v>
      </c>
      <c r="H109" s="53">
        <v>0.5787024287111967</v>
      </c>
      <c r="I109" s="66">
        <f t="shared" si="9"/>
        <v>0.55048185170093034</v>
      </c>
      <c r="J109" s="22">
        <f t="shared" si="10"/>
        <v>0.28853932891921752</v>
      </c>
      <c r="K109" s="45">
        <f t="shared" si="11"/>
        <v>0.83902118062014786</v>
      </c>
    </row>
    <row r="110" spans="1:11" ht="17" thickBot="1">
      <c r="A110" s="44">
        <v>2019</v>
      </c>
      <c r="B110" s="18" t="s">
        <v>12</v>
      </c>
      <c r="C110" s="18">
        <v>3</v>
      </c>
      <c r="D110" s="81" t="str">
        <f t="shared" si="12"/>
        <v>2019 L 3</v>
      </c>
      <c r="E110" s="25">
        <f>'(5) NPP_distance'!E110/0.2924*(0.2924-0.2189)</f>
        <v>0.43332284786726244</v>
      </c>
      <c r="F110" s="25">
        <f>(E110*1000*0.79-33.3*(15.14+10)+1290)/1000*0.6</f>
        <v>0.47709782988908234</v>
      </c>
      <c r="G110" s="26">
        <v>1.1499999999999999</v>
      </c>
      <c r="H110" s="54">
        <v>0.5787024287111967</v>
      </c>
      <c r="I110" s="68">
        <f t="shared" si="9"/>
        <v>0.49832127504735174</v>
      </c>
      <c r="J110" s="25">
        <f t="shared" si="10"/>
        <v>0.27609767288965331</v>
      </c>
      <c r="K110" s="41">
        <f t="shared" si="11"/>
        <v>0.77441894793700505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60310-46BE-4B41-8E77-F5D1E2828149}">
  <sheetPr>
    <tabColor theme="5" tint="0.59999389629810485"/>
  </sheetPr>
  <dimension ref="A1:S112"/>
  <sheetViews>
    <sheetView workbookViewId="0">
      <selection activeCell="T114" sqref="Q112:T114"/>
    </sheetView>
  </sheetViews>
  <sheetFormatPr baseColWidth="10" defaultRowHeight="16"/>
  <cols>
    <col min="5" max="7" width="10.83203125" hidden="1" customWidth="1"/>
    <col min="8" max="8" width="27.1640625" hidden="1" customWidth="1"/>
    <col min="9" max="9" width="27" hidden="1" customWidth="1"/>
    <col min="10" max="10" width="30.1640625" hidden="1" customWidth="1"/>
    <col min="11" max="11" width="19" bestFit="1" customWidth="1"/>
    <col min="12" max="12" width="18.83203125" bestFit="1" customWidth="1"/>
    <col min="13" max="13" width="22.1640625" bestFit="1" customWidth="1"/>
    <col min="14" max="14" width="19" bestFit="1" customWidth="1"/>
    <col min="15" max="15" width="18.83203125" bestFit="1" customWidth="1"/>
    <col min="16" max="16" width="22.1640625" bestFit="1" customWidth="1"/>
    <col min="17" max="17" width="20.83203125" bestFit="1" customWidth="1"/>
    <col min="18" max="18" width="20.6640625" bestFit="1" customWidth="1"/>
    <col min="19" max="19" width="24" bestFit="1" customWidth="1"/>
  </cols>
  <sheetData>
    <row r="1" spans="1:19">
      <c r="A1" s="8" t="s">
        <v>41</v>
      </c>
      <c r="B1" s="9" t="s">
        <v>1</v>
      </c>
      <c r="C1" s="9" t="s">
        <v>2</v>
      </c>
      <c r="D1" s="9" t="s">
        <v>44</v>
      </c>
      <c r="E1" s="8" t="s">
        <v>36</v>
      </c>
      <c r="F1" s="9" t="s">
        <v>35</v>
      </c>
      <c r="G1" s="10" t="s">
        <v>42</v>
      </c>
      <c r="H1" s="8" t="s">
        <v>72</v>
      </c>
      <c r="I1" s="9" t="s">
        <v>73</v>
      </c>
      <c r="J1" s="10" t="s">
        <v>74</v>
      </c>
      <c r="K1" s="8" t="s">
        <v>71</v>
      </c>
      <c r="L1" s="9" t="s">
        <v>70</v>
      </c>
      <c r="M1" s="52" t="s">
        <v>69</v>
      </c>
      <c r="N1" s="8" t="s">
        <v>68</v>
      </c>
      <c r="O1" s="9" t="s">
        <v>67</v>
      </c>
      <c r="P1" s="10" t="s">
        <v>66</v>
      </c>
      <c r="Q1" s="97" t="s">
        <v>65</v>
      </c>
      <c r="R1" s="9" t="s">
        <v>64</v>
      </c>
      <c r="S1" s="10" t="s">
        <v>63</v>
      </c>
    </row>
    <row r="2" spans="1:19" ht="17" thickBot="1">
      <c r="A2" s="11" t="s">
        <v>16</v>
      </c>
      <c r="B2" s="12" t="s">
        <v>16</v>
      </c>
      <c r="C2" s="12" t="s">
        <v>16</v>
      </c>
      <c r="D2" s="12" t="s">
        <v>16</v>
      </c>
      <c r="E2" s="11" t="s">
        <v>31</v>
      </c>
      <c r="F2" s="12" t="s">
        <v>31</v>
      </c>
      <c r="G2" s="32" t="s">
        <v>31</v>
      </c>
      <c r="H2" s="90" t="s">
        <v>56</v>
      </c>
      <c r="I2" s="91" t="s">
        <v>57</v>
      </c>
      <c r="J2" s="92" t="s">
        <v>58</v>
      </c>
      <c r="K2" s="90" t="s">
        <v>61</v>
      </c>
      <c r="L2" s="91" t="s">
        <v>62</v>
      </c>
      <c r="M2" s="95" t="s">
        <v>45</v>
      </c>
      <c r="N2" s="90" t="s">
        <v>61</v>
      </c>
      <c r="O2" s="91" t="s">
        <v>62</v>
      </c>
      <c r="P2" s="92" t="s">
        <v>45</v>
      </c>
      <c r="Q2" s="98" t="s">
        <v>61</v>
      </c>
      <c r="R2" s="91" t="s">
        <v>62</v>
      </c>
      <c r="S2" s="92" t="s">
        <v>45</v>
      </c>
    </row>
    <row r="3" spans="1:19">
      <c r="A3" s="49">
        <v>2017</v>
      </c>
      <c r="B3" s="19" t="s">
        <v>27</v>
      </c>
      <c r="C3" s="19">
        <v>1</v>
      </c>
      <c r="D3" s="19" t="str">
        <f>A3&amp;" "&amp;B3&amp;" "&amp;C3</f>
        <v>2017 A 1</v>
      </c>
      <c r="E3" s="65">
        <f>'(5a) NPP_dist_LB'!I3</f>
        <v>0.35070881075257493</v>
      </c>
      <c r="F3" s="29">
        <f>'(5a) NPP_dist_LB'!J3</f>
        <v>0.17949178529736717</v>
      </c>
      <c r="G3" s="87">
        <f t="shared" ref="G3:G66" si="0">F3+E3</f>
        <v>0.53020059604994207</v>
      </c>
      <c r="H3" s="78">
        <f>SUM('(3) J. balticus'!L87:L91)</f>
        <v>0.59922793880754144</v>
      </c>
      <c r="I3" s="76">
        <f>SUM('(3) J. balticus'!M87:M91)</f>
        <v>4.1185961894538572</v>
      </c>
      <c r="J3" s="77">
        <f>SUM('(3) J. balticus'!N87:N91)</f>
        <v>4.7178241282613991</v>
      </c>
      <c r="K3" s="93">
        <f>H3*$E3*0.5715</f>
        <v>0.12010330691636183</v>
      </c>
      <c r="L3" s="75">
        <f t="shared" ref="L3:M5" si="1">I3*$E3*0.5715</f>
        <v>0.82549058575422607</v>
      </c>
      <c r="M3" s="96">
        <f t="shared" si="1"/>
        <v>0.94559389267058813</v>
      </c>
      <c r="N3" s="93">
        <f t="shared" ref="N3:P5" si="2">H3*$F3*0.58</f>
        <v>6.238276567124372E-2</v>
      </c>
      <c r="O3" s="75">
        <f t="shared" si="2"/>
        <v>0.42876742611912366</v>
      </c>
      <c r="P3" s="94">
        <f t="shared" si="2"/>
        <v>0.4911501917903674</v>
      </c>
      <c r="Q3" s="99">
        <f>K3+N3</f>
        <v>0.18248607258760555</v>
      </c>
      <c r="R3" s="75">
        <f t="shared" ref="R3:S18" si="3">L3+O3</f>
        <v>1.2542580118733497</v>
      </c>
      <c r="S3" s="94">
        <f t="shared" si="3"/>
        <v>1.4367440844609556</v>
      </c>
    </row>
    <row r="4" spans="1:19">
      <c r="A4" s="47">
        <v>2017</v>
      </c>
      <c r="B4" s="6" t="s">
        <v>27</v>
      </c>
      <c r="C4" s="6">
        <v>2</v>
      </c>
      <c r="D4" s="19" t="str">
        <f t="shared" ref="D4:D67" si="4">A4&amp;" "&amp;B4&amp;" "&amp;C4</f>
        <v>2017 A 2</v>
      </c>
      <c r="E4" s="66">
        <f>'(5a) NPP_dist_LB'!I4</f>
        <v>0.37091200348001252</v>
      </c>
      <c r="F4" s="22">
        <f>'(5a) NPP_dist_LB'!J4</f>
        <v>0.18070810348903882</v>
      </c>
      <c r="G4" s="88">
        <f t="shared" si="0"/>
        <v>0.55162010696905139</v>
      </c>
      <c r="H4" s="57">
        <f>'(3) J. balticus'!L92</f>
        <v>0.20686127648262415</v>
      </c>
      <c r="I4" s="22">
        <f>'(3) J. balticus'!M92</f>
        <v>3.3973511107400043</v>
      </c>
      <c r="J4" s="53">
        <f>'(3) J. balticus'!N92</f>
        <v>3.6042123872226286</v>
      </c>
      <c r="K4" s="66">
        <f t="shared" ref="K4:K5" si="5">H4*$E4*0.5715</f>
        <v>4.3849669382237569E-2</v>
      </c>
      <c r="L4" s="23">
        <f t="shared" si="1"/>
        <v>0.72015761245599841</v>
      </c>
      <c r="M4" s="88">
        <f t="shared" si="1"/>
        <v>0.76400728183823596</v>
      </c>
      <c r="N4" s="66">
        <f t="shared" si="2"/>
        <v>2.1681275195928093E-2</v>
      </c>
      <c r="O4" s="23">
        <f t="shared" si="2"/>
        <v>0.35607874814275925</v>
      </c>
      <c r="P4" s="45">
        <f t="shared" si="2"/>
        <v>0.37776002333868741</v>
      </c>
      <c r="Q4" s="100">
        <f t="shared" ref="Q4:S67" si="6">K4+N4</f>
        <v>6.5530944578165662E-2</v>
      </c>
      <c r="R4" s="23">
        <f t="shared" si="3"/>
        <v>1.0762363605987577</v>
      </c>
      <c r="S4" s="45">
        <f t="shared" si="3"/>
        <v>1.1417673051769235</v>
      </c>
    </row>
    <row r="5" spans="1:19">
      <c r="A5" s="47">
        <v>2017</v>
      </c>
      <c r="B5" s="6" t="s">
        <v>27</v>
      </c>
      <c r="C5" s="6">
        <v>3</v>
      </c>
      <c r="D5" s="19" t="str">
        <f t="shared" si="4"/>
        <v>2017 A 3</v>
      </c>
      <c r="E5" s="66">
        <f>'(5a) NPP_dist_LB'!I5</f>
        <v>0.3566544932176875</v>
      </c>
      <c r="F5" s="22">
        <f>'(5a) NPP_dist_LB'!J5</f>
        <v>0.17984974068797224</v>
      </c>
      <c r="G5" s="88">
        <f t="shared" si="0"/>
        <v>0.53650423390565971</v>
      </c>
      <c r="H5" s="57">
        <f>'(3) J. balticus'!L93</f>
        <v>0.80967277741652777</v>
      </c>
      <c r="I5" s="22">
        <f>'(3) J. balticus'!M93</f>
        <v>3.9201445597647777</v>
      </c>
      <c r="J5" s="53">
        <f>'(3) J. balticus'!N93</f>
        <v>4.7298173371813057</v>
      </c>
      <c r="K5" s="66">
        <f t="shared" si="5"/>
        <v>0.1650340175890925</v>
      </c>
      <c r="L5" s="23">
        <f t="shared" si="1"/>
        <v>0.79903539339965401</v>
      </c>
      <c r="M5" s="88">
        <f t="shared" si="1"/>
        <v>0.96406941098874654</v>
      </c>
      <c r="N5" s="66">
        <f t="shared" si="2"/>
        <v>8.4459274655074204E-2</v>
      </c>
      <c r="O5" s="23">
        <f t="shared" si="2"/>
        <v>0.408921449869175</v>
      </c>
      <c r="P5" s="45">
        <f t="shared" si="2"/>
        <v>0.49338072452424919</v>
      </c>
      <c r="Q5" s="100">
        <f t="shared" si="6"/>
        <v>0.24949329224416672</v>
      </c>
      <c r="R5" s="23">
        <f t="shared" si="3"/>
        <v>1.207956843268829</v>
      </c>
      <c r="S5" s="45">
        <f t="shared" si="3"/>
        <v>1.4574501355129956</v>
      </c>
    </row>
    <row r="6" spans="1:19">
      <c r="A6" s="47">
        <v>2018</v>
      </c>
      <c r="B6" s="6" t="s">
        <v>27</v>
      </c>
      <c r="C6" s="6">
        <v>1</v>
      </c>
      <c r="D6" s="19" t="str">
        <f t="shared" si="4"/>
        <v>2018 A 1</v>
      </c>
      <c r="E6" s="66">
        <f>'(5a) NPP_dist_LB'!I6</f>
        <v>0.66165114154265625</v>
      </c>
      <c r="F6" s="22">
        <f>'(5a) NPP_dist_LB'!J6</f>
        <v>0.2015024145084911</v>
      </c>
      <c r="G6" s="88">
        <f t="shared" si="0"/>
        <v>0.86315355605114741</v>
      </c>
      <c r="H6" s="57">
        <f>SUM('(3) J. balticus'!L87:L91)</f>
        <v>0.59922793880754144</v>
      </c>
      <c r="I6" s="22">
        <f>SUM('(3) J. balticus'!M87:M91)</f>
        <v>4.1185961894538572</v>
      </c>
      <c r="J6" s="53">
        <f>SUM('(3) J. balticus'!N87:N91)</f>
        <v>4.7178241282613991</v>
      </c>
      <c r="K6" s="66">
        <f t="shared" ref="K6:M8" si="7">H6*$E6</f>
        <v>0.39647984975626277</v>
      </c>
      <c r="L6" s="23">
        <f t="shared" si="7"/>
        <v>2.725073870305379</v>
      </c>
      <c r="M6" s="88">
        <f t="shared" si="7"/>
        <v>3.1215537200616419</v>
      </c>
      <c r="N6" s="66">
        <f t="shared" ref="N6:P8" si="8">H6*$F6</f>
        <v>0.12074587651066596</v>
      </c>
      <c r="O6" s="23">
        <f t="shared" si="8"/>
        <v>0.82990707656042306</v>
      </c>
      <c r="P6" s="45">
        <f t="shared" si="8"/>
        <v>0.9506529530710891</v>
      </c>
      <c r="Q6" s="100">
        <f t="shared" si="6"/>
        <v>0.51722572626692875</v>
      </c>
      <c r="R6" s="23">
        <f t="shared" si="3"/>
        <v>3.5549809468658022</v>
      </c>
      <c r="S6" s="45">
        <f t="shared" si="3"/>
        <v>4.0722066731327313</v>
      </c>
    </row>
    <row r="7" spans="1:19">
      <c r="A7" s="47">
        <v>2018</v>
      </c>
      <c r="B7" s="6" t="s">
        <v>27</v>
      </c>
      <c r="C7" s="6">
        <v>2</v>
      </c>
      <c r="D7" s="19" t="str">
        <f t="shared" si="4"/>
        <v>2018 A 2</v>
      </c>
      <c r="E7" s="66">
        <f>'(5a) NPP_dist_LB'!I7</f>
        <v>0.77413652094905738</v>
      </c>
      <c r="F7" s="22">
        <f>'(5a) NPP_dist_LB'!J7</f>
        <v>0.20819615327099239</v>
      </c>
      <c r="G7" s="88">
        <f t="shared" si="0"/>
        <v>0.98233267422004977</v>
      </c>
      <c r="H7" s="57">
        <f>'(3) J. balticus'!L92</f>
        <v>0.20686127648262415</v>
      </c>
      <c r="I7" s="22">
        <f>'(3) J. balticus'!M92</f>
        <v>3.3973511107400043</v>
      </c>
      <c r="J7" s="53">
        <f>'(3) J. balticus'!N92</f>
        <v>3.6042123872226286</v>
      </c>
      <c r="K7" s="66">
        <f t="shared" si="7"/>
        <v>0.16013886889533971</v>
      </c>
      <c r="L7" s="23">
        <f t="shared" si="7"/>
        <v>2.6300135693106825</v>
      </c>
      <c r="M7" s="88">
        <f t="shared" si="7"/>
        <v>2.7901524382060225</v>
      </c>
      <c r="N7" s="66">
        <f t="shared" si="8"/>
        <v>4.3067722024409553E-2</v>
      </c>
      <c r="O7" s="23">
        <f t="shared" si="8"/>
        <v>0.70731543256700213</v>
      </c>
      <c r="P7" s="45">
        <f t="shared" si="8"/>
        <v>0.75038315459141181</v>
      </c>
      <c r="Q7" s="100">
        <f t="shared" si="6"/>
        <v>0.20320659091974927</v>
      </c>
      <c r="R7" s="23">
        <f t="shared" si="3"/>
        <v>3.3373290018776847</v>
      </c>
      <c r="S7" s="45">
        <f t="shared" si="3"/>
        <v>3.5405355927974345</v>
      </c>
    </row>
    <row r="8" spans="1:19">
      <c r="A8" s="47">
        <v>2018</v>
      </c>
      <c r="B8" s="6" t="s">
        <v>27</v>
      </c>
      <c r="C8" s="6">
        <v>3</v>
      </c>
      <c r="D8" s="19" t="str">
        <f t="shared" si="4"/>
        <v>2018 A 3</v>
      </c>
      <c r="E8" s="66">
        <f>'(5a) NPP_dist_LB'!I8</f>
        <v>0.6824122502423825</v>
      </c>
      <c r="F8" s="22">
        <f>'(5a) NPP_dist_LB'!J8</f>
        <v>0.20273785896170998</v>
      </c>
      <c r="G8" s="88">
        <f t="shared" si="0"/>
        <v>0.88515010920409254</v>
      </c>
      <c r="H8" s="57">
        <f>'(3) J. balticus'!L93</f>
        <v>0.80967277741652777</v>
      </c>
      <c r="I8" s="22">
        <f>'(3) J. balticus'!M93</f>
        <v>3.9201445597647777</v>
      </c>
      <c r="J8" s="53">
        <f>'(3) J. balticus'!N93</f>
        <v>4.7298173371813057</v>
      </c>
      <c r="K8" s="66">
        <f t="shared" si="7"/>
        <v>0.55253062199681247</v>
      </c>
      <c r="L8" s="23">
        <f t="shared" si="7"/>
        <v>2.6751546703045159</v>
      </c>
      <c r="M8" s="88">
        <f t="shared" si="7"/>
        <v>3.2276852923013286</v>
      </c>
      <c r="N8" s="66">
        <f t="shared" si="8"/>
        <v>0.164151325353008</v>
      </c>
      <c r="O8" s="23">
        <f t="shared" si="8"/>
        <v>0.79476171486710623</v>
      </c>
      <c r="P8" s="45">
        <f t="shared" si="8"/>
        <v>0.95891304022011425</v>
      </c>
      <c r="Q8" s="100">
        <f t="shared" si="6"/>
        <v>0.71668194734982049</v>
      </c>
      <c r="R8" s="23">
        <f t="shared" si="3"/>
        <v>3.4699163851716222</v>
      </c>
      <c r="S8" s="45">
        <f t="shared" si="3"/>
        <v>4.1865983325214433</v>
      </c>
    </row>
    <row r="9" spans="1:19">
      <c r="A9" s="47">
        <v>2019</v>
      </c>
      <c r="B9" s="6" t="s">
        <v>27</v>
      </c>
      <c r="C9" s="6">
        <v>1</v>
      </c>
      <c r="D9" s="19" t="str">
        <f t="shared" si="4"/>
        <v>2019 A 1</v>
      </c>
      <c r="E9" s="66">
        <f>'(5a) NPP_dist_LB'!I9</f>
        <v>1.14309856599435</v>
      </c>
      <c r="F9" s="22">
        <f>'(5a) NPP_dist_LB'!J9</f>
        <v>0.23189164081246127</v>
      </c>
      <c r="G9" s="88">
        <f t="shared" si="0"/>
        <v>1.3749902068068112</v>
      </c>
      <c r="H9" s="57">
        <f>SUM('(3) J. balticus'!L87:L91)</f>
        <v>0.59922793880754144</v>
      </c>
      <c r="I9" s="22">
        <f>SUM('(3) J. balticus'!M87:M91)</f>
        <v>4.1185961894538572</v>
      </c>
      <c r="J9" s="53">
        <f>SUM('(3) J. balticus'!N87:N91)</f>
        <v>4.7178241282613991</v>
      </c>
      <c r="K9" s="66">
        <f>H9*$E9*0.4215</f>
        <v>0.28871763586928523</v>
      </c>
      <c r="L9" s="23">
        <f t="shared" ref="L9:M11" si="9">I9*$E9*0.4215</f>
        <v>1.9844057292884012</v>
      </c>
      <c r="M9" s="88">
        <f t="shared" si="9"/>
        <v>2.2731233651576863</v>
      </c>
      <c r="N9" s="66">
        <f t="shared" ref="N9:P11" si="10">H9*$F9*0.42</f>
        <v>5.836149897931496E-2</v>
      </c>
      <c r="O9" s="23">
        <f t="shared" si="10"/>
        <v>0.40112857185089035</v>
      </c>
      <c r="P9" s="45">
        <f t="shared" si="10"/>
        <v>0.45949007083020538</v>
      </c>
      <c r="Q9" s="100">
        <f t="shared" si="6"/>
        <v>0.3470791348486002</v>
      </c>
      <c r="R9" s="23">
        <f t="shared" si="3"/>
        <v>2.3855343011392915</v>
      </c>
      <c r="S9" s="45">
        <f t="shared" si="3"/>
        <v>2.7326134359878917</v>
      </c>
    </row>
    <row r="10" spans="1:19">
      <c r="A10" s="47">
        <v>2019</v>
      </c>
      <c r="B10" s="6" t="s">
        <v>27</v>
      </c>
      <c r="C10" s="6">
        <v>2</v>
      </c>
      <c r="D10" s="19" t="str">
        <f t="shared" si="4"/>
        <v>2019 A 2</v>
      </c>
      <c r="E10" s="66">
        <f>'(5a) NPP_dist_LB'!I10</f>
        <v>1.2060581245338149</v>
      </c>
      <c r="F10" s="22">
        <f>'(5a) NPP_dist_LB'!J10</f>
        <v>0.23600357382039339</v>
      </c>
      <c r="G10" s="88">
        <f t="shared" si="0"/>
        <v>1.4420616983542083</v>
      </c>
      <c r="H10" s="57">
        <f>'(3) J. balticus'!L92</f>
        <v>0.20686127648262415</v>
      </c>
      <c r="I10" s="22">
        <f>'(3) J. balticus'!M92</f>
        <v>3.3973511107400043</v>
      </c>
      <c r="J10" s="53">
        <f>'(3) J. balticus'!N92</f>
        <v>3.6042123872226286</v>
      </c>
      <c r="K10" s="66">
        <f t="shared" ref="K10:K11" si="11">H10*$E10*0.4215</f>
        <v>0.10515865380911789</v>
      </c>
      <c r="L10" s="23">
        <f t="shared" si="9"/>
        <v>1.7270553261443271</v>
      </c>
      <c r="M10" s="88">
        <f t="shared" si="9"/>
        <v>1.8322139799534454</v>
      </c>
      <c r="N10" s="66">
        <f t="shared" si="10"/>
        <v>2.0504400224678074E-2</v>
      </c>
      <c r="O10" s="23">
        <f t="shared" si="10"/>
        <v>0.33675054153607609</v>
      </c>
      <c r="P10" s="45">
        <f t="shared" si="10"/>
        <v>0.35725494176075417</v>
      </c>
      <c r="Q10" s="100">
        <f t="shared" si="6"/>
        <v>0.12566305403379596</v>
      </c>
      <c r="R10" s="23">
        <f t="shared" si="3"/>
        <v>2.0638058676804034</v>
      </c>
      <c r="S10" s="45">
        <f t="shared" si="3"/>
        <v>2.1894689217141994</v>
      </c>
    </row>
    <row r="11" spans="1:19">
      <c r="A11" s="47">
        <v>2019</v>
      </c>
      <c r="B11" s="6" t="s">
        <v>27</v>
      </c>
      <c r="C11" s="6">
        <v>3</v>
      </c>
      <c r="D11" s="19" t="str">
        <f t="shared" si="4"/>
        <v>2019 A 3</v>
      </c>
      <c r="E11" s="66">
        <f>'(5a) NPP_dist_LB'!I11</f>
        <v>0.98433305909063995</v>
      </c>
      <c r="F11" s="22">
        <f>'(5a) NPP_dist_LB'!J11</f>
        <v>0.22152255399700621</v>
      </c>
      <c r="G11" s="88">
        <f t="shared" si="0"/>
        <v>1.2058556130876461</v>
      </c>
      <c r="H11" s="57">
        <f>'(3) J. balticus'!L93</f>
        <v>0.80967277741652777</v>
      </c>
      <c r="I11" s="22">
        <f>'(3) J. balticus'!M93</f>
        <v>3.9201445597647777</v>
      </c>
      <c r="J11" s="53">
        <f>'(3) J. balticus'!N93</f>
        <v>4.7298173371813057</v>
      </c>
      <c r="K11" s="66">
        <f t="shared" si="11"/>
        <v>0.33593030790265194</v>
      </c>
      <c r="L11" s="23">
        <f t="shared" si="9"/>
        <v>1.6264538041980194</v>
      </c>
      <c r="M11" s="88">
        <f t="shared" si="9"/>
        <v>1.9623841121006715</v>
      </c>
      <c r="N11" s="66">
        <f t="shared" si="10"/>
        <v>7.5331528253166677E-2</v>
      </c>
      <c r="O11" s="23">
        <f t="shared" si="10"/>
        <v>0.36472818266495649</v>
      </c>
      <c r="P11" s="45">
        <f t="shared" si="10"/>
        <v>0.44005971091812313</v>
      </c>
      <c r="Q11" s="100">
        <f t="shared" si="6"/>
        <v>0.41126183615581863</v>
      </c>
      <c r="R11" s="23">
        <f t="shared" si="3"/>
        <v>1.9911819868629759</v>
      </c>
      <c r="S11" s="45">
        <f t="shared" si="3"/>
        <v>2.4024438230187948</v>
      </c>
    </row>
    <row r="12" spans="1:19">
      <c r="A12" s="47">
        <v>2017</v>
      </c>
      <c r="B12" s="6" t="s">
        <v>26</v>
      </c>
      <c r="C12" s="6">
        <v>1</v>
      </c>
      <c r="D12" s="19" t="str">
        <f t="shared" si="4"/>
        <v>2017 B 1</v>
      </c>
      <c r="E12" s="66">
        <f>'(5a) NPP_dist_LB'!I12</f>
        <v>0.46980859364999994</v>
      </c>
      <c r="F12" s="22">
        <f>'(5a) NPP_dist_LB'!J12</f>
        <v>0.18666209914412571</v>
      </c>
      <c r="G12" s="88">
        <f t="shared" si="0"/>
        <v>0.65647069279412562</v>
      </c>
      <c r="H12" s="57">
        <f>SUM('(3) J. balticus'!L87:L91)</f>
        <v>0.59922793880754144</v>
      </c>
      <c r="I12" s="22">
        <f>SUM('(3) J. balticus'!M87:M91)</f>
        <v>4.1185961894538572</v>
      </c>
      <c r="J12" s="53">
        <f>SUM('(3) J. balticus'!N87:N91)</f>
        <v>4.7178241282613991</v>
      </c>
      <c r="K12" s="66">
        <f>H12*$E12*0.5715</f>
        <v>0.16089007172077721</v>
      </c>
      <c r="L12" s="23">
        <f t="shared" ref="L12:M14" si="12">I12*$E12*0.5715</f>
        <v>1.1058250014657216</v>
      </c>
      <c r="M12" s="88">
        <f t="shared" si="12"/>
        <v>1.2667150731864991</v>
      </c>
      <c r="N12" s="66">
        <f t="shared" ref="N12:P14" si="13">H12*$F12*0.58</f>
        <v>6.4874824055701566E-2</v>
      </c>
      <c r="O12" s="23">
        <f t="shared" si="13"/>
        <v>0.44589576994526342</v>
      </c>
      <c r="P12" s="45">
        <f t="shared" si="13"/>
        <v>0.51077059400096503</v>
      </c>
      <c r="Q12" s="100">
        <f t="shared" si="6"/>
        <v>0.22576489577647879</v>
      </c>
      <c r="R12" s="23">
        <f t="shared" si="3"/>
        <v>1.5517207714109851</v>
      </c>
      <c r="S12" s="45">
        <f t="shared" si="3"/>
        <v>1.7774856671874641</v>
      </c>
    </row>
    <row r="13" spans="1:19">
      <c r="A13" s="47">
        <v>2017</v>
      </c>
      <c r="B13" s="6" t="s">
        <v>26</v>
      </c>
      <c r="C13" s="6">
        <v>2</v>
      </c>
      <c r="D13" s="19" t="str">
        <f t="shared" si="4"/>
        <v>2017 B 2</v>
      </c>
      <c r="E13" s="66">
        <f>'(5a) NPP_dist_LB'!I13</f>
        <v>0.46163845720822499</v>
      </c>
      <c r="F13" s="22">
        <f>'(5a) NPP_dist_LB'!J13</f>
        <v>0.18617022215633289</v>
      </c>
      <c r="G13" s="88">
        <f t="shared" si="0"/>
        <v>0.64780867936455788</v>
      </c>
      <c r="H13" s="57">
        <f>'(3) J. balticus'!L92</f>
        <v>0.20686127648262415</v>
      </c>
      <c r="I13" s="22">
        <f>'(3) J. balticus'!M92</f>
        <v>3.3973511107400043</v>
      </c>
      <c r="J13" s="53">
        <f>'(3) J. balticus'!N92</f>
        <v>3.6042123872226286</v>
      </c>
      <c r="K13" s="66">
        <f t="shared" ref="K13:K14" si="14">H13*$E13*0.5715</f>
        <v>5.4575461383788076E-2</v>
      </c>
      <c r="L13" s="23">
        <f t="shared" si="12"/>
        <v>0.89631083934133415</v>
      </c>
      <c r="M13" s="88">
        <f t="shared" si="12"/>
        <v>0.95088630072512226</v>
      </c>
      <c r="N13" s="66">
        <f t="shared" si="13"/>
        <v>2.2336617683021386E-2</v>
      </c>
      <c r="O13" s="23">
        <f t="shared" si="13"/>
        <v>0.3668416543971279</v>
      </c>
      <c r="P13" s="45">
        <f t="shared" si="13"/>
        <v>0.38917827208014927</v>
      </c>
      <c r="Q13" s="100">
        <f t="shared" si="6"/>
        <v>7.6912079066809469E-2</v>
      </c>
      <c r="R13" s="23">
        <f t="shared" si="3"/>
        <v>1.2631524937384619</v>
      </c>
      <c r="S13" s="45">
        <f t="shared" si="3"/>
        <v>1.3400645728052716</v>
      </c>
    </row>
    <row r="14" spans="1:19">
      <c r="A14" s="47">
        <v>2017</v>
      </c>
      <c r="B14" s="6" t="s">
        <v>26</v>
      </c>
      <c r="C14" s="6">
        <v>3</v>
      </c>
      <c r="D14" s="19" t="str">
        <f t="shared" si="4"/>
        <v>2017 B 3</v>
      </c>
      <c r="E14" s="66">
        <f>'(5a) NPP_dist_LB'!I14</f>
        <v>0.38861164085534999</v>
      </c>
      <c r="F14" s="22">
        <f>'(5a) NPP_dist_LB'!J14</f>
        <v>0.18177369699280105</v>
      </c>
      <c r="G14" s="88">
        <f t="shared" si="0"/>
        <v>0.57038533784815104</v>
      </c>
      <c r="H14" s="57">
        <f>'(3) J. balticus'!L93</f>
        <v>0.80967277741652777</v>
      </c>
      <c r="I14" s="22">
        <f>'(3) J. balticus'!M93</f>
        <v>3.9201445597647777</v>
      </c>
      <c r="J14" s="53">
        <f>'(3) J. balticus'!N93</f>
        <v>4.7298173371813057</v>
      </c>
      <c r="K14" s="66">
        <f t="shared" si="14"/>
        <v>0.1798214843548965</v>
      </c>
      <c r="L14" s="23">
        <f t="shared" si="12"/>
        <v>0.87063099227804808</v>
      </c>
      <c r="M14" s="88">
        <f t="shared" si="12"/>
        <v>1.0504524766329446</v>
      </c>
      <c r="N14" s="66">
        <f t="shared" si="13"/>
        <v>8.53627841811503E-2</v>
      </c>
      <c r="O14" s="23">
        <f t="shared" si="13"/>
        <v>0.41329591823730288</v>
      </c>
      <c r="P14" s="45">
        <f t="shared" si="13"/>
        <v>0.49865870241845317</v>
      </c>
      <c r="Q14" s="100">
        <f t="shared" si="6"/>
        <v>0.26518426853604682</v>
      </c>
      <c r="R14" s="23">
        <f t="shared" si="3"/>
        <v>1.283926910515351</v>
      </c>
      <c r="S14" s="45">
        <f t="shared" si="3"/>
        <v>1.5491111790513978</v>
      </c>
    </row>
    <row r="15" spans="1:19">
      <c r="A15" s="47">
        <v>2018</v>
      </c>
      <c r="B15" s="6" t="s">
        <v>26</v>
      </c>
      <c r="C15" s="6">
        <v>1</v>
      </c>
      <c r="D15" s="19" t="str">
        <f t="shared" si="4"/>
        <v>2018 B 1</v>
      </c>
      <c r="E15" s="66">
        <f>'(5a) NPP_dist_LB'!I15</f>
        <v>0.74770510385806399</v>
      </c>
      <c r="F15" s="22">
        <f>'(5a) NPP_dist_LB'!J15</f>
        <v>0.20662328218264758</v>
      </c>
      <c r="G15" s="88">
        <f t="shared" si="0"/>
        <v>0.95432838604071157</v>
      </c>
      <c r="H15" s="57">
        <f>SUM('(3) J. balticus'!L87:L91)</f>
        <v>0.59922793880754144</v>
      </c>
      <c r="I15" s="22">
        <f>SUM('(3) J. balticus'!M87:M91)</f>
        <v>4.1185961894538572</v>
      </c>
      <c r="J15" s="53">
        <f>SUM('(3) J. balticus'!N87:N91)</f>
        <v>4.7178241282613991</v>
      </c>
      <c r="K15" s="66">
        <f t="shared" ref="K15:M17" si="15">H15*$E15</f>
        <v>0.44804578822074637</v>
      </c>
      <c r="L15" s="23">
        <f t="shared" si="15"/>
        <v>3.0794953915850227</v>
      </c>
      <c r="M15" s="88">
        <f t="shared" si="15"/>
        <v>3.5275411798057696</v>
      </c>
      <c r="N15" s="66">
        <f t="shared" ref="N15:P17" si="16">H15*$F15</f>
        <v>0.12381444349195692</v>
      </c>
      <c r="O15" s="23">
        <f t="shared" si="16"/>
        <v>0.8509978626499014</v>
      </c>
      <c r="P15" s="45">
        <f t="shared" si="16"/>
        <v>0.97481230614185843</v>
      </c>
      <c r="Q15" s="100">
        <f t="shared" si="6"/>
        <v>0.57186023171270328</v>
      </c>
      <c r="R15" s="23">
        <f t="shared" si="3"/>
        <v>3.930493254234924</v>
      </c>
      <c r="S15" s="45">
        <f t="shared" si="3"/>
        <v>4.5023534859476282</v>
      </c>
    </row>
    <row r="16" spans="1:19">
      <c r="A16" s="47">
        <v>2018</v>
      </c>
      <c r="B16" s="6" t="s">
        <v>26</v>
      </c>
      <c r="C16" s="6">
        <v>2</v>
      </c>
      <c r="D16" s="19" t="str">
        <f t="shared" si="4"/>
        <v>2018 B 2</v>
      </c>
      <c r="E16" s="66">
        <f>'(5a) NPP_dist_LB'!I16</f>
        <v>0.79821344818244477</v>
      </c>
      <c r="F16" s="22">
        <f>'(5a) NPP_dist_LB'!J16</f>
        <v>0.20962891423916916</v>
      </c>
      <c r="G16" s="88">
        <f t="shared" si="0"/>
        <v>1.007842362421614</v>
      </c>
      <c r="H16" s="57">
        <f>'(3) J. balticus'!L92</f>
        <v>0.20686127648262415</v>
      </c>
      <c r="I16" s="22">
        <f>'(3) J. balticus'!M92</f>
        <v>3.3973511107400043</v>
      </c>
      <c r="J16" s="53">
        <f>'(3) J. balticus'!N92</f>
        <v>3.6042123872226286</v>
      </c>
      <c r="K16" s="66">
        <f t="shared" si="15"/>
        <v>0.16511945279661749</v>
      </c>
      <c r="L16" s="23">
        <f t="shared" si="15"/>
        <v>2.7118113447902377</v>
      </c>
      <c r="M16" s="88">
        <f t="shared" si="15"/>
        <v>2.8769307975868554</v>
      </c>
      <c r="N16" s="66">
        <f t="shared" si="16"/>
        <v>4.3364104787181078E-2</v>
      </c>
      <c r="O16" s="23">
        <f t="shared" si="16"/>
        <v>0.71218302463366245</v>
      </c>
      <c r="P16" s="45">
        <f t="shared" si="16"/>
        <v>0.75554712942084357</v>
      </c>
      <c r="Q16" s="100">
        <f t="shared" si="6"/>
        <v>0.20848355758379858</v>
      </c>
      <c r="R16" s="23">
        <f t="shared" si="3"/>
        <v>3.4239943694238999</v>
      </c>
      <c r="S16" s="45">
        <f t="shared" si="3"/>
        <v>3.6324779270076988</v>
      </c>
    </row>
    <row r="17" spans="1:19">
      <c r="A17" s="47">
        <v>2018</v>
      </c>
      <c r="B17" s="6" t="s">
        <v>26</v>
      </c>
      <c r="C17" s="6">
        <v>3</v>
      </c>
      <c r="D17" s="19" t="str">
        <f t="shared" si="4"/>
        <v>2018 B 3</v>
      </c>
      <c r="E17" s="66">
        <f>'(5a) NPP_dist_LB'!I17</f>
        <v>0.67637159735128571</v>
      </c>
      <c r="F17" s="22">
        <f>'(5a) NPP_dist_LB'!J17</f>
        <v>0.20237839400171848</v>
      </c>
      <c r="G17" s="88">
        <f t="shared" si="0"/>
        <v>0.87874999135300413</v>
      </c>
      <c r="H17" s="57">
        <f>'(3) J. balticus'!L93</f>
        <v>0.80967277741652777</v>
      </c>
      <c r="I17" s="22">
        <f>'(3) J. balticus'!M93</f>
        <v>3.9201445597647777</v>
      </c>
      <c r="J17" s="53">
        <f>'(3) J. balticus'!N93</f>
        <v>4.7298173371813057</v>
      </c>
      <c r="K17" s="66">
        <f t="shared" si="15"/>
        <v>0.54763966979306888</v>
      </c>
      <c r="L17" s="23">
        <f t="shared" si="15"/>
        <v>2.6514744377360553</v>
      </c>
      <c r="M17" s="88">
        <f t="shared" si="15"/>
        <v>3.1991141075291245</v>
      </c>
      <c r="N17" s="66">
        <f t="shared" si="16"/>
        <v>0.16386027636046777</v>
      </c>
      <c r="O17" s="23">
        <f t="shared" si="16"/>
        <v>0.79335256025976941</v>
      </c>
      <c r="P17" s="45">
        <f t="shared" si="16"/>
        <v>0.95721283662023726</v>
      </c>
      <c r="Q17" s="100">
        <f t="shared" si="6"/>
        <v>0.71149994615353662</v>
      </c>
      <c r="R17" s="23">
        <f t="shared" si="3"/>
        <v>3.4448269979958246</v>
      </c>
      <c r="S17" s="45">
        <f t="shared" si="3"/>
        <v>4.1563269441493613</v>
      </c>
    </row>
    <row r="18" spans="1:19">
      <c r="A18" s="47">
        <v>2019</v>
      </c>
      <c r="B18" s="6" t="s">
        <v>26</v>
      </c>
      <c r="C18" s="6">
        <v>1</v>
      </c>
      <c r="D18" s="19" t="str">
        <f t="shared" si="4"/>
        <v>2019 B 1</v>
      </c>
      <c r="E18" s="66">
        <f>'(5a) NPP_dist_LB'!I18</f>
        <v>1.3942302042044248</v>
      </c>
      <c r="F18" s="22">
        <f>'(5a) NPP_dist_LB'!J18</f>
        <v>0.24829322456633696</v>
      </c>
      <c r="G18" s="88">
        <f t="shared" si="0"/>
        <v>1.6425234287707617</v>
      </c>
      <c r="H18" s="57">
        <f>SUM('(3) J. balticus'!L87:L91)</f>
        <v>0.59922793880754144</v>
      </c>
      <c r="I18" s="22">
        <f>SUM('(3) J. balticus'!M87:M91)</f>
        <v>4.1185961894538572</v>
      </c>
      <c r="J18" s="53">
        <f>SUM('(3) J. balticus'!N87:N91)</f>
        <v>4.7178241282613991</v>
      </c>
      <c r="K18" s="66">
        <f>H18*$E18*0.4215</f>
        <v>0.35214710296245966</v>
      </c>
      <c r="L18" s="23">
        <f t="shared" ref="L18:M20" si="17">I18*$E18*0.4215</f>
        <v>2.4203673134376698</v>
      </c>
      <c r="M18" s="88">
        <f t="shared" si="17"/>
        <v>2.7725144164001296</v>
      </c>
      <c r="N18" s="66">
        <f t="shared" ref="N18:P20" si="18">H18*$F18*0.42</f>
        <v>6.2489379614240927E-2</v>
      </c>
      <c r="O18" s="23">
        <f t="shared" si="18"/>
        <v>0.42950020199777295</v>
      </c>
      <c r="P18" s="45">
        <f t="shared" si="18"/>
        <v>0.49198958161201395</v>
      </c>
      <c r="Q18" s="100">
        <f t="shared" si="6"/>
        <v>0.4146364825767006</v>
      </c>
      <c r="R18" s="23">
        <f t="shared" si="3"/>
        <v>2.8498675154354425</v>
      </c>
      <c r="S18" s="45">
        <f t="shared" si="3"/>
        <v>3.2645039980121435</v>
      </c>
    </row>
    <row r="19" spans="1:19">
      <c r="A19" s="47">
        <v>2019</v>
      </c>
      <c r="B19" s="6" t="s">
        <v>26</v>
      </c>
      <c r="C19" s="6">
        <v>2</v>
      </c>
      <c r="D19" s="19" t="str">
        <f t="shared" si="4"/>
        <v>2019 B 2</v>
      </c>
      <c r="E19" s="66">
        <f>'(5a) NPP_dist_LB'!I19</f>
        <v>1.3554218306355299</v>
      </c>
      <c r="F19" s="22">
        <f>'(5a) NPP_dist_LB'!J19</f>
        <v>0.24575862241911781</v>
      </c>
      <c r="G19" s="88">
        <f t="shared" si="0"/>
        <v>1.6011804530546476</v>
      </c>
      <c r="H19" s="57">
        <f>'(3) J. balticus'!L92</f>
        <v>0.20686127648262415</v>
      </c>
      <c r="I19" s="22">
        <f>'(3) J. balticus'!M92</f>
        <v>3.3973511107400043</v>
      </c>
      <c r="J19" s="53">
        <f>'(3) J. balticus'!N92</f>
        <v>3.6042123872226286</v>
      </c>
      <c r="K19" s="66">
        <f t="shared" ref="K19:K20" si="19">H19*$E19*0.4215</f>
        <v>0.1181819782593125</v>
      </c>
      <c r="L19" s="23">
        <f t="shared" si="17"/>
        <v>1.9409416877617107</v>
      </c>
      <c r="M19" s="88">
        <f t="shared" si="17"/>
        <v>2.0591236660210233</v>
      </c>
      <c r="N19" s="66">
        <f t="shared" si="18"/>
        <v>2.1351935782896583E-2</v>
      </c>
      <c r="O19" s="23">
        <f t="shared" si="18"/>
        <v>0.35066989811679972</v>
      </c>
      <c r="P19" s="45">
        <f t="shared" si="18"/>
        <v>0.37202183389969629</v>
      </c>
      <c r="Q19" s="100">
        <f t="shared" si="6"/>
        <v>0.13953391404220908</v>
      </c>
      <c r="R19" s="23">
        <f t="shared" si="6"/>
        <v>2.2916115858785107</v>
      </c>
      <c r="S19" s="45">
        <f t="shared" si="6"/>
        <v>2.4311454999207194</v>
      </c>
    </row>
    <row r="20" spans="1:19">
      <c r="A20" s="47">
        <v>2019</v>
      </c>
      <c r="B20" s="6" t="s">
        <v>26</v>
      </c>
      <c r="C20" s="6">
        <v>3</v>
      </c>
      <c r="D20" s="19" t="str">
        <f t="shared" si="4"/>
        <v>2019 B 3</v>
      </c>
      <c r="E20" s="66">
        <f>'(5a) NPP_dist_LB'!I20</f>
        <v>1.1006004064609574</v>
      </c>
      <c r="F20" s="22">
        <f>'(5a) NPP_dist_LB'!J20</f>
        <v>0.22911605615120315</v>
      </c>
      <c r="G20" s="88">
        <f t="shared" si="0"/>
        <v>1.3297164626121605</v>
      </c>
      <c r="H20" s="57">
        <f>'(3) J. balticus'!L93</f>
        <v>0.80967277741652777</v>
      </c>
      <c r="I20" s="22">
        <f>'(3) J. balticus'!M93</f>
        <v>3.9201445597647777</v>
      </c>
      <c r="J20" s="53">
        <f>'(3) J. balticus'!N93</f>
        <v>4.7298173371813057</v>
      </c>
      <c r="K20" s="66">
        <f t="shared" si="19"/>
        <v>0.37560968821038865</v>
      </c>
      <c r="L20" s="23">
        <f t="shared" si="17"/>
        <v>1.8185671013061806</v>
      </c>
      <c r="M20" s="88">
        <f t="shared" si="17"/>
        <v>2.1941767895165696</v>
      </c>
      <c r="N20" s="66">
        <f t="shared" si="18"/>
        <v>7.7913794084559618E-2</v>
      </c>
      <c r="O20" s="23">
        <f t="shared" si="18"/>
        <v>0.37723058565187811</v>
      </c>
      <c r="P20" s="45">
        <f t="shared" si="18"/>
        <v>0.45514437973643784</v>
      </c>
      <c r="Q20" s="100">
        <f t="shared" si="6"/>
        <v>0.45352348229494827</v>
      </c>
      <c r="R20" s="23">
        <f t="shared" si="6"/>
        <v>2.1957976869580587</v>
      </c>
      <c r="S20" s="45">
        <f t="shared" si="6"/>
        <v>2.6493211692530076</v>
      </c>
    </row>
    <row r="21" spans="1:19">
      <c r="A21" s="47">
        <v>2017</v>
      </c>
      <c r="B21" s="6" t="s">
        <v>25</v>
      </c>
      <c r="C21" s="6">
        <v>1</v>
      </c>
      <c r="D21" s="19" t="str">
        <f t="shared" si="4"/>
        <v>2017 C 1</v>
      </c>
      <c r="E21" s="66">
        <f>'(5a) NPP_dist_LB'!I21</f>
        <v>0.48147897006990004</v>
      </c>
      <c r="F21" s="22">
        <f>'(5a) NPP_dist_LB'!J21</f>
        <v>0.18736470547643586</v>
      </c>
      <c r="G21" s="88">
        <f t="shared" si="0"/>
        <v>0.66884367554633584</v>
      </c>
      <c r="H21" s="57">
        <f>SUM('(3) J. balticus'!L87:L91)</f>
        <v>0.59922793880754144</v>
      </c>
      <c r="I21" s="22">
        <f>SUM('(3) J. balticus'!M87:M91)</f>
        <v>4.1185961894538572</v>
      </c>
      <c r="J21" s="53">
        <f>SUM('(3) J. balticus'!N87:N91)</f>
        <v>4.7178241282613991</v>
      </c>
      <c r="K21" s="66">
        <f>H21*$E21*0.5715</f>
        <v>0.1648866944402948</v>
      </c>
      <c r="L21" s="23">
        <f t="shared" ref="L21:M23" si="20">I21*$E21*0.5715</f>
        <v>1.1332944734934212</v>
      </c>
      <c r="M21" s="88">
        <f t="shared" si="20"/>
        <v>1.2981811679337161</v>
      </c>
      <c r="N21" s="66">
        <f t="shared" ref="N21:P23" si="21">H21*$F21*0.58</f>
        <v>6.5119016435397498E-2</v>
      </c>
      <c r="O21" s="23">
        <f t="shared" si="21"/>
        <v>0.4475741459677679</v>
      </c>
      <c r="P21" s="45">
        <f t="shared" si="21"/>
        <v>0.51269316240316543</v>
      </c>
      <c r="Q21" s="100">
        <f t="shared" si="6"/>
        <v>0.2300057108756923</v>
      </c>
      <c r="R21" s="23">
        <f t="shared" si="6"/>
        <v>1.5808686194611892</v>
      </c>
      <c r="S21" s="45">
        <f t="shared" si="6"/>
        <v>1.8108743303368815</v>
      </c>
    </row>
    <row r="22" spans="1:19">
      <c r="A22" s="47">
        <v>2017</v>
      </c>
      <c r="B22" s="6" t="s">
        <v>25</v>
      </c>
      <c r="C22" s="6">
        <v>2</v>
      </c>
      <c r="D22" s="19" t="str">
        <f t="shared" si="4"/>
        <v>2017 C 2</v>
      </c>
      <c r="E22" s="66">
        <f>'(5a) NPP_dist_LB'!I22</f>
        <v>0.45062765326755</v>
      </c>
      <c r="F22" s="22">
        <f>'(5a) NPP_dist_LB'!J22</f>
        <v>0.18550732489456573</v>
      </c>
      <c r="G22" s="88">
        <f t="shared" si="0"/>
        <v>0.63613497816211573</v>
      </c>
      <c r="H22" s="57">
        <f>'(3) J. balticus'!L92</f>
        <v>0.20686127648262415</v>
      </c>
      <c r="I22" s="22">
        <f>'(3) J. balticus'!M92</f>
        <v>3.3973511107400043</v>
      </c>
      <c r="J22" s="53">
        <f>'(3) J. balticus'!N92</f>
        <v>3.6042123872226286</v>
      </c>
      <c r="K22" s="66">
        <f t="shared" ref="K22:K23" si="22">H22*$E22*0.5715</f>
        <v>5.3273750714137945E-2</v>
      </c>
      <c r="L22" s="23">
        <f t="shared" si="20"/>
        <v>0.87493241480198136</v>
      </c>
      <c r="M22" s="88">
        <f t="shared" si="20"/>
        <v>0.92820616551611934</v>
      </c>
      <c r="N22" s="66">
        <f t="shared" si="21"/>
        <v>2.2257083574248712E-2</v>
      </c>
      <c r="O22" s="23">
        <f t="shared" si="21"/>
        <v>0.36553543944295658</v>
      </c>
      <c r="P22" s="45">
        <f t="shared" si="21"/>
        <v>0.38779252301720535</v>
      </c>
      <c r="Q22" s="100">
        <f t="shared" si="6"/>
        <v>7.5530834288386653E-2</v>
      </c>
      <c r="R22" s="23">
        <f t="shared" si="6"/>
        <v>1.2404678542449379</v>
      </c>
      <c r="S22" s="45">
        <f t="shared" si="6"/>
        <v>1.3159986885333246</v>
      </c>
    </row>
    <row r="23" spans="1:19">
      <c r="A23" s="47">
        <v>2017</v>
      </c>
      <c r="B23" s="6" t="s">
        <v>25</v>
      </c>
      <c r="C23" s="6">
        <v>3</v>
      </c>
      <c r="D23" s="19" t="str">
        <f t="shared" si="4"/>
        <v>2017 C 3</v>
      </c>
      <c r="E23" s="66">
        <f>'(5a) NPP_dist_LB'!I23</f>
        <v>0.39301593707970001</v>
      </c>
      <c r="F23" s="22">
        <f>'(5a) NPP_dist_LB'!J23</f>
        <v>0.18203885437121439</v>
      </c>
      <c r="G23" s="88">
        <f t="shared" si="0"/>
        <v>0.57505479145091443</v>
      </c>
      <c r="H23" s="57">
        <f>'(3) J. balticus'!L93</f>
        <v>0.80967277741652777</v>
      </c>
      <c r="I23" s="22">
        <f>'(3) J. balticus'!M93</f>
        <v>3.9201445597647777</v>
      </c>
      <c r="J23" s="53">
        <f>'(3) J. balticus'!N93</f>
        <v>4.7298173371813057</v>
      </c>
      <c r="K23" s="66">
        <f t="shared" si="22"/>
        <v>0.18185947550425605</v>
      </c>
      <c r="L23" s="23">
        <f t="shared" si="20"/>
        <v>0.88049821288845587</v>
      </c>
      <c r="M23" s="88">
        <f t="shared" si="20"/>
        <v>1.0623576883927119</v>
      </c>
      <c r="N23" s="66">
        <f t="shared" si="21"/>
        <v>8.5487304793549102E-2</v>
      </c>
      <c r="O23" s="23">
        <f t="shared" si="21"/>
        <v>0.41389880228489462</v>
      </c>
      <c r="P23" s="45">
        <f t="shared" si="21"/>
        <v>0.49938610707844378</v>
      </c>
      <c r="Q23" s="100">
        <f t="shared" si="6"/>
        <v>0.26734678029780512</v>
      </c>
      <c r="R23" s="23">
        <f t="shared" si="6"/>
        <v>1.2943970151733506</v>
      </c>
      <c r="S23" s="45">
        <f t="shared" si="6"/>
        <v>1.5617437954711557</v>
      </c>
    </row>
    <row r="24" spans="1:19">
      <c r="A24" s="47">
        <v>2018</v>
      </c>
      <c r="B24" s="6" t="s">
        <v>25</v>
      </c>
      <c r="C24" s="6">
        <v>1</v>
      </c>
      <c r="D24" s="19" t="str">
        <f t="shared" si="4"/>
        <v>2018 C 1</v>
      </c>
      <c r="E24" s="66">
        <f>'(5a) NPP_dist_LB'!I24</f>
        <v>0.75815705037410308</v>
      </c>
      <c r="F24" s="22">
        <f>'(5a) NPP_dist_LB'!J24</f>
        <v>0.20724525278813605</v>
      </c>
      <c r="G24" s="88">
        <f t="shared" si="0"/>
        <v>0.96540230316223918</v>
      </c>
      <c r="H24" s="57">
        <f>SUM('(3) J. balticus'!L87:L91)</f>
        <v>0.59922793880754144</v>
      </c>
      <c r="I24" s="22">
        <f>SUM('(3) J. balticus'!M87:M91)</f>
        <v>4.1185961894538572</v>
      </c>
      <c r="J24" s="53">
        <f>SUM('(3) J. balticus'!N87:N91)</f>
        <v>4.7178241282613991</v>
      </c>
      <c r="K24" s="66">
        <f t="shared" ref="K24:M26" si="23">H24*$E24</f>
        <v>0.45430888658807916</v>
      </c>
      <c r="L24" s="23">
        <f t="shared" si="23"/>
        <v>3.1225427386783569</v>
      </c>
      <c r="M24" s="88">
        <f t="shared" si="23"/>
        <v>3.5768516252664364</v>
      </c>
      <c r="N24" s="66">
        <f t="shared" ref="N24:P26" si="24">H24*$F24</f>
        <v>0.12418714565588264</v>
      </c>
      <c r="O24" s="23">
        <f t="shared" si="24"/>
        <v>0.85355950841561845</v>
      </c>
      <c r="P24" s="45">
        <f t="shared" si="24"/>
        <v>0.97774665407150119</v>
      </c>
      <c r="Q24" s="100">
        <f t="shared" si="6"/>
        <v>0.57849603224396184</v>
      </c>
      <c r="R24" s="23">
        <f t="shared" si="6"/>
        <v>3.9761022470939755</v>
      </c>
      <c r="S24" s="45">
        <f t="shared" si="6"/>
        <v>4.554598279337938</v>
      </c>
    </row>
    <row r="25" spans="1:19">
      <c r="A25" s="47">
        <v>2018</v>
      </c>
      <c r="B25" s="6" t="s">
        <v>25</v>
      </c>
      <c r="C25" s="6">
        <v>2</v>
      </c>
      <c r="D25" s="19" t="str">
        <f t="shared" si="4"/>
        <v>2018 C 2</v>
      </c>
      <c r="E25" s="66">
        <f>'(5a) NPP_dist_LB'!I25</f>
        <v>0.78126191680894708</v>
      </c>
      <c r="F25" s="22">
        <f>'(5a) NPP_dist_LB'!J25</f>
        <v>0.20862016871830835</v>
      </c>
      <c r="G25" s="88">
        <f t="shared" si="0"/>
        <v>0.98988208552725543</v>
      </c>
      <c r="H25" s="57">
        <f>'(3) J. balticus'!L92</f>
        <v>0.20686127648262415</v>
      </c>
      <c r="I25" s="22">
        <f>'(3) J. balticus'!M92</f>
        <v>3.3973511107400043</v>
      </c>
      <c r="J25" s="53">
        <f>'(3) J. balticus'!N92</f>
        <v>3.6042123872226286</v>
      </c>
      <c r="K25" s="66">
        <f t="shared" si="23"/>
        <v>0.16161283737836052</v>
      </c>
      <c r="L25" s="23">
        <f t="shared" si="23"/>
        <v>2.6542210408497411</v>
      </c>
      <c r="M25" s="88">
        <f t="shared" si="23"/>
        <v>2.8158338782281018</v>
      </c>
      <c r="N25" s="66">
        <f t="shared" si="24"/>
        <v>4.3155434401089682E-2</v>
      </c>
      <c r="O25" s="23">
        <f t="shared" si="24"/>
        <v>0.70875596191791201</v>
      </c>
      <c r="P25" s="45">
        <f t="shared" si="24"/>
        <v>0.75191139631900172</v>
      </c>
      <c r="Q25" s="100">
        <f t="shared" si="6"/>
        <v>0.2047682717794502</v>
      </c>
      <c r="R25" s="23">
        <f t="shared" si="6"/>
        <v>3.3629770027676531</v>
      </c>
      <c r="S25" s="45">
        <f t="shared" si="6"/>
        <v>3.5677452745471037</v>
      </c>
    </row>
    <row r="26" spans="1:19">
      <c r="A26" s="47">
        <v>2018</v>
      </c>
      <c r="B26" s="6" t="s">
        <v>25</v>
      </c>
      <c r="C26" s="6">
        <v>3</v>
      </c>
      <c r="D26" s="19" t="str">
        <f t="shared" si="4"/>
        <v>2018 C 3</v>
      </c>
      <c r="E26" s="66">
        <f>'(5a) NPP_dist_LB'!I26</f>
        <v>0.76733501551583472</v>
      </c>
      <c r="F26" s="22">
        <f>'(5a) NPP_dist_LB'!J26</f>
        <v>0.20779141177656904</v>
      </c>
      <c r="G26" s="88">
        <f t="shared" si="0"/>
        <v>0.97512642729240373</v>
      </c>
      <c r="H26" s="57">
        <f>'(3) J. balticus'!L93</f>
        <v>0.80967277741652777</v>
      </c>
      <c r="I26" s="22">
        <f>'(3) J. balticus'!M93</f>
        <v>3.9201445597647777</v>
      </c>
      <c r="J26" s="53">
        <f>'(3) J. balticus'!N93</f>
        <v>4.7298173371813057</v>
      </c>
      <c r="K26" s="66">
        <f>H26*$E26</f>
        <v>0.62129027322166031</v>
      </c>
      <c r="L26" s="23">
        <f t="shared" si="23"/>
        <v>3.0080641865914206</v>
      </c>
      <c r="M26" s="88">
        <f t="shared" si="23"/>
        <v>3.6293544598130811</v>
      </c>
      <c r="N26" s="66">
        <f t="shared" si="24"/>
        <v>0.16824304949643606</v>
      </c>
      <c r="O26" s="23">
        <f t="shared" si="24"/>
        <v>0.81457237244175984</v>
      </c>
      <c r="P26" s="45">
        <f t="shared" si="24"/>
        <v>0.98281542193819593</v>
      </c>
      <c r="Q26" s="100">
        <f t="shared" si="6"/>
        <v>0.7895333227180964</v>
      </c>
      <c r="R26" s="23">
        <f t="shared" si="6"/>
        <v>3.8226365590331803</v>
      </c>
      <c r="S26" s="45">
        <f t="shared" si="6"/>
        <v>4.6121698817512771</v>
      </c>
    </row>
    <row r="27" spans="1:19">
      <c r="A27" s="47">
        <v>2019</v>
      </c>
      <c r="B27" s="6" t="s">
        <v>25</v>
      </c>
      <c r="C27" s="6">
        <v>1</v>
      </c>
      <c r="D27" s="19" t="str">
        <f t="shared" si="4"/>
        <v>2019 C 1</v>
      </c>
      <c r="E27" s="66">
        <f>'(5a) NPP_dist_LB'!I27</f>
        <v>1.4433702653904972</v>
      </c>
      <c r="F27" s="22">
        <f>'(5a) NPP_dist_LB'!J27</f>
        <v>0.25150259649158885</v>
      </c>
      <c r="G27" s="88">
        <f t="shared" si="0"/>
        <v>1.6948728618820861</v>
      </c>
      <c r="H27" s="57">
        <f>SUM('(3) J. balticus'!L87:L91)</f>
        <v>0.59922793880754144</v>
      </c>
      <c r="I27" s="22">
        <f>SUM('(3) J. balticus'!M87:M91)</f>
        <v>4.1185961894538572</v>
      </c>
      <c r="J27" s="53">
        <f>SUM('(3) J. balticus'!N87:N91)</f>
        <v>4.7178241282613991</v>
      </c>
      <c r="K27" s="66">
        <f>H27*$E27*0.4215</f>
        <v>0.36455863309133657</v>
      </c>
      <c r="L27" s="23">
        <f t="shared" ref="L27:M29" si="25">I27*$E27*0.4215</f>
        <v>2.5056738844159998</v>
      </c>
      <c r="M27" s="88">
        <f t="shared" si="25"/>
        <v>2.8702325175073367</v>
      </c>
      <c r="N27" s="66">
        <f t="shared" ref="N27:P29" si="26">H27*$F27*0.42</f>
        <v>6.3297100650167817E-2</v>
      </c>
      <c r="O27" s="23">
        <f t="shared" si="26"/>
        <v>0.43505180693016365</v>
      </c>
      <c r="P27" s="45">
        <f t="shared" si="26"/>
        <v>0.49834890758033157</v>
      </c>
      <c r="Q27" s="100">
        <f t="shared" si="6"/>
        <v>0.42785573374150437</v>
      </c>
      <c r="R27" s="23">
        <f t="shared" si="6"/>
        <v>2.9407256913461635</v>
      </c>
      <c r="S27" s="45">
        <f t="shared" si="6"/>
        <v>3.368581425087668</v>
      </c>
    </row>
    <row r="28" spans="1:19">
      <c r="A28" s="47">
        <v>2019</v>
      </c>
      <c r="B28" s="6" t="s">
        <v>25</v>
      </c>
      <c r="C28" s="6">
        <v>2</v>
      </c>
      <c r="D28" s="19" t="str">
        <f t="shared" si="4"/>
        <v>2019 C 2</v>
      </c>
      <c r="E28" s="66">
        <f>'(5a) NPP_dist_LB'!I28</f>
        <v>1.3389244500118722</v>
      </c>
      <c r="F28" s="22">
        <f>'(5a) NPP_dist_LB'!J28</f>
        <v>0.24468116689839145</v>
      </c>
      <c r="G28" s="88">
        <f t="shared" si="0"/>
        <v>1.5836056169102637</v>
      </c>
      <c r="H28" s="57">
        <f>'(3) J. balticus'!L92</f>
        <v>0.20686127648262415</v>
      </c>
      <c r="I28" s="22">
        <f>'(3) J. balticus'!M92</f>
        <v>3.3973511107400043</v>
      </c>
      <c r="J28" s="53">
        <f>'(3) J. balticus'!N92</f>
        <v>3.6042123872226286</v>
      </c>
      <c r="K28" s="66">
        <f t="shared" ref="K28:K29" si="27">H28*$E28*0.4215</f>
        <v>0.11674353818543046</v>
      </c>
      <c r="L28" s="23">
        <f t="shared" si="25"/>
        <v>1.9173177110279762</v>
      </c>
      <c r="M28" s="88">
        <f t="shared" si="25"/>
        <v>2.0340612492134067</v>
      </c>
      <c r="N28" s="66">
        <f t="shared" si="26"/>
        <v>2.1258324576660888E-2</v>
      </c>
      <c r="O28" s="23">
        <f t="shared" si="26"/>
        <v>0.34913249033855243</v>
      </c>
      <c r="P28" s="45">
        <f t="shared" si="26"/>
        <v>0.37039081491521331</v>
      </c>
      <c r="Q28" s="100">
        <f t="shared" si="6"/>
        <v>0.13800186276209134</v>
      </c>
      <c r="R28" s="23">
        <f t="shared" si="6"/>
        <v>2.2664502013665286</v>
      </c>
      <c r="S28" s="45">
        <f t="shared" si="6"/>
        <v>2.4044520641286198</v>
      </c>
    </row>
    <row r="29" spans="1:19">
      <c r="A29" s="47">
        <v>2019</v>
      </c>
      <c r="B29" s="6" t="s">
        <v>25</v>
      </c>
      <c r="C29" s="6">
        <v>3</v>
      </c>
      <c r="D29" s="19" t="str">
        <f t="shared" si="4"/>
        <v>2019 C 3</v>
      </c>
      <c r="E29" s="66">
        <f>'(5a) NPP_dist_LB'!I29</f>
        <v>1.0832612898737697</v>
      </c>
      <c r="F29" s="22">
        <f>'(5a) NPP_dist_LB'!J29</f>
        <v>0.22798362626323709</v>
      </c>
      <c r="G29" s="88">
        <f t="shared" si="0"/>
        <v>1.3112449161370068</v>
      </c>
      <c r="H29" s="57">
        <f>'(3) J. balticus'!L93</f>
        <v>0.80967277741652777</v>
      </c>
      <c r="I29" s="22">
        <f>'(3) J. balticus'!M93</f>
        <v>3.9201445597647777</v>
      </c>
      <c r="J29" s="53">
        <f>'(3) J. balticus'!N93</f>
        <v>4.7298173371813057</v>
      </c>
      <c r="K29" s="66">
        <f t="shared" si="27"/>
        <v>0.36969224520662014</v>
      </c>
      <c r="L29" s="23">
        <f t="shared" si="25"/>
        <v>1.7899169692454759</v>
      </c>
      <c r="M29" s="88">
        <f t="shared" si="25"/>
        <v>2.1596092144520962</v>
      </c>
      <c r="N29" s="66">
        <f t="shared" si="26"/>
        <v>7.752869707045966E-2</v>
      </c>
      <c r="O29" s="23">
        <f t="shared" si="26"/>
        <v>0.37536608432873558</v>
      </c>
      <c r="P29" s="45">
        <f t="shared" si="26"/>
        <v>0.45289478139919526</v>
      </c>
      <c r="Q29" s="100">
        <f t="shared" si="6"/>
        <v>0.44722094227707981</v>
      </c>
      <c r="R29" s="23">
        <f t="shared" si="6"/>
        <v>2.1652830535742114</v>
      </c>
      <c r="S29" s="45">
        <f t="shared" si="6"/>
        <v>2.6125039958512914</v>
      </c>
    </row>
    <row r="30" spans="1:19">
      <c r="A30" s="47">
        <v>2017</v>
      </c>
      <c r="B30" s="6" t="s">
        <v>9</v>
      </c>
      <c r="C30" s="6">
        <v>1</v>
      </c>
      <c r="D30" s="19" t="str">
        <f t="shared" si="4"/>
        <v>2017 D 1</v>
      </c>
      <c r="E30" s="66">
        <f>'(5a) NPP_dist_LB'!I30</f>
        <v>0.50324777956035005</v>
      </c>
      <c r="F30" s="22">
        <f>'(5a) NPP_dist_LB'!J30</f>
        <v>0.18867528046086934</v>
      </c>
      <c r="G30" s="88">
        <f t="shared" si="0"/>
        <v>0.69192306002121939</v>
      </c>
      <c r="H30" s="57">
        <f>AVERAGE(SUM('(3) J. balticus'!L3:L7),SUM('(3) J. balticus'!L45:L49))</f>
        <v>0.82989450123088038</v>
      </c>
      <c r="I30" s="22">
        <f>AVERAGE(SUM('(3) J. balticus'!M3:M7),SUM('(3) J. balticus'!M45:M49))</f>
        <v>3.3056628323462958</v>
      </c>
      <c r="J30" s="53">
        <f>AVERAGE(SUM('(3) J. balticus'!N3:N7),SUM('(3) J. balticus'!N45:N49))</f>
        <v>4.1355573335771751</v>
      </c>
      <c r="K30" s="66">
        <f>H30*$E30*0.5715</f>
        <v>0.23868272590537798</v>
      </c>
      <c r="L30" s="23">
        <f t="shared" ref="L30:M32" si="28">I30*$E30*0.5715</f>
        <v>0.95072881502199724</v>
      </c>
      <c r="M30" s="88">
        <f t="shared" si="28"/>
        <v>1.1894115409273749</v>
      </c>
      <c r="N30" s="66">
        <f t="shared" ref="N30:P32" si="29">H30*$F30*0.58</f>
        <v>9.0816735108148375E-2</v>
      </c>
      <c r="O30" s="23">
        <f t="shared" si="29"/>
        <v>0.3617441799611652</v>
      </c>
      <c r="P30" s="45">
        <f t="shared" si="29"/>
        <v>0.45256091506931351</v>
      </c>
      <c r="Q30" s="100">
        <f t="shared" si="6"/>
        <v>0.32949946101352634</v>
      </c>
      <c r="R30" s="23">
        <f t="shared" si="6"/>
        <v>1.3124729949831624</v>
      </c>
      <c r="S30" s="45">
        <f t="shared" si="6"/>
        <v>1.6419724559966884</v>
      </c>
    </row>
    <row r="31" spans="1:19">
      <c r="A31" s="47">
        <v>2017</v>
      </c>
      <c r="B31" s="6" t="s">
        <v>9</v>
      </c>
      <c r="C31" s="6">
        <v>2</v>
      </c>
      <c r="D31" s="19" t="str">
        <f t="shared" si="4"/>
        <v>2017 D 2</v>
      </c>
      <c r="E31" s="66">
        <f>'(5a) NPP_dist_LB'!I31</f>
        <v>0.48176303867381254</v>
      </c>
      <c r="F31" s="22">
        <f>'(5a) NPP_dist_LB'!J31</f>
        <v>0.18738180761545337</v>
      </c>
      <c r="G31" s="88">
        <f t="shared" si="0"/>
        <v>0.66914484628926596</v>
      </c>
      <c r="H31" s="57">
        <f>AVERAGE('(3) J. balticus'!L50,'(3) J. balticus'!L8)</f>
        <v>0.59299125780203599</v>
      </c>
      <c r="I31" s="22">
        <f>AVERAGE('(3) J. balticus'!M50,'(3) J. balticus'!M8)</f>
        <v>3.094907882651512</v>
      </c>
      <c r="J31" s="53">
        <f>AVERAGE('(3) J. balticus'!N50,'(3) J. balticus'!N8)</f>
        <v>3.6878991404535482</v>
      </c>
      <c r="K31" s="66">
        <f t="shared" ref="K31" si="30">H31*$E31*0.5715</f>
        <v>0.16326684595685612</v>
      </c>
      <c r="L31" s="23">
        <f t="shared" si="28"/>
        <v>0.85211348713712731</v>
      </c>
      <c r="M31" s="88">
        <f t="shared" si="28"/>
        <v>1.0153803330939835</v>
      </c>
      <c r="N31" s="66">
        <f t="shared" si="29"/>
        <v>6.4447148796521941E-2</v>
      </c>
      <c r="O31" s="23">
        <f t="shared" si="29"/>
        <v>0.3363590714036423</v>
      </c>
      <c r="P31" s="45">
        <f t="shared" si="29"/>
        <v>0.40080622020016432</v>
      </c>
      <c r="Q31" s="100">
        <f t="shared" si="6"/>
        <v>0.22771399475337806</v>
      </c>
      <c r="R31" s="23">
        <f t="shared" si="6"/>
        <v>1.1884725585407696</v>
      </c>
      <c r="S31" s="45">
        <f t="shared" si="6"/>
        <v>1.4161865532941478</v>
      </c>
    </row>
    <row r="32" spans="1:19">
      <c r="A32" s="47">
        <v>2017</v>
      </c>
      <c r="B32" s="6" t="s">
        <v>9</v>
      </c>
      <c r="C32" s="6">
        <v>3</v>
      </c>
      <c r="D32" s="19" t="str">
        <f t="shared" si="4"/>
        <v>2017 D 3</v>
      </c>
      <c r="E32" s="66">
        <f>'(5a) NPP_dist_LB'!I32</f>
        <v>0.38593442410256251</v>
      </c>
      <c r="F32" s="22">
        <f>'(5a) NPP_dist_LB'!J32</f>
        <v>0.181612517149427</v>
      </c>
      <c r="G32" s="88">
        <f t="shared" si="0"/>
        <v>0.56754694125198957</v>
      </c>
      <c r="H32" s="57">
        <f>AVERAGE('(3) J. balticus'!L51,'(3) J. balticus'!L9)</f>
        <v>0.29827594797544843</v>
      </c>
      <c r="I32" s="22">
        <f>AVERAGE('(3) J. balticus'!M51,'(3) J. balticus'!M9)</f>
        <v>3.0902734062331243</v>
      </c>
      <c r="J32" s="53">
        <f>AVERAGE('(3) J. balticus'!N51,'(3) J. balticus'!N9)</f>
        <v>3.388549354208573</v>
      </c>
      <c r="K32" s="66">
        <f>H32*$E32*0.5715</f>
        <v>6.578819747147216E-2</v>
      </c>
      <c r="L32" s="23">
        <f t="shared" si="28"/>
        <v>0.68159541012283675</v>
      </c>
      <c r="M32" s="88">
        <f t="shared" si="28"/>
        <v>0.747383607594309</v>
      </c>
      <c r="N32" s="66">
        <f t="shared" si="29"/>
        <v>3.141897451583258E-2</v>
      </c>
      <c r="O32" s="23">
        <f t="shared" si="29"/>
        <v>0.32551475255184026</v>
      </c>
      <c r="P32" s="45">
        <f t="shared" si="29"/>
        <v>0.35693372706767285</v>
      </c>
      <c r="Q32" s="100">
        <f t="shared" si="6"/>
        <v>9.7207171987304747E-2</v>
      </c>
      <c r="R32" s="23">
        <f t="shared" si="6"/>
        <v>1.007110162674677</v>
      </c>
      <c r="S32" s="45">
        <f t="shared" si="6"/>
        <v>1.1043173346619819</v>
      </c>
    </row>
    <row r="33" spans="1:19">
      <c r="A33" s="47">
        <v>2018</v>
      </c>
      <c r="B33" s="6" t="s">
        <v>9</v>
      </c>
      <c r="C33" s="6">
        <v>1</v>
      </c>
      <c r="D33" s="19" t="str">
        <f t="shared" si="4"/>
        <v>2018 D 1</v>
      </c>
      <c r="E33" s="66">
        <f>'(5a) NPP_dist_LB'!I33</f>
        <v>0.74780251397642417</v>
      </c>
      <c r="F33" s="22">
        <f>'(5a) NPP_dist_LB'!J33</f>
        <v>0.2066290788282967</v>
      </c>
      <c r="G33" s="88">
        <f t="shared" si="0"/>
        <v>0.9544315928047209</v>
      </c>
      <c r="H33" s="57">
        <f>AVERAGE(SUM('(3) J. balticus'!L3:L7),SUM('(3) J. balticus'!L45:L49))</f>
        <v>0.82989450123088038</v>
      </c>
      <c r="I33" s="22">
        <f>AVERAGE(SUM('(3) J. balticus'!M3:M7),SUM('(3) J. balticus'!M45:M49))</f>
        <v>3.3056628323462958</v>
      </c>
      <c r="J33" s="53">
        <f>AVERAGE(SUM('(3) J. balticus'!N3:N7),SUM('(3) J. balticus'!N45:N49))</f>
        <v>4.1355573335771751</v>
      </c>
      <c r="K33" s="66">
        <f t="shared" ref="K33:M35" si="31">H33*$E33</f>
        <v>0.62059719435566296</v>
      </c>
      <c r="L33" s="23">
        <f t="shared" si="31"/>
        <v>2.4719829763869869</v>
      </c>
      <c r="M33" s="88">
        <f t="shared" si="31"/>
        <v>3.0925801707426488</v>
      </c>
      <c r="N33" s="66">
        <f t="shared" ref="N33:P35" si="32">H33*$F33</f>
        <v>0.17148033631400555</v>
      </c>
      <c r="O33" s="23">
        <f t="shared" si="32"/>
        <v>0.68304606596465334</v>
      </c>
      <c r="P33" s="45">
        <f t="shared" si="32"/>
        <v>0.85452640227865861</v>
      </c>
      <c r="Q33" s="100">
        <f t="shared" si="6"/>
        <v>0.79207753066966857</v>
      </c>
      <c r="R33" s="23">
        <f t="shared" si="6"/>
        <v>3.1550290423516403</v>
      </c>
      <c r="S33" s="45">
        <f t="shared" si="6"/>
        <v>3.9471065730213075</v>
      </c>
    </row>
    <row r="34" spans="1:19">
      <c r="A34" s="47">
        <v>2018</v>
      </c>
      <c r="B34" s="6" t="s">
        <v>9</v>
      </c>
      <c r="C34" s="6">
        <v>2</v>
      </c>
      <c r="D34" s="19" t="str">
        <f t="shared" si="4"/>
        <v>2018 D 2</v>
      </c>
      <c r="E34" s="66">
        <f>'(5a) NPP_dist_LB'!I34</f>
        <v>0.69479866859966188</v>
      </c>
      <c r="F34" s="22">
        <f>'(5a) NPP_dist_LB'!J34</f>
        <v>0.20347494540907066</v>
      </c>
      <c r="G34" s="88">
        <f t="shared" si="0"/>
        <v>0.89827361400873251</v>
      </c>
      <c r="H34" s="57">
        <f>AVERAGE('(3) J. balticus'!L50,'(3) J. balticus'!L8)</f>
        <v>0.59299125780203599</v>
      </c>
      <c r="I34" s="22">
        <f>AVERAGE('(3) J. balticus'!M50,'(3) J. balticus'!M8)</f>
        <v>3.094907882651512</v>
      </c>
      <c r="J34" s="53">
        <f>AVERAGE('(3) J. balticus'!N50,'(3) J. balticus'!N8)</f>
        <v>3.6878991404535482</v>
      </c>
      <c r="K34" s="66">
        <f t="shared" si="31"/>
        <v>0.41200953641209348</v>
      </c>
      <c r="L34" s="23">
        <f t="shared" si="31"/>
        <v>2.1503378763048691</v>
      </c>
      <c r="M34" s="88">
        <f t="shared" si="31"/>
        <v>2.5623474127169628</v>
      </c>
      <c r="N34" s="66">
        <f t="shared" si="32"/>
        <v>0.12065886380932542</v>
      </c>
      <c r="O34" s="23">
        <f t="shared" si="32"/>
        <v>0.62973621246861888</v>
      </c>
      <c r="P34" s="45">
        <f t="shared" si="32"/>
        <v>0.75039507627794433</v>
      </c>
      <c r="Q34" s="100">
        <f t="shared" si="6"/>
        <v>0.53266840022141893</v>
      </c>
      <c r="R34" s="23">
        <f t="shared" si="6"/>
        <v>2.7800740887734881</v>
      </c>
      <c r="S34" s="45">
        <f t="shared" si="6"/>
        <v>3.3127424889949069</v>
      </c>
    </row>
    <row r="35" spans="1:19">
      <c r="A35" s="47">
        <v>2018</v>
      </c>
      <c r="B35" s="6" t="s">
        <v>9</v>
      </c>
      <c r="C35" s="6">
        <v>3</v>
      </c>
      <c r="D35" s="19" t="str">
        <f t="shared" si="4"/>
        <v>2018 D 3</v>
      </c>
      <c r="E35" s="66">
        <f>'(5a) NPP_dist_LB'!I35</f>
        <v>0.65802371326972253</v>
      </c>
      <c r="F35" s="22">
        <f>'(5a) NPP_dist_LB'!J35</f>
        <v>0.20128655483528854</v>
      </c>
      <c r="G35" s="88">
        <f t="shared" si="0"/>
        <v>0.8593102681050111</v>
      </c>
      <c r="H35" s="57">
        <f>AVERAGE('(3) J. balticus'!L51,'(3) J. balticus'!L9)</f>
        <v>0.29827594797544843</v>
      </c>
      <c r="I35" s="22">
        <f>AVERAGE('(3) J. balticus'!M51,'(3) J. balticus'!M9)</f>
        <v>3.0902734062331243</v>
      </c>
      <c r="J35" s="53">
        <f>AVERAGE('(3) J. balticus'!N51,'(3) J. balticus'!N9)</f>
        <v>3.388549354208573</v>
      </c>
      <c r="K35" s="66">
        <f t="shared" si="31"/>
        <v>0.19627264686585116</v>
      </c>
      <c r="L35" s="23">
        <f t="shared" si="31"/>
        <v>2.0334731817881941</v>
      </c>
      <c r="M35" s="88">
        <f t="shared" si="31"/>
        <v>2.2297458286540452</v>
      </c>
      <c r="N35" s="66">
        <f t="shared" si="32"/>
        <v>6.0038937958207771E-2</v>
      </c>
      <c r="O35" s="23">
        <f t="shared" si="32"/>
        <v>0.62203048743977762</v>
      </c>
      <c r="P35" s="45">
        <f t="shared" si="32"/>
        <v>0.68206942539798554</v>
      </c>
      <c r="Q35" s="100">
        <f t="shared" si="6"/>
        <v>0.25631158482405891</v>
      </c>
      <c r="R35" s="23">
        <f t="shared" si="6"/>
        <v>2.6555036692279717</v>
      </c>
      <c r="S35" s="45">
        <f t="shared" si="6"/>
        <v>2.9118152540520308</v>
      </c>
    </row>
    <row r="36" spans="1:19">
      <c r="A36" s="47">
        <v>2019</v>
      </c>
      <c r="B36" s="6" t="s">
        <v>9</v>
      </c>
      <c r="C36" s="6">
        <v>1</v>
      </c>
      <c r="D36" s="19" t="str">
        <f t="shared" si="4"/>
        <v>2019 D 1</v>
      </c>
      <c r="E36" s="66">
        <f>'(5a) NPP_dist_LB'!I36</f>
        <v>1.3822807040388674</v>
      </c>
      <c r="F36" s="22">
        <f>'(5a) NPP_dist_LB'!J36</f>
        <v>0.24751279431398296</v>
      </c>
      <c r="G36" s="88">
        <f t="shared" si="0"/>
        <v>1.6297934983528504</v>
      </c>
      <c r="H36" s="57">
        <f>SUM('(3) J. balticus'!L94:L98)</f>
        <v>0.97512255950501547</v>
      </c>
      <c r="I36" s="22">
        <f>SUM('(3) J. balticus'!M94:M98)</f>
        <v>3.5407421076493368</v>
      </c>
      <c r="J36" s="53">
        <f>SUM('(3) J. balticus'!N94:N98)</f>
        <v>4.5158646671543519</v>
      </c>
      <c r="K36" s="66">
        <f>H36*$E36*0.4215</f>
        <v>0.56813694083936073</v>
      </c>
      <c r="L36" s="23">
        <f t="shared" ref="L36:M38" si="33">I36*$E36*0.4215</f>
        <v>2.0629472364603392</v>
      </c>
      <c r="M36" s="88">
        <f t="shared" si="33"/>
        <v>2.6310841772997002</v>
      </c>
      <c r="N36" s="66">
        <f t="shared" ref="N36:P38" si="34">H36*$F36*0.42</f>
        <v>0.10136922999070959</v>
      </c>
      <c r="O36" s="23">
        <f t="shared" si="34"/>
        <v>0.36807916866397689</v>
      </c>
      <c r="P36" s="45">
        <f t="shared" si="34"/>
        <v>0.46944839865468646</v>
      </c>
      <c r="Q36" s="100">
        <f t="shared" si="6"/>
        <v>0.66950617083007036</v>
      </c>
      <c r="R36" s="23">
        <f t="shared" si="6"/>
        <v>2.431026405124316</v>
      </c>
      <c r="S36" s="45">
        <f t="shared" si="6"/>
        <v>3.1005325759543867</v>
      </c>
    </row>
    <row r="37" spans="1:19">
      <c r="A37" s="47">
        <v>2019</v>
      </c>
      <c r="B37" s="6" t="s">
        <v>9</v>
      </c>
      <c r="C37" s="6">
        <v>2</v>
      </c>
      <c r="D37" s="19" t="str">
        <f t="shared" si="4"/>
        <v>2019 D 2</v>
      </c>
      <c r="E37" s="66">
        <f>'(5a) NPP_dist_LB'!I37</f>
        <v>1.3474532310379872</v>
      </c>
      <c r="F37" s="22">
        <f>'(5a) NPP_dist_LB'!J37</f>
        <v>0.24523818758011565</v>
      </c>
      <c r="G37" s="88">
        <f t="shared" si="0"/>
        <v>1.5926914186181029</v>
      </c>
      <c r="H37" s="57">
        <f>'(3) J. balticus'!L99</f>
        <v>0.14958629701074158</v>
      </c>
      <c r="I37" s="22">
        <f>'(3) J. balticus'!M99</f>
        <v>4.0816804671931122</v>
      </c>
      <c r="J37" s="53">
        <f>'(3) J. balticus'!N99</f>
        <v>4.2312667642038537</v>
      </c>
      <c r="K37" s="66">
        <f t="shared" ref="K37:K38" si="35">H37*$E37*0.4215</f>
        <v>8.4957767283814531E-2</v>
      </c>
      <c r="L37" s="23">
        <f t="shared" si="33"/>
        <v>2.318196694405656</v>
      </c>
      <c r="M37" s="88">
        <f t="shared" si="33"/>
        <v>2.4031544616894704</v>
      </c>
      <c r="N37" s="66">
        <f t="shared" si="34"/>
        <v>1.5407394393608756E-2</v>
      </c>
      <c r="O37" s="23">
        <f t="shared" si="34"/>
        <v>0.42041324642335137</v>
      </c>
      <c r="P37" s="45">
        <f t="shared" si="34"/>
        <v>0.43582064081696009</v>
      </c>
      <c r="Q37" s="100">
        <f t="shared" si="6"/>
        <v>0.10036516167742329</v>
      </c>
      <c r="R37" s="23">
        <f t="shared" si="6"/>
        <v>2.7386099408290074</v>
      </c>
      <c r="S37" s="45">
        <f t="shared" si="6"/>
        <v>2.8389751025064305</v>
      </c>
    </row>
    <row r="38" spans="1:19">
      <c r="A38" s="47">
        <v>2019</v>
      </c>
      <c r="B38" s="6" t="s">
        <v>9</v>
      </c>
      <c r="C38" s="6">
        <v>3</v>
      </c>
      <c r="D38" s="19" t="str">
        <f t="shared" si="4"/>
        <v>2019 D 3</v>
      </c>
      <c r="E38" s="66">
        <f>'(5a) NPP_dist_LB'!I38</f>
        <v>1.0438425824787447</v>
      </c>
      <c r="F38" s="22">
        <f>'(5a) NPP_dist_LB'!J38</f>
        <v>0.22540916278497078</v>
      </c>
      <c r="G38" s="88">
        <f t="shared" si="0"/>
        <v>1.2692517452637155</v>
      </c>
      <c r="H38" s="57">
        <f>'(3) J. balticus'!L100</f>
        <v>0.45290710372239695</v>
      </c>
      <c r="I38" s="22">
        <f>'(3) J. balticus'!M100</f>
        <v>3.6356641174206961</v>
      </c>
      <c r="J38" s="53">
        <f>'(3) J. balticus'!N100</f>
        <v>4.0885712211430931</v>
      </c>
      <c r="K38" s="66">
        <f t="shared" si="35"/>
        <v>0.19926990830563215</v>
      </c>
      <c r="L38" s="23">
        <f t="shared" si="33"/>
        <v>1.5996182205005953</v>
      </c>
      <c r="M38" s="88">
        <f t="shared" si="33"/>
        <v>1.7988881288062275</v>
      </c>
      <c r="N38" s="66">
        <f t="shared" si="34"/>
        <v>4.2877552649161196E-2</v>
      </c>
      <c r="O38" s="23">
        <f t="shared" si="34"/>
        <v>0.34419504204756668</v>
      </c>
      <c r="P38" s="45">
        <f t="shared" si="34"/>
        <v>0.38707259469672789</v>
      </c>
      <c r="Q38" s="100">
        <f t="shared" si="6"/>
        <v>0.24214746095479334</v>
      </c>
      <c r="R38" s="23">
        <f t="shared" si="6"/>
        <v>1.9438132625481619</v>
      </c>
      <c r="S38" s="45">
        <f t="shared" si="6"/>
        <v>2.1859607235029554</v>
      </c>
    </row>
    <row r="39" spans="1:19">
      <c r="A39" s="47">
        <v>2017</v>
      </c>
      <c r="B39" s="6" t="s">
        <v>8</v>
      </c>
      <c r="C39" s="6">
        <v>1</v>
      </c>
      <c r="D39" s="19" t="str">
        <f t="shared" si="4"/>
        <v>2017 E 1</v>
      </c>
      <c r="E39" s="66">
        <f>'(5a) NPP_dist_LB'!I39</f>
        <v>0.47077116332276248</v>
      </c>
      <c r="F39" s="22">
        <f>'(5a) NPP_dist_LB'!J39</f>
        <v>0.18672004993534611</v>
      </c>
      <c r="G39" s="88">
        <f t="shared" si="0"/>
        <v>0.65749121325810855</v>
      </c>
      <c r="H39" s="57">
        <f>AVERAGE(SUM('(3) J. balticus'!L52:L56),SUM('(3) J. balticus'!L10:L14))</f>
        <v>0.69796989547296429</v>
      </c>
      <c r="I39" s="22">
        <f>AVERAGE(SUM('(3) J. balticus'!M52:M56),SUM('(3) J. balticus'!M10:M14))</f>
        <v>3.7262974478579309</v>
      </c>
      <c r="J39" s="53">
        <f>AVERAGE(SUM('(3) J. balticus'!N52:N56),SUM('(3) J. balticus'!N10:N14))</f>
        <v>4.4242673433308948</v>
      </c>
      <c r="K39" s="66">
        <f>H39*$E39*0.5715</f>
        <v>0.18778581295344648</v>
      </c>
      <c r="L39" s="23">
        <f t="shared" ref="L39:M41" si="36">I39*$E39*0.5715</f>
        <v>1.002544379193012</v>
      </c>
      <c r="M39" s="88">
        <f t="shared" si="36"/>
        <v>1.1903301921464584</v>
      </c>
      <c r="N39" s="66">
        <f t="shared" ref="N39:P41" si="37">H39*$F39*0.58</f>
        <v>7.5588484766926506E-2</v>
      </c>
      <c r="O39" s="23">
        <f t="shared" si="37"/>
        <v>0.40354917841203164</v>
      </c>
      <c r="P39" s="45">
        <f t="shared" si="37"/>
        <v>0.47913766317895806</v>
      </c>
      <c r="Q39" s="100">
        <f t="shared" si="6"/>
        <v>0.26337429772037302</v>
      </c>
      <c r="R39" s="23">
        <f t="shared" si="6"/>
        <v>1.4060935576050437</v>
      </c>
      <c r="S39" s="45">
        <f t="shared" si="6"/>
        <v>1.6694678553254165</v>
      </c>
    </row>
    <row r="40" spans="1:19">
      <c r="A40" s="47">
        <v>2017</v>
      </c>
      <c r="B40" s="6" t="s">
        <v>8</v>
      </c>
      <c r="C40" s="6">
        <v>2</v>
      </c>
      <c r="D40" s="19" t="str">
        <f t="shared" si="4"/>
        <v>2017 E 2</v>
      </c>
      <c r="E40" s="66">
        <f>'(5a) NPP_dist_LB'!I40</f>
        <v>0.48086986251768749</v>
      </c>
      <c r="F40" s="22">
        <f>'(5a) NPP_dist_LB'!J40</f>
        <v>0.18732803460928946</v>
      </c>
      <c r="G40" s="88">
        <f t="shared" si="0"/>
        <v>0.66819789712697697</v>
      </c>
      <c r="H40" s="57">
        <f>AVERAGE('(3) J. balticus'!L57,'(3) J. balticus'!L15)</f>
        <v>0.18088740824489591</v>
      </c>
      <c r="I40" s="22">
        <f>AVERAGE('(3) J. balticus'!M57,'(3) J. balticus'!M15)</f>
        <v>3.372860153325453</v>
      </c>
      <c r="J40" s="53">
        <f>AVERAGE('(3) J. balticus'!N57,'(3) J. balticus'!N15)</f>
        <v>3.5537475615703489</v>
      </c>
      <c r="K40" s="66">
        <f t="shared" ref="K40:K41" si="38">H40*$E40*0.5715</f>
        <v>4.9710957741026081E-2</v>
      </c>
      <c r="L40" s="23">
        <f t="shared" si="36"/>
        <v>0.92691973518329973</v>
      </c>
      <c r="M40" s="88">
        <f t="shared" si="36"/>
        <v>0.97663069292432581</v>
      </c>
      <c r="N40" s="66">
        <f t="shared" si="37"/>
        <v>1.9653463949809026E-2</v>
      </c>
      <c r="O40" s="23">
        <f t="shared" si="37"/>
        <v>0.36646213284997736</v>
      </c>
      <c r="P40" s="45">
        <f t="shared" si="37"/>
        <v>0.38611559679978641</v>
      </c>
      <c r="Q40" s="100">
        <f t="shared" si="6"/>
        <v>6.9364421690835107E-2</v>
      </c>
      <c r="R40" s="23">
        <f t="shared" si="6"/>
        <v>1.2933818680332771</v>
      </c>
      <c r="S40" s="45">
        <f t="shared" si="6"/>
        <v>1.3627462897241123</v>
      </c>
    </row>
    <row r="41" spans="1:19">
      <c r="A41" s="47">
        <v>2017</v>
      </c>
      <c r="B41" s="6" t="s">
        <v>8</v>
      </c>
      <c r="C41" s="6">
        <v>3</v>
      </c>
      <c r="D41" s="19" t="str">
        <f t="shared" si="4"/>
        <v>2017 E 3</v>
      </c>
      <c r="E41" s="66">
        <f>'(5a) NPP_dist_LB'!I41</f>
        <v>0.37819997365095004</v>
      </c>
      <c r="F41" s="22">
        <f>'(5a) NPP_dist_LB'!J41</f>
        <v>0.18114687031262267</v>
      </c>
      <c r="G41" s="88">
        <f t="shared" si="0"/>
        <v>0.5593468439635727</v>
      </c>
      <c r="H41" s="57">
        <f>AVERAGE('(3) J. balticus'!L58,'(3) J. balticus'!L16)</f>
        <v>0</v>
      </c>
      <c r="I41" s="22">
        <f>AVERAGE('(3) J. balticus'!M58,'(3) J. balticus'!M16)</f>
        <v>4.4940578729258842</v>
      </c>
      <c r="J41" s="53">
        <f>AVERAGE('(3) J. balticus'!N58,'(3) J. balticus'!N16)</f>
        <v>4.4940578729258842</v>
      </c>
      <c r="K41" s="66">
        <f t="shared" si="38"/>
        <v>0</v>
      </c>
      <c r="L41" s="23">
        <f t="shared" si="36"/>
        <v>0.97135144325574563</v>
      </c>
      <c r="M41" s="88">
        <f t="shared" si="36"/>
        <v>0.97135144325574563</v>
      </c>
      <c r="N41" s="66">
        <f t="shared" si="37"/>
        <v>0</v>
      </c>
      <c r="O41" s="23">
        <f t="shared" si="37"/>
        <v>0.47216902083690904</v>
      </c>
      <c r="P41" s="45">
        <f t="shared" si="37"/>
        <v>0.47216902083690904</v>
      </c>
      <c r="Q41" s="100">
        <f t="shared" si="6"/>
        <v>0</v>
      </c>
      <c r="R41" s="23">
        <f t="shared" si="6"/>
        <v>1.4435204640926547</v>
      </c>
      <c r="S41" s="45">
        <f t="shared" si="6"/>
        <v>1.4435204640926547</v>
      </c>
    </row>
    <row r="42" spans="1:19">
      <c r="A42" s="47">
        <v>2018</v>
      </c>
      <c r="B42" s="6" t="s">
        <v>8</v>
      </c>
      <c r="C42" s="6">
        <v>1</v>
      </c>
      <c r="D42" s="19" t="str">
        <f t="shared" si="4"/>
        <v>2018 E 1</v>
      </c>
      <c r="E42" s="66">
        <f>'(5a) NPP_dist_LB'!I42</f>
        <v>0.68720583398849122</v>
      </c>
      <c r="F42" s="22">
        <f>'(5a) NPP_dist_LB'!J42</f>
        <v>0.20302311378773227</v>
      </c>
      <c r="G42" s="88">
        <f t="shared" si="0"/>
        <v>0.89022894777622352</v>
      </c>
      <c r="H42" s="57">
        <f>AVERAGE(SUM('(3) J. balticus'!L52:L56),SUM('(3) J. balticus'!L10:L14))</f>
        <v>0.69796989547296429</v>
      </c>
      <c r="I42" s="22">
        <f>AVERAGE(SUM('(3) J. balticus'!M52:M56),SUM('(3) J. balticus'!M10:M14))</f>
        <v>3.7262974478579309</v>
      </c>
      <c r="J42" s="53">
        <f>AVERAGE(SUM('(3) J. balticus'!N52:N56),SUM('(3) J. balticus'!N10:N14))</f>
        <v>4.4242673433308948</v>
      </c>
      <c r="K42" s="66">
        <f t="shared" ref="K42:M44" si="39">H42*$E42</f>
        <v>0.47964898411735846</v>
      </c>
      <c r="L42" s="23">
        <f t="shared" si="39"/>
        <v>2.5607333453443957</v>
      </c>
      <c r="M42" s="88">
        <f t="shared" si="39"/>
        <v>3.040382329461754</v>
      </c>
      <c r="N42" s="66">
        <f t="shared" ref="N42:P44" si="40">H42*$F42</f>
        <v>0.14170402150901923</v>
      </c>
      <c r="O42" s="23">
        <f t="shared" si="40"/>
        <v>0.75652451076339711</v>
      </c>
      <c r="P42" s="45">
        <f t="shared" si="40"/>
        <v>0.89822853227241617</v>
      </c>
      <c r="Q42" s="100">
        <f t="shared" si="6"/>
        <v>0.62135300562637763</v>
      </c>
      <c r="R42" s="23">
        <f t="shared" si="6"/>
        <v>3.3172578561077928</v>
      </c>
      <c r="S42" s="45">
        <f t="shared" si="6"/>
        <v>3.93861086173417</v>
      </c>
    </row>
    <row r="43" spans="1:19">
      <c r="A43" s="47">
        <v>2018</v>
      </c>
      <c r="B43" s="6" t="s">
        <v>8</v>
      </c>
      <c r="C43" s="6">
        <v>2</v>
      </c>
      <c r="D43" s="19" t="str">
        <f t="shared" si="4"/>
        <v>2018 E 2</v>
      </c>
      <c r="E43" s="66">
        <f>'(5a) NPP_dist_LB'!I43</f>
        <v>0.71190134797336446</v>
      </c>
      <c r="F43" s="22">
        <f>'(5a) NPP_dist_LB'!J43</f>
        <v>0.20449268538977314</v>
      </c>
      <c r="G43" s="88">
        <f t="shared" si="0"/>
        <v>0.91639403336313763</v>
      </c>
      <c r="H43" s="57">
        <f>AVERAGE('(3) J. balticus'!L57,'(3) J. balticus'!L15)</f>
        <v>0.18088740824489591</v>
      </c>
      <c r="I43" s="22">
        <f>AVERAGE('(3) J. balticus'!M57,'(3) J. balticus'!M15)</f>
        <v>3.372860153325453</v>
      </c>
      <c r="J43" s="53">
        <f>AVERAGE('(3) J. balticus'!N57,'(3) J. balticus'!N15)</f>
        <v>3.5537475615703489</v>
      </c>
      <c r="K43" s="66">
        <f t="shared" si="39"/>
        <v>0.12877398976094967</v>
      </c>
      <c r="L43" s="23">
        <f t="shared" si="39"/>
        <v>2.4011436896780389</v>
      </c>
      <c r="M43" s="88">
        <f t="shared" si="39"/>
        <v>2.5299176794389884</v>
      </c>
      <c r="N43" s="66">
        <f t="shared" si="40"/>
        <v>3.6990151865194956E-2</v>
      </c>
      <c r="O43" s="23">
        <f t="shared" si="40"/>
        <v>0.68972523019768384</v>
      </c>
      <c r="P43" s="45">
        <f t="shared" si="40"/>
        <v>0.72671538206287878</v>
      </c>
      <c r="Q43" s="100">
        <f t="shared" si="6"/>
        <v>0.16576414162614461</v>
      </c>
      <c r="R43" s="23">
        <f t="shared" si="6"/>
        <v>3.0908689198757227</v>
      </c>
      <c r="S43" s="45">
        <f t="shared" si="6"/>
        <v>3.256633061501867</v>
      </c>
    </row>
    <row r="44" spans="1:19">
      <c r="A44" s="47">
        <v>2018</v>
      </c>
      <c r="B44" s="6" t="s">
        <v>8</v>
      </c>
      <c r="C44" s="6">
        <v>3</v>
      </c>
      <c r="D44" s="19" t="str">
        <f t="shared" si="4"/>
        <v>2018 E 3</v>
      </c>
      <c r="E44" s="66">
        <f>'(5a) NPP_dist_LB'!I44</f>
        <v>0.64737384828216349</v>
      </c>
      <c r="F44" s="22">
        <f>'(5a) NPP_dist_LB'!J44</f>
        <v>0.20065280656987999</v>
      </c>
      <c r="G44" s="88">
        <f t="shared" si="0"/>
        <v>0.84802665485204343</v>
      </c>
      <c r="H44" s="57">
        <f>AVERAGE('(3) J. balticus'!L58,'(3) J. balticus'!L16)</f>
        <v>0</v>
      </c>
      <c r="I44" s="22">
        <f>AVERAGE('(3) J. balticus'!M58,'(3) J. balticus'!M16)</f>
        <v>4.4940578729258842</v>
      </c>
      <c r="J44" s="53">
        <f>AVERAGE('(3) J. balticus'!N58,'(3) J. balticus'!N16)</f>
        <v>4.4940578729258842</v>
      </c>
      <c r="K44" s="66">
        <f t="shared" si="39"/>
        <v>0</v>
      </c>
      <c r="L44" s="23">
        <f t="shared" si="39"/>
        <v>2.9093355395987839</v>
      </c>
      <c r="M44" s="88">
        <f t="shared" si="39"/>
        <v>2.9093355395987839</v>
      </c>
      <c r="N44" s="66">
        <f t="shared" si="40"/>
        <v>0</v>
      </c>
      <c r="O44" s="23">
        <f t="shared" si="40"/>
        <v>0.90174532509004379</v>
      </c>
      <c r="P44" s="45">
        <f t="shared" si="40"/>
        <v>0.90174532509004379</v>
      </c>
      <c r="Q44" s="100">
        <f t="shared" si="6"/>
        <v>0</v>
      </c>
      <c r="R44" s="23">
        <f t="shared" si="6"/>
        <v>3.8110808646888277</v>
      </c>
      <c r="S44" s="45">
        <f t="shared" si="6"/>
        <v>3.8110808646888277</v>
      </c>
    </row>
    <row r="45" spans="1:19">
      <c r="A45" s="47">
        <v>2019</v>
      </c>
      <c r="B45" s="6" t="s">
        <v>8</v>
      </c>
      <c r="C45" s="6">
        <v>1</v>
      </c>
      <c r="D45" s="19" t="str">
        <f t="shared" si="4"/>
        <v>2019 E 1</v>
      </c>
      <c r="E45" s="66">
        <f>'(5a) NPP_dist_LB'!I45</f>
        <v>1.3938967384227898</v>
      </c>
      <c r="F45" s="22">
        <f>'(5a) NPP_dist_LB'!J45</f>
        <v>0.24827144568182233</v>
      </c>
      <c r="G45" s="88">
        <f t="shared" si="0"/>
        <v>1.6421681841046121</v>
      </c>
      <c r="H45" s="57">
        <f>SUM('(3) J. balticus'!L101:L105)</f>
        <v>1.0352724263075286</v>
      </c>
      <c r="I45" s="22">
        <f>SUM('(3) J. balticus'!M101:M105)</f>
        <v>3.0173667165844487</v>
      </c>
      <c r="J45" s="53">
        <f>SUM('(3) J. balticus'!N101:N105)</f>
        <v>4.0526391428919775</v>
      </c>
      <c r="K45" s="66">
        <f>H45*$E45*0.4215</f>
        <v>0.60825099481944067</v>
      </c>
      <c r="L45" s="23">
        <f t="shared" ref="L45:M47" si="41">I45*$E45*0.4215</f>
        <v>1.7727858488837778</v>
      </c>
      <c r="M45" s="88">
        <f t="shared" si="41"/>
        <v>2.3810368437032188</v>
      </c>
      <c r="N45" s="66">
        <f t="shared" ref="N45:P47" si="42">H45*$F45*0.42</f>
        <v>0.10795200442063715</v>
      </c>
      <c r="O45" s="23">
        <f t="shared" si="42"/>
        <v>0.31463291868902649</v>
      </c>
      <c r="P45" s="45">
        <f t="shared" si="42"/>
        <v>0.42258492310966367</v>
      </c>
      <c r="Q45" s="100">
        <f t="shared" si="6"/>
        <v>0.7162029992400778</v>
      </c>
      <c r="R45" s="23">
        <f t="shared" si="6"/>
        <v>2.0874187675728044</v>
      </c>
      <c r="S45" s="45">
        <f t="shared" si="6"/>
        <v>2.8036217668128822</v>
      </c>
    </row>
    <row r="46" spans="1:19">
      <c r="A46" s="47">
        <v>2019</v>
      </c>
      <c r="B46" s="6" t="s">
        <v>8</v>
      </c>
      <c r="C46" s="6">
        <v>2</v>
      </c>
      <c r="D46" s="19" t="str">
        <f t="shared" si="4"/>
        <v>2019 E 2</v>
      </c>
      <c r="E46" s="66">
        <f>'(5a) NPP_dist_LB'!I46</f>
        <v>1.3858782792605098</v>
      </c>
      <c r="F46" s="22">
        <f>'(5a) NPP_dist_LB'!J46</f>
        <v>0.24774775447961245</v>
      </c>
      <c r="G46" s="88">
        <f t="shared" si="0"/>
        <v>1.6336260337401223</v>
      </c>
      <c r="H46" s="57">
        <f>'(3) J. balticus'!L106</f>
        <v>0.54345539662057663</v>
      </c>
      <c r="I46" s="22">
        <f>'(3) J. balticus'!M106</f>
        <v>2.827438897454039</v>
      </c>
      <c r="J46" s="53">
        <f>'(3) J. balticus'!N106</f>
        <v>3.3708942940746156</v>
      </c>
      <c r="K46" s="66">
        <f t="shared" ref="K46:K47" si="43">H46*$E46*0.4215</f>
        <v>0.31745821711269734</v>
      </c>
      <c r="L46" s="23">
        <f t="shared" si="41"/>
        <v>1.6516419138763681</v>
      </c>
      <c r="M46" s="88">
        <f t="shared" si="41"/>
        <v>1.9691001309890652</v>
      </c>
      <c r="N46" s="66">
        <f t="shared" si="42"/>
        <v>5.6548738752481502E-2</v>
      </c>
      <c r="O46" s="23">
        <f t="shared" si="42"/>
        <v>0.29420648786447073</v>
      </c>
      <c r="P46" s="45">
        <f t="shared" si="42"/>
        <v>0.35075522661695224</v>
      </c>
      <c r="Q46" s="100">
        <f t="shared" si="6"/>
        <v>0.37400695586517885</v>
      </c>
      <c r="R46" s="23">
        <f t="shared" si="6"/>
        <v>1.9458484017408388</v>
      </c>
      <c r="S46" s="45">
        <f t="shared" si="6"/>
        <v>2.3198553576060172</v>
      </c>
    </row>
    <row r="47" spans="1:19">
      <c r="A47" s="47">
        <v>2019</v>
      </c>
      <c r="B47" s="6" t="s">
        <v>8</v>
      </c>
      <c r="C47" s="6">
        <v>3</v>
      </c>
      <c r="D47" s="19" t="str">
        <f t="shared" si="4"/>
        <v>2019 E 3</v>
      </c>
      <c r="E47" s="66">
        <f>'(5a) NPP_dist_LB'!I47</f>
        <v>1.0695366984071697</v>
      </c>
      <c r="F47" s="22">
        <f>'(5a) NPP_dist_LB'!J47</f>
        <v>0.22708726355071074</v>
      </c>
      <c r="G47" s="88">
        <f t="shared" si="0"/>
        <v>1.2966239619578803</v>
      </c>
      <c r="H47" s="57">
        <f>'(3) J. balticus'!L107</f>
        <v>0.12484473584488157</v>
      </c>
      <c r="I47" s="22">
        <f>'(3) J. balticus'!M107</f>
        <v>4.2585664515347892</v>
      </c>
      <c r="J47" s="53">
        <f>'(3) J. balticus'!N107</f>
        <v>4.3834111873796706</v>
      </c>
      <c r="K47" s="66">
        <f t="shared" si="43"/>
        <v>5.6281220207284516E-2</v>
      </c>
      <c r="L47" s="23">
        <f t="shared" si="41"/>
        <v>1.9198031427130458</v>
      </c>
      <c r="M47" s="88">
        <f t="shared" si="41"/>
        <v>1.9760843629203304</v>
      </c>
      <c r="N47" s="66">
        <f t="shared" si="42"/>
        <v>1.1907272761324703E-2</v>
      </c>
      <c r="O47" s="23">
        <f t="shared" si="42"/>
        <v>0.40616780489371618</v>
      </c>
      <c r="P47" s="45">
        <f t="shared" si="42"/>
        <v>0.41807507765504087</v>
      </c>
      <c r="Q47" s="100">
        <f t="shared" si="6"/>
        <v>6.8188492968609224E-2</v>
      </c>
      <c r="R47" s="23">
        <f t="shared" si="6"/>
        <v>2.3259709476067618</v>
      </c>
      <c r="S47" s="45">
        <f t="shared" si="6"/>
        <v>2.3941594405753714</v>
      </c>
    </row>
    <row r="48" spans="1:19">
      <c r="A48" s="47">
        <v>2017</v>
      </c>
      <c r="B48" s="6" t="s">
        <v>7</v>
      </c>
      <c r="C48" s="6">
        <v>1</v>
      </c>
      <c r="D48" s="19" t="str">
        <f t="shared" si="4"/>
        <v>2017 F 1</v>
      </c>
      <c r="E48" s="66">
        <f>'(5a) NPP_dist_LB'!I48</f>
        <v>0.49640549792624994</v>
      </c>
      <c r="F48" s="22">
        <f>'(5a) NPP_dist_LB'!J48</f>
        <v>0.18826334598415695</v>
      </c>
      <c r="G48" s="88">
        <f t="shared" si="0"/>
        <v>0.68466884391040694</v>
      </c>
      <c r="H48" s="57">
        <f>AVERAGE(SUM('(3) J. balticus'!L17:L21),SUM('(3) J. balticus'!L59:L63))</f>
        <v>0.44217316207733509</v>
      </c>
      <c r="I48" s="22">
        <f>AVERAGE(SUM('(3) J. balticus'!M17:M21),SUM('(3) J. balticus'!M59:M63))</f>
        <v>3.1657410813998657</v>
      </c>
      <c r="J48" s="53">
        <f>AVERAGE(SUM('(3) J. balticus'!N17:N21),SUM('(3) J. balticus'!N59:N63))</f>
        <v>3.6079142434772007</v>
      </c>
      <c r="K48" s="66">
        <f>H48*$E48*0.5715</f>
        <v>0.12544264333669158</v>
      </c>
      <c r="L48" s="23">
        <f t="shared" ref="L48:M50" si="44">I48*$E48*0.5715</f>
        <v>0.89810726527292151</v>
      </c>
      <c r="M48" s="88">
        <f t="shared" si="44"/>
        <v>1.0235499086096129</v>
      </c>
      <c r="N48" s="66">
        <f t="shared" ref="N48:P50" si="45">H48*$F48*0.58</f>
        <v>4.8282099418302943E-2</v>
      </c>
      <c r="O48" s="23">
        <f t="shared" si="45"/>
        <v>0.34567594493222836</v>
      </c>
      <c r="P48" s="45">
        <f t="shared" si="45"/>
        <v>0.39395804435053133</v>
      </c>
      <c r="Q48" s="100">
        <f t="shared" si="6"/>
        <v>0.17372474275499453</v>
      </c>
      <c r="R48" s="23">
        <f t="shared" si="6"/>
        <v>1.2437832102051498</v>
      </c>
      <c r="S48" s="45">
        <f t="shared" si="6"/>
        <v>1.4175079529601442</v>
      </c>
    </row>
    <row r="49" spans="1:19">
      <c r="A49" s="47">
        <v>2017</v>
      </c>
      <c r="B49" s="6" t="s">
        <v>7</v>
      </c>
      <c r="C49" s="6">
        <v>2</v>
      </c>
      <c r="D49" s="19" t="str">
        <f t="shared" si="4"/>
        <v>2017 F 2</v>
      </c>
      <c r="E49" s="66">
        <f>'(5a) NPP_dist_LB'!I49</f>
        <v>0.49934194806622501</v>
      </c>
      <c r="F49" s="22">
        <f>'(5a) NPP_dist_LB'!J49</f>
        <v>0.18844013278079716</v>
      </c>
      <c r="G49" s="88">
        <f t="shared" si="0"/>
        <v>0.68778208084702219</v>
      </c>
      <c r="H49" s="57">
        <f>AVERAGE('(3) J. balticus'!L22,'(3) J. balticus'!L64)</f>
        <v>5.2790548840556797E-2</v>
      </c>
      <c r="I49" s="22">
        <f>AVERAGE('(3) J. balticus'!M22,'(3) J. balticus'!M64)</f>
        <v>3.818725087589582</v>
      </c>
      <c r="J49" s="53">
        <f>AVERAGE('(3) J. balticus'!N22,'(3) J. balticus'!N64)</f>
        <v>3.8715156364301384</v>
      </c>
      <c r="K49" s="66">
        <f t="shared" ref="K49:K50" si="46">H49*$E49*0.5715</f>
        <v>1.5065046036837726E-2</v>
      </c>
      <c r="L49" s="23">
        <f t="shared" si="44"/>
        <v>1.0897645603253676</v>
      </c>
      <c r="M49" s="88">
        <f t="shared" si="44"/>
        <v>1.1048296063622052</v>
      </c>
      <c r="N49" s="66">
        <f t="shared" si="45"/>
        <v>5.7697576591896945E-3</v>
      </c>
      <c r="O49" s="23">
        <f t="shared" si="45"/>
        <v>0.4173686162840704</v>
      </c>
      <c r="P49" s="45">
        <f t="shared" si="45"/>
        <v>0.42313837394326004</v>
      </c>
      <c r="Q49" s="100">
        <f t="shared" si="6"/>
        <v>2.0834803696027422E-2</v>
      </c>
      <c r="R49" s="23">
        <f t="shared" si="6"/>
        <v>1.507133176609438</v>
      </c>
      <c r="S49" s="45">
        <f t="shared" si="6"/>
        <v>1.5279679803054651</v>
      </c>
    </row>
    <row r="50" spans="1:19">
      <c r="A50" s="47">
        <v>2017</v>
      </c>
      <c r="B50" s="6" t="s">
        <v>7</v>
      </c>
      <c r="C50" s="6">
        <v>3</v>
      </c>
      <c r="D50" s="19" t="str">
        <f t="shared" si="4"/>
        <v>2017 F 3</v>
      </c>
      <c r="E50" s="66">
        <f>'(5a) NPP_dist_LB'!I50</f>
        <v>0.39596883046627496</v>
      </c>
      <c r="F50" s="22">
        <f>'(5a) NPP_dist_LB'!J50</f>
        <v>0.18221663112128619</v>
      </c>
      <c r="G50" s="88">
        <f t="shared" si="0"/>
        <v>0.57818546158756112</v>
      </c>
      <c r="H50" s="57">
        <f>AVERAGE('(3) J. balticus'!L23,'(3) J. balticus'!L65)</f>
        <v>0.34999583787701671</v>
      </c>
      <c r="I50" s="22">
        <f>AVERAGE('(3) J. balticus'!M23,'(3) J. balticus'!M65)</f>
        <v>3.2779508268702999</v>
      </c>
      <c r="J50" s="53">
        <f>AVERAGE('(3) J. balticus'!N23,'(3) J. balticus'!N65)</f>
        <v>3.6279466647473173</v>
      </c>
      <c r="K50" s="66">
        <f t="shared" si="46"/>
        <v>7.9202723441457318E-2</v>
      </c>
      <c r="L50" s="23">
        <f t="shared" si="44"/>
        <v>0.74178777202068402</v>
      </c>
      <c r="M50" s="88">
        <f t="shared" si="44"/>
        <v>0.82099049546214142</v>
      </c>
      <c r="N50" s="66">
        <f t="shared" si="45"/>
        <v>3.6989536240964668E-2</v>
      </c>
      <c r="O50" s="23">
        <f t="shared" si="45"/>
        <v>0.3464323508590535</v>
      </c>
      <c r="P50" s="45">
        <f t="shared" si="45"/>
        <v>0.38342188710001818</v>
      </c>
      <c r="Q50" s="100">
        <f t="shared" si="6"/>
        <v>0.11619225968242199</v>
      </c>
      <c r="R50" s="23">
        <f t="shared" si="6"/>
        <v>1.0882201228797375</v>
      </c>
      <c r="S50" s="45">
        <f t="shared" si="6"/>
        <v>1.2044123825621595</v>
      </c>
    </row>
    <row r="51" spans="1:19">
      <c r="A51" s="47">
        <v>2018</v>
      </c>
      <c r="B51" s="6" t="s">
        <v>7</v>
      </c>
      <c r="C51" s="6">
        <v>1</v>
      </c>
      <c r="D51" s="19" t="str">
        <f t="shared" si="4"/>
        <v>2018 F 1</v>
      </c>
      <c r="E51" s="66">
        <f>'(5a) NPP_dist_LB'!I51</f>
        <v>0.81058201679222341</v>
      </c>
      <c r="F51" s="22">
        <f>'(5a) NPP_dist_LB'!J51</f>
        <v>0.21036493849029261</v>
      </c>
      <c r="G51" s="88">
        <f t="shared" si="0"/>
        <v>1.0209469552825161</v>
      </c>
      <c r="H51" s="57">
        <f>AVERAGE(SUM('(3) J. balticus'!L17:L21),SUM('(3) J. balticus'!L59:L63))</f>
        <v>0.44217316207733509</v>
      </c>
      <c r="I51" s="22">
        <f>AVERAGE(SUM('(3) J. balticus'!M17:M21),SUM('(3) J. balticus'!M59:M63))</f>
        <v>3.1657410813998657</v>
      </c>
      <c r="J51" s="53">
        <f>AVERAGE(SUM('(3) J. balticus'!N17:N21),SUM('(3) J. balticus'!N59:N63))</f>
        <v>3.6079142434772007</v>
      </c>
      <c r="K51" s="66">
        <f t="shared" ref="K51:M53" si="47">H51*$E51</f>
        <v>0.35841761348804096</v>
      </c>
      <c r="L51" s="23">
        <f t="shared" si="47"/>
        <v>2.5660927904030975</v>
      </c>
      <c r="M51" s="88">
        <f t="shared" si="47"/>
        <v>2.9245104038911385</v>
      </c>
      <c r="N51" s="66">
        <f t="shared" ref="N51:P53" si="48">H51*$F51</f>
        <v>9.3017730042456781E-2</v>
      </c>
      <c r="O51" s="23">
        <f t="shared" si="48"/>
        <v>0.66596092786487515</v>
      </c>
      <c r="P51" s="45">
        <f t="shared" si="48"/>
        <v>0.75897865790733188</v>
      </c>
      <c r="Q51" s="100">
        <f t="shared" si="6"/>
        <v>0.45143534353049775</v>
      </c>
      <c r="R51" s="23">
        <f t="shared" si="6"/>
        <v>3.2320537182679727</v>
      </c>
      <c r="S51" s="45">
        <f t="shared" si="6"/>
        <v>3.6834890617984701</v>
      </c>
    </row>
    <row r="52" spans="1:19">
      <c r="A52" s="47">
        <v>2018</v>
      </c>
      <c r="B52" s="6" t="s">
        <v>7</v>
      </c>
      <c r="C52" s="6">
        <v>2</v>
      </c>
      <c r="D52" s="19" t="str">
        <f t="shared" si="4"/>
        <v>2018 F 2</v>
      </c>
      <c r="E52" s="66">
        <f>'(5a) NPP_dist_LB'!I52</f>
        <v>0.74068062445278282</v>
      </c>
      <c r="F52" s="22">
        <f>'(5a) NPP_dist_LB'!J52</f>
        <v>0.20620527203475411</v>
      </c>
      <c r="G52" s="88">
        <f t="shared" si="0"/>
        <v>0.94688589648753696</v>
      </c>
      <c r="H52" s="57">
        <f>AVERAGE('(3) J. balticus'!L22,'(3) J. balticus'!L64)</f>
        <v>5.2790548840556797E-2</v>
      </c>
      <c r="I52" s="22">
        <f>AVERAGE('(3) J. balticus'!M22,'(3) J. balticus'!M64)</f>
        <v>3.818725087589582</v>
      </c>
      <c r="J52" s="53">
        <f>AVERAGE('(3) J. balticus'!N22,'(3) J. balticus'!N64)</f>
        <v>3.8715156364301384</v>
      </c>
      <c r="K52" s="66">
        <f t="shared" si="47"/>
        <v>3.9100936680428737E-2</v>
      </c>
      <c r="L52" s="23">
        <f t="shared" si="47"/>
        <v>2.8284556824893592</v>
      </c>
      <c r="M52" s="88">
        <f t="shared" si="47"/>
        <v>2.8675566191697879</v>
      </c>
      <c r="N52" s="66">
        <f t="shared" si="48"/>
        <v>1.0885689484530987E-2</v>
      </c>
      <c r="O52" s="23">
        <f t="shared" si="48"/>
        <v>0.78744124551234995</v>
      </c>
      <c r="P52" s="45">
        <f t="shared" si="48"/>
        <v>0.7983269349968809</v>
      </c>
      <c r="Q52" s="100">
        <f t="shared" si="6"/>
        <v>4.9986626164959726E-2</v>
      </c>
      <c r="R52" s="23">
        <f t="shared" si="6"/>
        <v>3.615896928001709</v>
      </c>
      <c r="S52" s="45">
        <f t="shared" si="6"/>
        <v>3.665883554166669</v>
      </c>
    </row>
    <row r="53" spans="1:19">
      <c r="A53" s="47">
        <v>2018</v>
      </c>
      <c r="B53" s="6" t="s">
        <v>7</v>
      </c>
      <c r="C53" s="6">
        <v>3</v>
      </c>
      <c r="D53" s="19" t="str">
        <f t="shared" si="4"/>
        <v>2018 F 3</v>
      </c>
      <c r="E53" s="66">
        <f>'(5a) NPP_dist_LB'!I53</f>
        <v>0.63428693100770739</v>
      </c>
      <c r="F53" s="22">
        <f>'(5a) NPP_dist_LB'!J53</f>
        <v>0.19987403508949783</v>
      </c>
      <c r="G53" s="88">
        <f t="shared" si="0"/>
        <v>0.83416096609720525</v>
      </c>
      <c r="H53" s="57">
        <f>AVERAGE('(3) J. balticus'!L23,'(3) J. balticus'!L65)</f>
        <v>0.34999583787701671</v>
      </c>
      <c r="I53" s="22">
        <f>AVERAGE('(3) J. balticus'!M23,'(3) J. balticus'!M65)</f>
        <v>3.2779508268702999</v>
      </c>
      <c r="J53" s="53">
        <f>AVERAGE('(3) J. balticus'!N23,'(3) J. balticus'!N65)</f>
        <v>3.6279466647473173</v>
      </c>
      <c r="K53" s="66">
        <f t="shared" si="47"/>
        <v>0.22199778587248403</v>
      </c>
      <c r="L53" s="23">
        <f t="shared" si="47"/>
        <v>2.0791613699697393</v>
      </c>
      <c r="M53" s="88">
        <f t="shared" si="47"/>
        <v>2.3011591558422237</v>
      </c>
      <c r="N53" s="66">
        <f t="shared" si="48"/>
        <v>6.9955080381009033E-2</v>
      </c>
      <c r="O53" s="23">
        <f t="shared" si="48"/>
        <v>0.65517725859152276</v>
      </c>
      <c r="P53" s="45">
        <f t="shared" si="48"/>
        <v>0.72513233897253193</v>
      </c>
      <c r="Q53" s="100">
        <f t="shared" si="6"/>
        <v>0.29195286625349304</v>
      </c>
      <c r="R53" s="23">
        <f t="shared" si="6"/>
        <v>2.7343386285612619</v>
      </c>
      <c r="S53" s="45">
        <f t="shared" si="6"/>
        <v>3.0262914948147559</v>
      </c>
    </row>
    <row r="54" spans="1:19">
      <c r="A54" s="47">
        <v>2019</v>
      </c>
      <c r="B54" s="6" t="s">
        <v>7</v>
      </c>
      <c r="C54" s="6">
        <v>1</v>
      </c>
      <c r="D54" s="19" t="str">
        <f t="shared" si="4"/>
        <v>2019 F 1</v>
      </c>
      <c r="E54" s="66">
        <f>'(5a) NPP_dist_LB'!I54</f>
        <v>1.4318468214427125</v>
      </c>
      <c r="F54" s="22">
        <f>'(5a) NPP_dist_LB'!J54</f>
        <v>0.25074999227019407</v>
      </c>
      <c r="G54" s="88">
        <f t="shared" si="0"/>
        <v>1.6825968137129066</v>
      </c>
      <c r="H54" s="57">
        <f>SUM('(3) J. balticus'!L108:L112)</f>
        <v>0.62862953787841491</v>
      </c>
      <c r="I54" s="22">
        <f>SUM('(3) J. balticus'!M108:M112)</f>
        <v>4.1812545757524067</v>
      </c>
      <c r="J54" s="53">
        <f>SUM('(3) J. balticus'!N108:N112)</f>
        <v>4.8098841136308215</v>
      </c>
      <c r="K54" s="66">
        <f>H54*$E54*0.4215</f>
        <v>0.37939265819252238</v>
      </c>
      <c r="L54" s="23">
        <f t="shared" ref="L54:M56" si="49">I54*$E54*0.4215</f>
        <v>2.5234851251631309</v>
      </c>
      <c r="M54" s="88">
        <f t="shared" si="49"/>
        <v>2.9028777833556529</v>
      </c>
      <c r="N54" s="66">
        <f t="shared" ref="N54:P56" si="50">H54*$F54*0.42</f>
        <v>6.6204117740807852E-2</v>
      </c>
      <c r="O54" s="23">
        <f t="shared" si="50"/>
        <v>0.44034881207084442</v>
      </c>
      <c r="P54" s="45">
        <f t="shared" si="50"/>
        <v>0.50655292981165223</v>
      </c>
      <c r="Q54" s="100">
        <f t="shared" si="6"/>
        <v>0.44559677593333025</v>
      </c>
      <c r="R54" s="23">
        <f t="shared" si="6"/>
        <v>2.9638339372339755</v>
      </c>
      <c r="S54" s="45">
        <f t="shared" si="6"/>
        <v>3.4094307131673052</v>
      </c>
    </row>
    <row r="55" spans="1:19">
      <c r="A55" s="47">
        <v>2019</v>
      </c>
      <c r="B55" s="6" t="s">
        <v>7</v>
      </c>
      <c r="C55" s="6">
        <v>2</v>
      </c>
      <c r="D55" s="19" t="str">
        <f t="shared" si="4"/>
        <v>2019 F 2</v>
      </c>
      <c r="E55" s="66">
        <f>'(5a) NPP_dist_LB'!I55</f>
        <v>1.4283940068645971</v>
      </c>
      <c r="F55" s="22">
        <f>'(5a) NPP_dist_LB'!J55</f>
        <v>0.25052448652391218</v>
      </c>
      <c r="G55" s="88">
        <f t="shared" si="0"/>
        <v>1.6789184933885093</v>
      </c>
      <c r="H55" s="57">
        <f>'(3) J. balticus'!L113</f>
        <v>8.0578285622360413E-2</v>
      </c>
      <c r="I55" s="22">
        <f>'(3) J. balticus'!M113</f>
        <v>3.4974392710711273</v>
      </c>
      <c r="J55" s="53">
        <f>'(3) J. balticus'!N113</f>
        <v>3.5780175566934878</v>
      </c>
      <c r="K55" s="66">
        <f t="shared" ref="K55:K56" si="51">H55*$E55*0.4215</f>
        <v>4.8513613222289004E-2</v>
      </c>
      <c r="L55" s="23">
        <f t="shared" si="49"/>
        <v>2.1056965254930269</v>
      </c>
      <c r="M55" s="88">
        <f t="shared" si="49"/>
        <v>2.1542101387153161</v>
      </c>
      <c r="N55" s="66">
        <f t="shared" si="50"/>
        <v>8.4784701248179703E-3</v>
      </c>
      <c r="O55" s="23">
        <f t="shared" si="50"/>
        <v>0.36800155456413713</v>
      </c>
      <c r="P55" s="45">
        <f t="shared" si="50"/>
        <v>0.37648002468895514</v>
      </c>
      <c r="Q55" s="100">
        <f t="shared" si="6"/>
        <v>5.6992083347106974E-2</v>
      </c>
      <c r="R55" s="23">
        <f t="shared" si="6"/>
        <v>2.4736980800571642</v>
      </c>
      <c r="S55" s="45">
        <f t="shared" si="6"/>
        <v>2.5306901634042713</v>
      </c>
    </row>
    <row r="56" spans="1:19">
      <c r="A56" s="47">
        <v>2019</v>
      </c>
      <c r="B56" s="6" t="s">
        <v>7</v>
      </c>
      <c r="C56" s="6">
        <v>3</v>
      </c>
      <c r="D56" s="19" t="str">
        <f t="shared" si="4"/>
        <v>2019 F 3</v>
      </c>
      <c r="E56" s="66">
        <f>'(5a) NPP_dist_LB'!I56</f>
        <v>1.1467707633441673</v>
      </c>
      <c r="F56" s="22">
        <f>'(5a) NPP_dist_LB'!J56</f>
        <v>0.23213147460171651</v>
      </c>
      <c r="G56" s="88">
        <f t="shared" si="0"/>
        <v>1.3789022379458837</v>
      </c>
      <c r="H56" s="57">
        <f>'(3) J. balticus'!L114</f>
        <v>0.37937013479188125</v>
      </c>
      <c r="I56" s="22">
        <f>'(3) J. balticus'!M114</f>
        <v>3.2059612115869589</v>
      </c>
      <c r="J56" s="53">
        <f>'(3) J. balticus'!N114</f>
        <v>3.5853313463788403</v>
      </c>
      <c r="K56" s="66">
        <f t="shared" si="51"/>
        <v>0.1833738190760093</v>
      </c>
      <c r="L56" s="23">
        <f t="shared" si="49"/>
        <v>1.5496458399414097</v>
      </c>
      <c r="M56" s="88">
        <f t="shared" si="49"/>
        <v>1.7330196590174192</v>
      </c>
      <c r="N56" s="66">
        <f t="shared" si="50"/>
        <v>3.6986774499818367E-2</v>
      </c>
      <c r="O56" s="23">
        <f t="shared" si="50"/>
        <v>0.31256589149586628</v>
      </c>
      <c r="P56" s="45">
        <f t="shared" si="50"/>
        <v>0.34955266599568469</v>
      </c>
      <c r="Q56" s="100">
        <f t="shared" si="6"/>
        <v>0.22036059357582766</v>
      </c>
      <c r="R56" s="23">
        <f t="shared" si="6"/>
        <v>1.8622117314372759</v>
      </c>
      <c r="S56" s="45">
        <f t="shared" si="6"/>
        <v>2.0825723250131039</v>
      </c>
    </row>
    <row r="57" spans="1:19">
      <c r="A57" s="47">
        <v>2017</v>
      </c>
      <c r="B57" s="6" t="s">
        <v>5</v>
      </c>
      <c r="C57" s="6">
        <v>1</v>
      </c>
      <c r="D57" s="19" t="str">
        <f t="shared" si="4"/>
        <v>2017 G 1</v>
      </c>
      <c r="E57" s="66">
        <f>'(5a) NPP_dist_LB'!I57</f>
        <v>0.53367625470555002</v>
      </c>
      <c r="F57" s="22">
        <f>'(5a) NPP_dist_LB'!J57</f>
        <v>0.19050720417526676</v>
      </c>
      <c r="G57" s="88">
        <f t="shared" si="0"/>
        <v>0.72418345888081681</v>
      </c>
      <c r="H57" s="57">
        <f>AVERAGE(SUM('(3) J. balticus'!L24:L28),SUM('(3) J. balticus'!L66:L70))</f>
        <v>1.0019541867795081</v>
      </c>
      <c r="I57" s="22">
        <f>AVERAGE(SUM('(3) J. balticus'!M24:M28),SUM('(3) J. balticus'!M66:M70))</f>
        <v>3.2524039118549708</v>
      </c>
      <c r="J57" s="53">
        <f>AVERAGE(SUM('(3) J. balticus'!N24:N28),SUM('(3) J. balticus'!N66:N70))</f>
        <v>4.2543580986344782</v>
      </c>
      <c r="K57" s="66">
        <f>H57*$E57*0.5715</f>
        <v>0.30559199867528941</v>
      </c>
      <c r="L57" s="23">
        <f t="shared" ref="L57:M59" si="52">I57*$E57*0.5715</f>
        <v>0.99197011703471383</v>
      </c>
      <c r="M57" s="88">
        <f t="shared" si="52"/>
        <v>1.2975621157100028</v>
      </c>
      <c r="N57" s="66">
        <f t="shared" ref="N57:P59" si="53">H57*$F57*0.58</f>
        <v>0.11071010468433892</v>
      </c>
      <c r="O57" s="23">
        <f t="shared" si="53"/>
        <v>0.35937169813579084</v>
      </c>
      <c r="P57" s="45">
        <f t="shared" si="53"/>
        <v>0.47008180282012973</v>
      </c>
      <c r="Q57" s="100">
        <f t="shared" si="6"/>
        <v>0.41630210335962836</v>
      </c>
      <c r="R57" s="23">
        <f t="shared" si="6"/>
        <v>1.3513418151705046</v>
      </c>
      <c r="S57" s="45">
        <f t="shared" si="6"/>
        <v>1.7676439185301325</v>
      </c>
    </row>
    <row r="58" spans="1:19">
      <c r="A58" s="47">
        <v>2017</v>
      </c>
      <c r="B58" s="6" t="s">
        <v>5</v>
      </c>
      <c r="C58" s="6">
        <v>2</v>
      </c>
      <c r="D58" s="19" t="str">
        <f t="shared" si="4"/>
        <v>2017 G 2</v>
      </c>
      <c r="E58" s="66">
        <f>'(5a) NPP_dist_LB'!I58</f>
        <v>0.55940204369238733</v>
      </c>
      <c r="F58" s="22">
        <f>'(5a) NPP_dist_LB'!J58</f>
        <v>0.19205600616720633</v>
      </c>
      <c r="G58" s="88">
        <f t="shared" si="0"/>
        <v>0.75145804985959364</v>
      </c>
      <c r="H58" s="57">
        <f>AVERAGE('(3) J. balticus'!L29,'(3) J. balticus'!L71)</f>
        <v>0.75405845212354428</v>
      </c>
      <c r="I58" s="22">
        <f>AVERAGE('(3) J. balticus'!M29,'(3) J. balticus'!M71)</f>
        <v>2.6912295873790164</v>
      </c>
      <c r="J58" s="53">
        <f>AVERAGE('(3) J. balticus'!N29,'(3) J. balticus'!N71)</f>
        <v>3.4452880395025609</v>
      </c>
      <c r="K58" s="66">
        <f t="shared" ref="K58:K59" si="54">H58*$E58*0.5715</f>
        <v>0.24107118109218659</v>
      </c>
      <c r="L58" s="23">
        <f t="shared" si="52"/>
        <v>0.86038143779522591</v>
      </c>
      <c r="M58" s="88">
        <f t="shared" si="52"/>
        <v>1.1014526188874125</v>
      </c>
      <c r="N58" s="66">
        <f t="shared" si="53"/>
        <v>8.399644374425462E-2</v>
      </c>
      <c r="O58" s="23">
        <f t="shared" si="53"/>
        <v>0.29978274761399887</v>
      </c>
      <c r="P58" s="45">
        <f t="shared" si="53"/>
        <v>0.3837791913582535</v>
      </c>
      <c r="Q58" s="100">
        <f t="shared" si="6"/>
        <v>0.32506762483644119</v>
      </c>
      <c r="R58" s="23">
        <f t="shared" si="6"/>
        <v>1.1601641854092248</v>
      </c>
      <c r="S58" s="45">
        <f t="shared" si="6"/>
        <v>1.4852318102456661</v>
      </c>
    </row>
    <row r="59" spans="1:19">
      <c r="A59" s="47">
        <v>2017</v>
      </c>
      <c r="B59" s="6" t="s">
        <v>5</v>
      </c>
      <c r="C59" s="6">
        <v>3</v>
      </c>
      <c r="D59" s="19" t="str">
        <f t="shared" si="4"/>
        <v>2017 G 3</v>
      </c>
      <c r="E59" s="66">
        <f>'(5a) NPP_dist_LB'!I59</f>
        <v>0.43574743921995002</v>
      </c>
      <c r="F59" s="22">
        <f>'(5a) NPP_dist_LB'!J59</f>
        <v>0.18461147267525374</v>
      </c>
      <c r="G59" s="88">
        <f t="shared" si="0"/>
        <v>0.62035891189520376</v>
      </c>
      <c r="H59" s="57">
        <f>AVERAGE('(3) J. balticus'!L30,'(3) J. balticus'!L72)</f>
        <v>0.15965334592785005</v>
      </c>
      <c r="I59" s="22">
        <f>AVERAGE('(3) J. balticus'!M30,'(3) J. balticus'!M72)</f>
        <v>3.5716173532985414</v>
      </c>
      <c r="J59" s="53">
        <f>AVERAGE('(3) J. balticus'!N30,'(3) J. balticus'!N72)</f>
        <v>3.7312706992263909</v>
      </c>
      <c r="K59" s="66">
        <f t="shared" si="54"/>
        <v>3.9758418696022209E-2</v>
      </c>
      <c r="L59" s="23">
        <f t="shared" si="52"/>
        <v>0.88943866055018383</v>
      </c>
      <c r="M59" s="88">
        <f t="shared" si="52"/>
        <v>0.92919707924620576</v>
      </c>
      <c r="N59" s="66">
        <f t="shared" si="53"/>
        <v>1.7094826799377832E-2</v>
      </c>
      <c r="O59" s="23">
        <f t="shared" si="53"/>
        <v>0.38242969286646272</v>
      </c>
      <c r="P59" s="45">
        <f t="shared" si="53"/>
        <v>0.39952451966584046</v>
      </c>
      <c r="Q59" s="100">
        <f t="shared" si="6"/>
        <v>5.6853245495400037E-2</v>
      </c>
      <c r="R59" s="23">
        <f t="shared" si="6"/>
        <v>1.2718683534166466</v>
      </c>
      <c r="S59" s="45">
        <f t="shared" si="6"/>
        <v>1.3287215989120462</v>
      </c>
    </row>
    <row r="60" spans="1:19">
      <c r="A60" s="47">
        <v>2018</v>
      </c>
      <c r="B60" s="6" t="s">
        <v>5</v>
      </c>
      <c r="C60" s="6">
        <v>1</v>
      </c>
      <c r="D60" s="19" t="str">
        <f t="shared" si="4"/>
        <v>2018 G 1</v>
      </c>
      <c r="E60" s="66">
        <f>'(5a) NPP_dist_LB'!I60</f>
        <v>1.0414044920708054</v>
      </c>
      <c r="F60" s="22">
        <f>'(5a) NPP_dist_LB'!J60</f>
        <v>0.22410063781568254</v>
      </c>
      <c r="G60" s="88">
        <f t="shared" si="0"/>
        <v>1.2655051298864879</v>
      </c>
      <c r="H60" s="57">
        <f>AVERAGE(SUM('(3) J. balticus'!L24:L28),SUM('(3) J. balticus'!L66:L70))</f>
        <v>1.0019541867795081</v>
      </c>
      <c r="I60" s="22">
        <f>AVERAGE(SUM('(3) J. balticus'!M24:M28),SUM('(3) J. balticus'!M66:M70))</f>
        <v>3.2524039118549708</v>
      </c>
      <c r="J60" s="53">
        <f>AVERAGE(SUM('(3) J. balticus'!N24:N28),SUM('(3) J. balticus'!N66:N70))</f>
        <v>4.2543580986344782</v>
      </c>
      <c r="K60" s="66">
        <f t="shared" ref="K60:M62" si="55">H60*$E60</f>
        <v>1.0434395909613305</v>
      </c>
      <c r="L60" s="23">
        <f t="shared" si="55"/>
        <v>3.3870680438344265</v>
      </c>
      <c r="M60" s="88">
        <f t="shared" si="55"/>
        <v>4.4305076347957559</v>
      </c>
      <c r="N60" s="66">
        <f t="shared" ref="N60:P62" si="56">H60*$F60</f>
        <v>0.22453857231938129</v>
      </c>
      <c r="O60" s="23">
        <f t="shared" si="56"/>
        <v>0.72886579108091987</v>
      </c>
      <c r="P60" s="45">
        <f t="shared" si="56"/>
        <v>0.95340436340030099</v>
      </c>
      <c r="Q60" s="100">
        <f t="shared" si="6"/>
        <v>1.2679781632807119</v>
      </c>
      <c r="R60" s="23">
        <f t="shared" si="6"/>
        <v>4.1159338349153467</v>
      </c>
      <c r="S60" s="45">
        <f t="shared" si="6"/>
        <v>5.3839119981960568</v>
      </c>
    </row>
    <row r="61" spans="1:19">
      <c r="A61" s="47">
        <v>2018</v>
      </c>
      <c r="B61" s="6" t="s">
        <v>5</v>
      </c>
      <c r="C61" s="6">
        <v>2</v>
      </c>
      <c r="D61" s="19" t="str">
        <f t="shared" si="4"/>
        <v>2018 G 2</v>
      </c>
      <c r="E61" s="66">
        <f>'(5a) NPP_dist_LB'!I61</f>
        <v>0.96313674924642523</v>
      </c>
      <c r="F61" s="22">
        <f>'(5a) NPP_dist_LB'!J61</f>
        <v>0.21944310963947214</v>
      </c>
      <c r="G61" s="88">
        <f t="shared" si="0"/>
        <v>1.1825798588858973</v>
      </c>
      <c r="H61" s="57">
        <f>AVERAGE('(3) J. balticus'!L29,'(3) J. balticus'!L71)</f>
        <v>0.75405845212354428</v>
      </c>
      <c r="I61" s="22">
        <f>AVERAGE('(3) J. balticus'!M29,'(3) J. balticus'!M71)</f>
        <v>2.6912295873790164</v>
      </c>
      <c r="J61" s="53">
        <f>AVERAGE('(3) J. balticus'!N29,'(3) J. balticus'!N71)</f>
        <v>3.4452880395025609</v>
      </c>
      <c r="K61" s="66">
        <f t="shared" si="55"/>
        <v>0.72626140632006164</v>
      </c>
      <c r="L61" s="23">
        <f t="shared" si="55"/>
        <v>2.5920221162640242</v>
      </c>
      <c r="M61" s="88">
        <f t="shared" si="55"/>
        <v>3.3182835225840859</v>
      </c>
      <c r="N61" s="66">
        <f t="shared" si="56"/>
        <v>0.16547293158391757</v>
      </c>
      <c r="O61" s="23">
        <f t="shared" si="56"/>
        <v>0.59057178940820487</v>
      </c>
      <c r="P61" s="45">
        <f t="shared" si="56"/>
        <v>0.7560447209921225</v>
      </c>
      <c r="Q61" s="100">
        <f t="shared" si="6"/>
        <v>0.89173433790397927</v>
      </c>
      <c r="R61" s="23">
        <f t="shared" si="6"/>
        <v>3.182593905672229</v>
      </c>
      <c r="S61" s="45">
        <f t="shared" si="6"/>
        <v>4.0743282435762085</v>
      </c>
    </row>
    <row r="62" spans="1:19">
      <c r="A62" s="47">
        <v>2018</v>
      </c>
      <c r="B62" s="6" t="s">
        <v>5</v>
      </c>
      <c r="C62" s="6">
        <v>3</v>
      </c>
      <c r="D62" s="19" t="str">
        <f t="shared" si="4"/>
        <v>2018 G 3</v>
      </c>
      <c r="E62" s="66">
        <f>'(5a) NPP_dist_LB'!I62</f>
        <v>0.81807233602728413</v>
      </c>
      <c r="F62" s="22">
        <f>'(5a) NPP_dist_LB'!J62</f>
        <v>0.21081066966417331</v>
      </c>
      <c r="G62" s="88">
        <f t="shared" si="0"/>
        <v>1.0288830056914575</v>
      </c>
      <c r="H62" s="57">
        <f>AVERAGE('(3) J. balticus'!L30,'(3) J. balticus'!L72)</f>
        <v>0.15965334592785005</v>
      </c>
      <c r="I62" s="22">
        <f>AVERAGE('(3) J. balticus'!M30,'(3) J. balticus'!M72)</f>
        <v>3.5716173532985414</v>
      </c>
      <c r="J62" s="53">
        <f>AVERAGE('(3) J. balticus'!N30,'(3) J. balticus'!N72)</f>
        <v>3.7312706992263909</v>
      </c>
      <c r="K62" s="66">
        <f t="shared" si="55"/>
        <v>0.13060798565776838</v>
      </c>
      <c r="L62" s="23">
        <f t="shared" si="55"/>
        <v>2.9218413516085233</v>
      </c>
      <c r="M62" s="88">
        <f t="shared" si="55"/>
        <v>3.0524493372662915</v>
      </c>
      <c r="N62" s="66">
        <f t="shared" si="56"/>
        <v>3.3656628769175988E-2</v>
      </c>
      <c r="O62" s="23">
        <f t="shared" si="56"/>
        <v>0.75293504603304773</v>
      </c>
      <c r="P62" s="45">
        <f t="shared" si="56"/>
        <v>0.78659167480222358</v>
      </c>
      <c r="Q62" s="100">
        <f t="shared" si="6"/>
        <v>0.16426461442694437</v>
      </c>
      <c r="R62" s="23">
        <f t="shared" si="6"/>
        <v>3.6747763976415708</v>
      </c>
      <c r="S62" s="45">
        <f t="shared" si="6"/>
        <v>3.839041012068515</v>
      </c>
    </row>
    <row r="63" spans="1:19">
      <c r="A63" s="47">
        <v>2019</v>
      </c>
      <c r="B63" s="6" t="s">
        <v>5</v>
      </c>
      <c r="C63" s="6">
        <v>1</v>
      </c>
      <c r="D63" s="19" t="str">
        <f t="shared" si="4"/>
        <v>2019 G 1</v>
      </c>
      <c r="E63" s="66">
        <f>'(5a) NPP_dist_LB'!I63</f>
        <v>1.6232135966572048</v>
      </c>
      <c r="F63" s="22">
        <f>'(5a) NPP_dist_LB'!J63</f>
        <v>0.26324829082692158</v>
      </c>
      <c r="G63" s="88">
        <f t="shared" si="0"/>
        <v>1.8864618874841264</v>
      </c>
      <c r="H63" s="57">
        <f>SUM('(3) J. balticus'!L115:L119)</f>
        <v>0.39591138209662086</v>
      </c>
      <c r="I63" s="22">
        <f>SUM('(3) J. balticus'!M115:M119)</f>
        <v>4.6049002796931866</v>
      </c>
      <c r="J63" s="53">
        <f>SUM('(3) J. balticus'!N115:N119)</f>
        <v>5.0008116617898075</v>
      </c>
      <c r="K63" s="66">
        <f>H63*$E63*0.4215</f>
        <v>0.2708764432737798</v>
      </c>
      <c r="L63" s="23">
        <f t="shared" ref="L63:M65" si="57">I63*$E63*0.4215</f>
        <v>3.1506015381222618</v>
      </c>
      <c r="M63" s="88">
        <f t="shared" si="57"/>
        <v>3.4214779813960412</v>
      </c>
      <c r="N63" s="66">
        <f t="shared" ref="N63:P65" si="58">H63*$F63*0.42</f>
        <v>4.3773657755461083E-2</v>
      </c>
      <c r="O63" s="23">
        <f t="shared" si="58"/>
        <v>0.50913749378421069</v>
      </c>
      <c r="P63" s="45">
        <f t="shared" si="58"/>
        <v>0.55291115153967174</v>
      </c>
      <c r="Q63" s="100">
        <f t="shared" si="6"/>
        <v>0.3146501010292409</v>
      </c>
      <c r="R63" s="23">
        <f t="shared" si="6"/>
        <v>3.6597390319064727</v>
      </c>
      <c r="S63" s="45">
        <f t="shared" si="6"/>
        <v>3.9743891329357131</v>
      </c>
    </row>
    <row r="64" spans="1:19">
      <c r="A64" s="47">
        <v>2019</v>
      </c>
      <c r="B64" s="6" t="s">
        <v>5</v>
      </c>
      <c r="C64" s="6">
        <v>2</v>
      </c>
      <c r="D64" s="19" t="str">
        <f t="shared" si="4"/>
        <v>2019 G 2</v>
      </c>
      <c r="E64" s="66">
        <f>'(5a) NPP_dist_LB'!I64</f>
        <v>1.6425758688888146</v>
      </c>
      <c r="F64" s="22">
        <f>'(5a) NPP_dist_LB'!J64</f>
        <v>0.2645128544316333</v>
      </c>
      <c r="G64" s="88">
        <f t="shared" si="0"/>
        <v>1.9070887233204479</v>
      </c>
      <c r="H64" s="57">
        <f>'(3) J. balticus'!L120</f>
        <v>0.29509146545812259</v>
      </c>
      <c r="I64" s="22">
        <f>'(3) J. balticus'!M120</f>
        <v>3.7964014630958887</v>
      </c>
      <c r="J64" s="53">
        <f>'(3) J. balticus'!N120</f>
        <v>4.0914929285540111</v>
      </c>
      <c r="K64" s="66">
        <f t="shared" ref="K64:K65" si="59">H64*$E64*0.4215</f>
        <v>0.20430531569656551</v>
      </c>
      <c r="L64" s="23">
        <f t="shared" si="57"/>
        <v>2.6284223375439519</v>
      </c>
      <c r="M64" s="88">
        <f t="shared" si="57"/>
        <v>2.832727653240517</v>
      </c>
      <c r="N64" s="66">
        <f t="shared" si="58"/>
        <v>3.2783304055631526E-2</v>
      </c>
      <c r="O64" s="23">
        <f t="shared" si="58"/>
        <v>0.42176273478020748</v>
      </c>
      <c r="P64" s="45">
        <f t="shared" si="58"/>
        <v>0.45454603883583899</v>
      </c>
      <c r="Q64" s="100">
        <f t="shared" si="6"/>
        <v>0.23708861975219703</v>
      </c>
      <c r="R64" s="23">
        <f t="shared" si="6"/>
        <v>3.0501850723241595</v>
      </c>
      <c r="S64" s="45">
        <f t="shared" si="6"/>
        <v>3.2872736920763561</v>
      </c>
    </row>
    <row r="65" spans="1:19">
      <c r="A65" s="47">
        <v>2019</v>
      </c>
      <c r="B65" s="6" t="s">
        <v>5</v>
      </c>
      <c r="C65" s="6">
        <v>3</v>
      </c>
      <c r="D65" s="19" t="str">
        <f t="shared" si="4"/>
        <v>2019 G 3</v>
      </c>
      <c r="E65" s="66">
        <f>'(5a) NPP_dist_LB'!I65</f>
        <v>1.3195222859147171</v>
      </c>
      <c r="F65" s="22">
        <f>'(5a) NPP_dist_LB'!J65</f>
        <v>0.24341399792791019</v>
      </c>
      <c r="G65" s="88">
        <f t="shared" si="0"/>
        <v>1.5629362838426273</v>
      </c>
      <c r="H65" s="57">
        <f>'(3) J. balticus'!L121</f>
        <v>0</v>
      </c>
      <c r="I65" s="22">
        <f>'(3) J. balticus'!M121</f>
        <v>5.1138362875434753</v>
      </c>
      <c r="J65" s="53">
        <f>'(3) J. balticus'!N121</f>
        <v>5.1138362875434753</v>
      </c>
      <c r="K65" s="66">
        <f t="shared" si="59"/>
        <v>0</v>
      </c>
      <c r="L65" s="23">
        <f t="shared" si="57"/>
        <v>2.844206529553758</v>
      </c>
      <c r="M65" s="88">
        <f t="shared" si="57"/>
        <v>2.844206529553758</v>
      </c>
      <c r="N65" s="66">
        <f t="shared" si="58"/>
        <v>0</v>
      </c>
      <c r="O65" s="23">
        <f t="shared" si="58"/>
        <v>0.52280732090990734</v>
      </c>
      <c r="P65" s="45">
        <f t="shared" si="58"/>
        <v>0.52280732090990734</v>
      </c>
      <c r="Q65" s="100">
        <f t="shared" si="6"/>
        <v>0</v>
      </c>
      <c r="R65" s="23">
        <f t="shared" si="6"/>
        <v>3.3670138504636653</v>
      </c>
      <c r="S65" s="45">
        <f t="shared" si="6"/>
        <v>3.3670138504636653</v>
      </c>
    </row>
    <row r="66" spans="1:19">
      <c r="A66" s="47">
        <v>2017</v>
      </c>
      <c r="B66" s="6" t="s">
        <v>11</v>
      </c>
      <c r="C66" s="6">
        <v>1</v>
      </c>
      <c r="D66" s="19" t="str">
        <f t="shared" si="4"/>
        <v>2017 H 1</v>
      </c>
      <c r="E66" s="66">
        <f>'(5a) NPP_dist_LB'!I66</f>
        <v>0.31805955900069999</v>
      </c>
      <c r="F66" s="22">
        <f>'(5a) NPP_dist_LB'!J66</f>
        <v>0.20146183536308893</v>
      </c>
      <c r="G66" s="88">
        <f t="shared" si="0"/>
        <v>0.51952139436378886</v>
      </c>
      <c r="H66" s="57">
        <f>SUM('(2) S. lasiolepis_binned'!L3:L7)</f>
        <v>5.1587196580902726</v>
      </c>
      <c r="I66" s="22">
        <f>SUM('(2) S. lasiolepis_binned'!M3:M7)</f>
        <v>0.59848771547433488</v>
      </c>
      <c r="J66" s="53">
        <f>SUM('(2) S. lasiolepis_binned'!N3:N7)</f>
        <v>5.7572073735646079</v>
      </c>
      <c r="K66" s="66">
        <f>H66*$E66*0.5715</f>
        <v>0.93770582684163806</v>
      </c>
      <c r="L66" s="23">
        <f t="shared" ref="L66:M68" si="60">I66*$E66*0.5715</f>
        <v>0.10878773325340557</v>
      </c>
      <c r="M66" s="88">
        <f t="shared" si="60"/>
        <v>1.0464935600950436</v>
      </c>
      <c r="N66" s="66">
        <f t="shared" ref="N66:P68" si="61">H66*$F66*0.58</f>
        <v>0.60278537565665735</v>
      </c>
      <c r="O66" s="23">
        <f t="shared" si="61"/>
        <v>6.9932011488998566E-2</v>
      </c>
      <c r="P66" s="45">
        <f t="shared" si="61"/>
        <v>0.67271738714565599</v>
      </c>
      <c r="Q66" s="100">
        <f t="shared" si="6"/>
        <v>1.5404912024982953</v>
      </c>
      <c r="R66" s="23">
        <f t="shared" si="6"/>
        <v>0.17871974474240415</v>
      </c>
      <c r="S66" s="45">
        <f t="shared" si="6"/>
        <v>1.7192109472406996</v>
      </c>
    </row>
    <row r="67" spans="1:19">
      <c r="A67" s="47">
        <v>2017</v>
      </c>
      <c r="B67" s="6" t="s">
        <v>11</v>
      </c>
      <c r="C67" s="6">
        <v>2</v>
      </c>
      <c r="D67" s="19" t="str">
        <f t="shared" si="4"/>
        <v>2017 H 2</v>
      </c>
      <c r="E67" s="66">
        <f>'(5a) NPP_dist_LB'!I67</f>
        <v>0.36922382549635002</v>
      </c>
      <c r="F67" s="22">
        <f>'(5a) NPP_dist_LB'!J67</f>
        <v>0.20839252523567392</v>
      </c>
      <c r="G67" s="88">
        <f t="shared" ref="G67:G110" si="62">F67+E67</f>
        <v>0.577616350732024</v>
      </c>
      <c r="H67" s="57">
        <f>'(2) S. lasiolepis_binned'!L8</f>
        <v>3.4901048254709424</v>
      </c>
      <c r="I67" s="22">
        <f>'(2) S. lasiolepis_binned'!M8</f>
        <v>1.4875374192482023</v>
      </c>
      <c r="J67" s="53">
        <f>'(2) S. lasiolepis_binned'!N8</f>
        <v>4.9776422447191448</v>
      </c>
      <c r="K67" s="66">
        <f t="shared" ref="K67:K68" si="63">H67*$E67*0.5715</f>
        <v>0.73645196215744735</v>
      </c>
      <c r="L67" s="23">
        <f t="shared" si="60"/>
        <v>0.31388737759191548</v>
      </c>
      <c r="M67" s="88">
        <f t="shared" si="60"/>
        <v>1.0503393397493628</v>
      </c>
      <c r="N67" s="66">
        <f t="shared" si="61"/>
        <v>0.42184081959191838</v>
      </c>
      <c r="O67" s="23">
        <f t="shared" si="61"/>
        <v>0.17979517392422031</v>
      </c>
      <c r="P67" s="45">
        <f t="shared" si="61"/>
        <v>0.60163599351613883</v>
      </c>
      <c r="Q67" s="100">
        <f t="shared" si="6"/>
        <v>1.1582927817493658</v>
      </c>
      <c r="R67" s="23">
        <f t="shared" si="6"/>
        <v>0.49368255151613583</v>
      </c>
      <c r="S67" s="45">
        <f t="shared" si="6"/>
        <v>1.6519753332655016</v>
      </c>
    </row>
    <row r="68" spans="1:19">
      <c r="A68" s="47">
        <v>2017</v>
      </c>
      <c r="B68" s="6" t="s">
        <v>11</v>
      </c>
      <c r="C68" s="6">
        <v>3</v>
      </c>
      <c r="D68" s="19" t="str">
        <f t="shared" ref="D68:D110" si="64">A68&amp;" "&amp;B68&amp;" "&amp;C68</f>
        <v>2017 H 3</v>
      </c>
      <c r="E68" s="66">
        <f>'(5a) NPP_dist_LB'!I68</f>
        <v>0.26971339088430002</v>
      </c>
      <c r="F68" s="22">
        <f>'(5a) NPP_dist_LB'!J68</f>
        <v>0.19491288390355588</v>
      </c>
      <c r="G68" s="88">
        <f t="shared" si="62"/>
        <v>0.4646262747878559</v>
      </c>
      <c r="H68" s="57">
        <f>'(2) S. lasiolepis_binned'!L9</f>
        <v>3.2398798735411027</v>
      </c>
      <c r="I68" s="22">
        <f>'(2) S. lasiolepis_binned'!M9</f>
        <v>0.64268275904962369</v>
      </c>
      <c r="J68" s="53">
        <f>'(2) S. lasiolepis_binned'!N9</f>
        <v>3.8825626325907265</v>
      </c>
      <c r="K68" s="66">
        <f t="shared" si="63"/>
        <v>0.4993989809279496</v>
      </c>
      <c r="L68" s="23">
        <f t="shared" si="60"/>
        <v>9.9063893556815621E-2</v>
      </c>
      <c r="M68" s="88">
        <f t="shared" si="60"/>
        <v>0.59846287448476521</v>
      </c>
      <c r="N68" s="66">
        <f t="shared" si="61"/>
        <v>0.36626671119873083</v>
      </c>
      <c r="O68" s="23">
        <f t="shared" si="61"/>
        <v>7.2654947000844627E-2</v>
      </c>
      <c r="P68" s="45">
        <f t="shared" si="61"/>
        <v>0.43892165819957546</v>
      </c>
      <c r="Q68" s="100">
        <f t="shared" ref="Q68:S110" si="65">K68+N68</f>
        <v>0.86566569212668043</v>
      </c>
      <c r="R68" s="23">
        <f t="shared" si="65"/>
        <v>0.17171884055766024</v>
      </c>
      <c r="S68" s="45">
        <f t="shared" si="65"/>
        <v>1.0373845326843407</v>
      </c>
    </row>
    <row r="69" spans="1:19">
      <c r="A69" s="47">
        <v>2018</v>
      </c>
      <c r="B69" s="6" t="s">
        <v>11</v>
      </c>
      <c r="C69" s="6">
        <v>1</v>
      </c>
      <c r="D69" s="19" t="str">
        <f t="shared" si="64"/>
        <v>2018 H 1</v>
      </c>
      <c r="E69" s="66">
        <f>'(5a) NPP_dist_LB'!I69</f>
        <v>0.37385622163125182</v>
      </c>
      <c r="F69" s="22">
        <f>'(5a) NPP_dist_LB'!J69</f>
        <v>0.22664628814167503</v>
      </c>
      <c r="G69" s="88">
        <f t="shared" si="62"/>
        <v>0.60050250977292685</v>
      </c>
      <c r="H69" s="57">
        <f>AVERAGE(SUM('(2) S. lasiolepis_binned'!L24:L27),SUM('(2) S. lasiolepis_binned'!L45:L49))</f>
        <v>2.7721267240225886</v>
      </c>
      <c r="I69" s="22">
        <f>AVERAGE(SUM('(2) S. lasiolepis_binned'!M24:M27),SUM('(2) S. lasiolepis_binned'!M45:M49))</f>
        <v>3.8188663186488596</v>
      </c>
      <c r="J69" s="53">
        <f>AVERAGE(SUM('(2) S. lasiolepis_binned'!N24:N27),SUM('(2) S. lasiolepis_binned'!N45:N49))</f>
        <v>6.5909930426714478</v>
      </c>
      <c r="K69" s="66">
        <f t="shared" ref="K69:M71" si="66">H69*$E69</f>
        <v>1.036376822926105</v>
      </c>
      <c r="L69" s="23">
        <f t="shared" si="66"/>
        <v>1.4277069328049108</v>
      </c>
      <c r="M69" s="88">
        <f t="shared" si="66"/>
        <v>2.4640837557310156</v>
      </c>
      <c r="N69" s="66">
        <f t="shared" ref="N69:P71" si="67">H69*$F69</f>
        <v>0.6282922322580613</v>
      </c>
      <c r="O69" s="23">
        <f t="shared" si="67"/>
        <v>0.86553187603102721</v>
      </c>
      <c r="P69" s="45">
        <f t="shared" si="67"/>
        <v>1.4938241082890884</v>
      </c>
      <c r="Q69" s="100">
        <f t="shared" si="65"/>
        <v>1.6646690551841663</v>
      </c>
      <c r="R69" s="23">
        <f t="shared" si="65"/>
        <v>2.2932388088359379</v>
      </c>
      <c r="S69" s="45">
        <f t="shared" si="65"/>
        <v>3.957907864020104</v>
      </c>
    </row>
    <row r="70" spans="1:19">
      <c r="A70" s="47">
        <v>2018</v>
      </c>
      <c r="B70" s="6" t="s">
        <v>11</v>
      </c>
      <c r="C70" s="6">
        <v>2</v>
      </c>
      <c r="D70" s="19" t="str">
        <f t="shared" si="64"/>
        <v>2018 H 2</v>
      </c>
      <c r="E70" s="66">
        <f>'(5a) NPP_dist_LB'!I70</f>
        <v>0.38173350958193997</v>
      </c>
      <c r="F70" s="22">
        <f>'(5a) NPP_dist_LB'!J70</f>
        <v>0.22800568856450121</v>
      </c>
      <c r="G70" s="88">
        <f t="shared" si="62"/>
        <v>0.60973919814644117</v>
      </c>
      <c r="H70" s="57">
        <f>AVERAGE('(2) S. lasiolepis_binned'!L28,'(2) S. lasiolepis_binned'!L50)</f>
        <v>1.446360819629481</v>
      </c>
      <c r="I70" s="22">
        <f>AVERAGE('(2) S. lasiolepis_binned'!M28,'(2) S. lasiolepis_binned'!M50)</f>
        <v>5.1018889025638536</v>
      </c>
      <c r="J70" s="53">
        <f>AVERAGE('(2) S. lasiolepis_binned'!N28,'(2) S. lasiolepis_binned'!N50)</f>
        <v>6.5482497221933347</v>
      </c>
      <c r="K70" s="66">
        <f t="shared" si="66"/>
        <v>0.55212439179897299</v>
      </c>
      <c r="L70" s="23">
        <f t="shared" si="66"/>
        <v>1.9475619562728521</v>
      </c>
      <c r="M70" s="88">
        <f t="shared" si="66"/>
        <v>2.4996863480718252</v>
      </c>
      <c r="N70" s="66">
        <f t="shared" si="67"/>
        <v>0.32977849459233616</v>
      </c>
      <c r="O70" s="23">
        <f t="shared" si="67"/>
        <v>1.1632596922086589</v>
      </c>
      <c r="P70" s="45">
        <f t="shared" si="67"/>
        <v>1.493038186800995</v>
      </c>
      <c r="Q70" s="100">
        <f t="shared" si="65"/>
        <v>0.8819028863913092</v>
      </c>
      <c r="R70" s="23">
        <f t="shared" si="65"/>
        <v>3.1108216484815108</v>
      </c>
      <c r="S70" s="45">
        <f t="shared" si="65"/>
        <v>3.9927245348728202</v>
      </c>
    </row>
    <row r="71" spans="1:19">
      <c r="A71" s="47">
        <v>2018</v>
      </c>
      <c r="B71" s="6" t="s">
        <v>11</v>
      </c>
      <c r="C71" s="6">
        <v>3</v>
      </c>
      <c r="D71" s="19" t="str">
        <f t="shared" si="64"/>
        <v>2018 H 3</v>
      </c>
      <c r="E71" s="66">
        <f>'(5a) NPP_dist_LB'!I71</f>
        <v>0.35718355391373369</v>
      </c>
      <c r="F71" s="22">
        <f>'(5a) NPP_dist_LB'!J71</f>
        <v>0.22376905022848503</v>
      </c>
      <c r="G71" s="88">
        <f t="shared" si="62"/>
        <v>0.58095260414221872</v>
      </c>
      <c r="H71" s="57">
        <f>AVERAGE(SUM('(2) S. lasiolepis_binned'!L29:L30),SUM('(2) S. lasiolepis_binned'!L51:L52))</f>
        <v>1.31055484348343</v>
      </c>
      <c r="I71" s="22">
        <f>AVERAGE(SUM('(2) S. lasiolepis_binned'!M29:M30),SUM('(2) S. lasiolepis_binned'!M51:M52))</f>
        <v>3.8570729227251981</v>
      </c>
      <c r="J71" s="53">
        <f>AVERAGE(SUM('(2) S. lasiolepis_binned'!N29:N30),SUM('(2) S. lasiolepis_binned'!N51:N52))</f>
        <v>5.1676277662086285</v>
      </c>
      <c r="K71" s="66">
        <f t="shared" si="66"/>
        <v>0.46810863659426855</v>
      </c>
      <c r="L71" s="23">
        <f t="shared" si="66"/>
        <v>1.3776830142434182</v>
      </c>
      <c r="M71" s="88">
        <f t="shared" si="66"/>
        <v>1.8457916508376868</v>
      </c>
      <c r="N71" s="66">
        <f t="shared" si="67"/>
        <v>0.29326161259862799</v>
      </c>
      <c r="O71" s="23">
        <f t="shared" si="67"/>
        <v>0.86309354458022447</v>
      </c>
      <c r="P71" s="45">
        <f t="shared" si="67"/>
        <v>1.1563551571788524</v>
      </c>
      <c r="Q71" s="100">
        <f t="shared" si="65"/>
        <v>0.76137024919289653</v>
      </c>
      <c r="R71" s="23">
        <f t="shared" si="65"/>
        <v>2.2407765588236428</v>
      </c>
      <c r="S71" s="45">
        <f t="shared" si="65"/>
        <v>3.0021468080165392</v>
      </c>
    </row>
    <row r="72" spans="1:19">
      <c r="A72" s="47">
        <v>2019</v>
      </c>
      <c r="B72" s="6" t="s">
        <v>11</v>
      </c>
      <c r="C72" s="6">
        <v>1</v>
      </c>
      <c r="D72" s="19" t="str">
        <f t="shared" si="64"/>
        <v>2019 H 1</v>
      </c>
      <c r="E72" s="66">
        <f>'(5a) NPP_dist_LB'!I72</f>
        <v>0.5390828579110668</v>
      </c>
      <c r="F72" s="22">
        <f>'(5a) NPP_dist_LB'!J72</f>
        <v>0.2858203720189032</v>
      </c>
      <c r="G72" s="88">
        <f t="shared" si="62"/>
        <v>0.82490322992997001</v>
      </c>
      <c r="H72" s="57">
        <f>SUM('(2) S. lasiolepis_binned'!L66:L69)</f>
        <v>2.9367163574839958</v>
      </c>
      <c r="I72" s="22">
        <f>SUM('(2) S. lasiolepis_binned'!M66:M69)</f>
        <v>5.3884326197559993</v>
      </c>
      <c r="J72" s="53">
        <f>SUM('(2) S. lasiolepis_binned'!N66:N69)</f>
        <v>8.3251489772399943</v>
      </c>
      <c r="K72" s="66">
        <f>H72*$E72*0.4215</f>
        <v>0.66729074785429321</v>
      </c>
      <c r="L72" s="23">
        <f t="shared" ref="L72:M74" si="68">I72*$E72*0.4215</f>
        <v>1.2243781131385767</v>
      </c>
      <c r="M72" s="88">
        <f t="shared" si="68"/>
        <v>1.8916688609928698</v>
      </c>
      <c r="N72" s="66">
        <f t="shared" ref="N72:P74" si="69">H72*$F72*0.42</f>
        <v>0.35253681196023107</v>
      </c>
      <c r="O72" s="23">
        <f t="shared" si="69"/>
        <v>0.64685200271053023</v>
      </c>
      <c r="P72" s="45">
        <f t="shared" si="69"/>
        <v>0.99938881467076113</v>
      </c>
      <c r="Q72" s="100">
        <f t="shared" si="65"/>
        <v>1.0198275598145243</v>
      </c>
      <c r="R72" s="23">
        <f t="shared" si="65"/>
        <v>1.8712301158491069</v>
      </c>
      <c r="S72" s="45">
        <f t="shared" si="65"/>
        <v>2.8910576756636308</v>
      </c>
    </row>
    <row r="73" spans="1:19">
      <c r="A73" s="47">
        <v>2019</v>
      </c>
      <c r="B73" s="6" t="s">
        <v>11</v>
      </c>
      <c r="C73" s="6">
        <v>2</v>
      </c>
      <c r="D73" s="19" t="str">
        <f t="shared" si="64"/>
        <v>2019 H 2</v>
      </c>
      <c r="E73" s="66">
        <f>'(5a) NPP_dist_LB'!I73</f>
        <v>0.56527876627161178</v>
      </c>
      <c r="F73" s="22">
        <f>'(5a) NPP_dist_LB'!J73</f>
        <v>0.29206877842300544</v>
      </c>
      <c r="G73" s="88">
        <f t="shared" si="62"/>
        <v>0.85734754469461727</v>
      </c>
      <c r="H73" s="57">
        <f>'(2) S. lasiolepis_binned'!L70</f>
        <v>1.2496353255593862</v>
      </c>
      <c r="I73" s="22">
        <f>'(2) S. lasiolepis_binned'!M70</f>
        <v>6.8543923684054233</v>
      </c>
      <c r="J73" s="53">
        <f>'(2) S. lasiolepis_binned'!N70</f>
        <v>8.1040276939648095</v>
      </c>
      <c r="K73" s="66">
        <f t="shared" ref="K73:K74" si="70">H73*$E73*0.4215</f>
        <v>0.29774436082376859</v>
      </c>
      <c r="L73" s="23">
        <f t="shared" si="68"/>
        <v>1.6331617975449135</v>
      </c>
      <c r="M73" s="88">
        <f t="shared" si="68"/>
        <v>1.9309061583686822</v>
      </c>
      <c r="N73" s="66">
        <f t="shared" si="69"/>
        <v>0.15329137446435312</v>
      </c>
      <c r="O73" s="23">
        <f t="shared" si="69"/>
        <v>0.84082068246630015</v>
      </c>
      <c r="P73" s="45">
        <f t="shared" si="69"/>
        <v>0.99411205693065308</v>
      </c>
      <c r="Q73" s="100">
        <f t="shared" si="65"/>
        <v>0.45103573528812169</v>
      </c>
      <c r="R73" s="23">
        <f t="shared" si="65"/>
        <v>2.4739824800112138</v>
      </c>
      <c r="S73" s="45">
        <f t="shared" si="65"/>
        <v>2.9250182152993354</v>
      </c>
    </row>
    <row r="74" spans="1:19">
      <c r="A74" s="47">
        <v>2019</v>
      </c>
      <c r="B74" s="6" t="s">
        <v>11</v>
      </c>
      <c r="C74" s="6">
        <v>3</v>
      </c>
      <c r="D74" s="19" t="str">
        <f t="shared" si="64"/>
        <v>2019 H 3</v>
      </c>
      <c r="E74" s="66">
        <f>'(5a) NPP_dist_LB'!I74</f>
        <v>0.49608266201357049</v>
      </c>
      <c r="F74" s="22">
        <f>'(5a) NPP_dist_LB'!J74</f>
        <v>0.27556370537747299</v>
      </c>
      <c r="G74" s="88">
        <f t="shared" si="62"/>
        <v>0.77164636739104342</v>
      </c>
      <c r="H74" s="57">
        <f>SUM('(2) S. lasiolepis_binned'!L71:L72)</f>
        <v>1.8348676991798292</v>
      </c>
      <c r="I74" s="22">
        <f>SUM('(2) S. lasiolepis_binned'!M71:M72)</f>
        <v>6.4961500934386152</v>
      </c>
      <c r="J74" s="53">
        <f>SUM('(2) S. lasiolepis_binned'!N71:N72)</f>
        <v>8.3310177926184448</v>
      </c>
      <c r="K74" s="66">
        <f t="shared" si="70"/>
        <v>0.38366871119275259</v>
      </c>
      <c r="L74" s="23">
        <f t="shared" si="68"/>
        <v>1.3583374622477369</v>
      </c>
      <c r="M74" s="88">
        <f t="shared" si="68"/>
        <v>1.7420061734404895</v>
      </c>
      <c r="N74" s="66">
        <f t="shared" si="69"/>
        <v>0.21236163566664151</v>
      </c>
      <c r="O74" s="23">
        <f t="shared" si="69"/>
        <v>0.75184333998318809</v>
      </c>
      <c r="P74" s="45">
        <f t="shared" si="69"/>
        <v>0.96420497564982965</v>
      </c>
      <c r="Q74" s="100">
        <f t="shared" si="65"/>
        <v>0.59603034685939416</v>
      </c>
      <c r="R74" s="23">
        <f t="shared" si="65"/>
        <v>2.110180802230925</v>
      </c>
      <c r="S74" s="45">
        <f t="shared" si="65"/>
        <v>2.7062111490903193</v>
      </c>
    </row>
    <row r="75" spans="1:19">
      <c r="A75" s="47">
        <v>2017</v>
      </c>
      <c r="B75" s="6" t="s">
        <v>4</v>
      </c>
      <c r="C75" s="6">
        <v>1</v>
      </c>
      <c r="D75" s="19" t="str">
        <f t="shared" si="64"/>
        <v>2017 I 1</v>
      </c>
      <c r="E75" s="66">
        <f>'(5a) NPP_dist_LB'!I75</f>
        <v>0.64220811810581246</v>
      </c>
      <c r="F75" s="22">
        <f>'(5a) NPP_dist_LB'!J75</f>
        <v>0.19704128428877662</v>
      </c>
      <c r="G75" s="88">
        <f t="shared" si="62"/>
        <v>0.83924940239458912</v>
      </c>
      <c r="H75" s="57">
        <f>AVERAGE(SUM('(3) J. balticus'!L31:L35),SUM('(3) J. balticus'!L73:L77))</f>
        <v>0.88875869039817901</v>
      </c>
      <c r="I75" s="22">
        <f>AVERAGE(SUM('(3) J. balticus'!M31:M35),SUM('(3) J. balticus'!M73:M77))</f>
        <v>3.2956912151126718</v>
      </c>
      <c r="J75" s="53">
        <f>AVERAGE(SUM('(3) J. balticus'!N31:N35),SUM('(3) J. balticus'!N73:N77))</f>
        <v>4.1844499055108511</v>
      </c>
      <c r="K75" s="66">
        <f>H75*$E75*0.5715</f>
        <v>0.32619393829517279</v>
      </c>
      <c r="L75" s="23">
        <f t="shared" ref="L75:M77" si="71">I75*$E75*0.5715</f>
        <v>1.2095909817554324</v>
      </c>
      <c r="M75" s="88">
        <f t="shared" si="71"/>
        <v>1.5357849200506053</v>
      </c>
      <c r="N75" s="66">
        <f t="shared" ref="N75:P77" si="72">H75*$F75*0.58</f>
        <v>0.10157084919174365</v>
      </c>
      <c r="O75" s="23">
        <f t="shared" si="72"/>
        <v>0.37664459319412302</v>
      </c>
      <c r="P75" s="45">
        <f t="shared" si="72"/>
        <v>0.47821544238586666</v>
      </c>
      <c r="Q75" s="100">
        <f t="shared" si="65"/>
        <v>0.42776478748691643</v>
      </c>
      <c r="R75" s="23">
        <f t="shared" si="65"/>
        <v>1.5862355749495554</v>
      </c>
      <c r="S75" s="45">
        <f t="shared" si="65"/>
        <v>2.0140003624364722</v>
      </c>
    </row>
    <row r="76" spans="1:19">
      <c r="A76" s="47">
        <v>2017</v>
      </c>
      <c r="B76" s="6" t="s">
        <v>4</v>
      </c>
      <c r="C76" s="6">
        <v>2</v>
      </c>
      <c r="D76" s="19" t="str">
        <f t="shared" si="64"/>
        <v>2017 I 2</v>
      </c>
      <c r="E76" s="66">
        <f>'(5a) NPP_dist_LB'!I76</f>
        <v>0.71487643036342496</v>
      </c>
      <c r="F76" s="22">
        <f>'(5a) NPP_dist_LB'!J76</f>
        <v>0.20141622597989703</v>
      </c>
      <c r="G76" s="88">
        <f t="shared" si="62"/>
        <v>0.91629265634332202</v>
      </c>
      <c r="H76" s="57">
        <f>AVERAGE('(3) J. balticus'!L36,'(3) J. balticus'!L78)</f>
        <v>0.20572700085002837</v>
      </c>
      <c r="I76" s="22">
        <f>AVERAGE('(3) J. balticus'!M36,'(3) J. balticus'!M78)</f>
        <v>3.1446889038073724</v>
      </c>
      <c r="J76" s="53">
        <f>AVERAGE('(3) J. balticus'!N36,'(3) J. balticus'!N78)</f>
        <v>3.3504159046574014</v>
      </c>
      <c r="K76" s="66">
        <f t="shared" ref="K76:K77" si="73">H76*$E76*0.5715</f>
        <v>8.4050152954309273E-2</v>
      </c>
      <c r="L76" s="23">
        <f t="shared" si="71"/>
        <v>1.2847685635168893</v>
      </c>
      <c r="M76" s="88">
        <f t="shared" si="71"/>
        <v>1.3688187164711987</v>
      </c>
      <c r="N76" s="66">
        <f t="shared" si="72"/>
        <v>2.4033318534157952E-2</v>
      </c>
      <c r="O76" s="23">
        <f t="shared" si="72"/>
        <v>0.36736699511372939</v>
      </c>
      <c r="P76" s="45">
        <f t="shared" si="72"/>
        <v>0.39140031364788741</v>
      </c>
      <c r="Q76" s="100">
        <f t="shared" si="65"/>
        <v>0.10808347148846723</v>
      </c>
      <c r="R76" s="23">
        <f t="shared" si="65"/>
        <v>1.6521355586306186</v>
      </c>
      <c r="S76" s="45">
        <f t="shared" si="65"/>
        <v>1.7602190301190861</v>
      </c>
    </row>
    <row r="77" spans="1:19">
      <c r="A77" s="47">
        <v>2017</v>
      </c>
      <c r="B77" s="6" t="s">
        <v>4</v>
      </c>
      <c r="C77" s="6">
        <v>3</v>
      </c>
      <c r="D77" s="19" t="str">
        <f t="shared" si="64"/>
        <v>2017 I 3</v>
      </c>
      <c r="E77" s="66">
        <f>'(5a) NPP_dist_LB'!I77</f>
        <v>0.54948315007698745</v>
      </c>
      <c r="F77" s="22">
        <f>'(5a) NPP_dist_LB'!J77</f>
        <v>0.19145884655444467</v>
      </c>
      <c r="G77" s="88">
        <f t="shared" si="62"/>
        <v>0.74094199663143212</v>
      </c>
      <c r="H77" s="57">
        <f>AVERAGE('(3) J. balticus'!L37,'(3) J. balticus'!L79)</f>
        <v>0.36062989877054563</v>
      </c>
      <c r="I77" s="22">
        <f>AVERAGE('(3) J. balticus'!M37,'(3) J. balticus'!M79)</f>
        <v>3.8200930670805566</v>
      </c>
      <c r="J77" s="53">
        <f>AVERAGE('(3) J. balticus'!N37,'(3) J. balticus'!N79)</f>
        <v>4.1807229658511016</v>
      </c>
      <c r="K77" s="66">
        <f t="shared" si="73"/>
        <v>0.11324847016856177</v>
      </c>
      <c r="L77" s="23">
        <f t="shared" si="71"/>
        <v>1.1996223752475406</v>
      </c>
      <c r="M77" s="88">
        <f t="shared" si="71"/>
        <v>1.312870845416102</v>
      </c>
      <c r="N77" s="66">
        <f t="shared" si="72"/>
        <v>4.0046554981959789E-2</v>
      </c>
      <c r="O77" s="23">
        <f t="shared" si="72"/>
        <v>0.42420655516524702</v>
      </c>
      <c r="P77" s="45">
        <f t="shared" si="72"/>
        <v>0.46425311014720672</v>
      </c>
      <c r="Q77" s="100">
        <f t="shared" si="65"/>
        <v>0.15329502515052157</v>
      </c>
      <c r="R77" s="23">
        <f t="shared" si="65"/>
        <v>1.6238289304127875</v>
      </c>
      <c r="S77" s="45">
        <f t="shared" si="65"/>
        <v>1.7771239555633087</v>
      </c>
    </row>
    <row r="78" spans="1:19">
      <c r="A78" s="47">
        <v>2018</v>
      </c>
      <c r="B78" s="6" t="s">
        <v>4</v>
      </c>
      <c r="C78" s="6">
        <v>1</v>
      </c>
      <c r="D78" s="19" t="str">
        <f t="shared" si="64"/>
        <v>2018 I 1</v>
      </c>
      <c r="E78" s="66">
        <f>'(5a) NPP_dist_LB'!I78</f>
        <v>1.0364116107497141</v>
      </c>
      <c r="F78" s="22">
        <f>'(5a) NPP_dist_LB'!J78</f>
        <v>0.22380352326255637</v>
      </c>
      <c r="G78" s="88">
        <f t="shared" si="62"/>
        <v>1.2602151340122705</v>
      </c>
      <c r="H78" s="57">
        <f>AVERAGE(SUM('(3) J. balticus'!L31:L35),SUM('(3) J. balticus'!L73:L77))</f>
        <v>0.88875869039817901</v>
      </c>
      <c r="I78" s="22">
        <f>AVERAGE(SUM('(3) J. balticus'!M31:M35),SUM('(3) J. balticus'!M73:M77))</f>
        <v>3.2956912151126718</v>
      </c>
      <c r="J78" s="53">
        <f>AVERAGE(SUM('(3) J. balticus'!N31:N35),SUM('(3) J. balticus'!N73:N77))</f>
        <v>4.1844499055108511</v>
      </c>
      <c r="K78" s="66">
        <f t="shared" ref="K78:M80" si="74">H78*$E78</f>
        <v>0.92111982588338315</v>
      </c>
      <c r="L78" s="23">
        <f t="shared" si="74"/>
        <v>3.4156926407886066</v>
      </c>
      <c r="M78" s="88">
        <f t="shared" si="74"/>
        <v>4.3368124666719901</v>
      </c>
      <c r="N78" s="66">
        <f t="shared" ref="N78:P80" si="75">H78*$F78</f>
        <v>0.19890732624132798</v>
      </c>
      <c r="O78" s="23">
        <f t="shared" si="75"/>
        <v>0.73758730552767149</v>
      </c>
      <c r="P78" s="45">
        <f t="shared" si="75"/>
        <v>0.93649463176899961</v>
      </c>
      <c r="Q78" s="100">
        <f t="shared" si="65"/>
        <v>1.1200271521247112</v>
      </c>
      <c r="R78" s="23">
        <f t="shared" si="65"/>
        <v>4.1532799463162782</v>
      </c>
      <c r="S78" s="45">
        <f t="shared" si="65"/>
        <v>5.2733070984409895</v>
      </c>
    </row>
    <row r="79" spans="1:19">
      <c r="A79" s="47">
        <v>2018</v>
      </c>
      <c r="B79" s="6" t="s">
        <v>4</v>
      </c>
      <c r="C79" s="6">
        <v>2</v>
      </c>
      <c r="D79" s="19" t="str">
        <f t="shared" si="64"/>
        <v>2018 I 2</v>
      </c>
      <c r="E79" s="66">
        <f>'(5a) NPP_dist_LB'!I79</f>
        <v>1.033964720189813</v>
      </c>
      <c r="F79" s="22">
        <f>'(5a) NPP_dist_LB'!J79</f>
        <v>0.22365791459523587</v>
      </c>
      <c r="G79" s="88">
        <f t="shared" si="62"/>
        <v>1.257622634785049</v>
      </c>
      <c r="H79" s="57">
        <f>AVERAGE('(3) J. balticus'!L36,'(3) J. balticus'!L78)</f>
        <v>0.20572700085002837</v>
      </c>
      <c r="I79" s="22">
        <f>AVERAGE('(3) J. balticus'!M36,'(3) J. balticus'!M78)</f>
        <v>3.1446889038073724</v>
      </c>
      <c r="J79" s="53">
        <f>AVERAGE('(3) J. balticus'!N36,'(3) J. balticus'!N78)</f>
        <v>3.3504159046574014</v>
      </c>
      <c r="K79" s="66">
        <f t="shared" si="74"/>
        <v>0.212714460869389</v>
      </c>
      <c r="L79" s="23">
        <f t="shared" si="74"/>
        <v>3.2514973825091995</v>
      </c>
      <c r="M79" s="88">
        <f t="shared" si="74"/>
        <v>3.4642118433785893</v>
      </c>
      <c r="N79" s="66">
        <f t="shared" si="75"/>
        <v>4.6012471986049665E-2</v>
      </c>
      <c r="O79" s="23">
        <f t="shared" si="75"/>
        <v>0.70333456227633517</v>
      </c>
      <c r="P79" s="45">
        <f t="shared" si="75"/>
        <v>0.74934703426238503</v>
      </c>
      <c r="Q79" s="100">
        <f t="shared" si="65"/>
        <v>0.25872693285543868</v>
      </c>
      <c r="R79" s="23">
        <f t="shared" si="65"/>
        <v>3.9548319447855347</v>
      </c>
      <c r="S79" s="45">
        <f t="shared" si="65"/>
        <v>4.213558877640974</v>
      </c>
    </row>
    <row r="80" spans="1:19">
      <c r="A80" s="47">
        <v>2018</v>
      </c>
      <c r="B80" s="6" t="s">
        <v>4</v>
      </c>
      <c r="C80" s="6">
        <v>3</v>
      </c>
      <c r="D80" s="19" t="str">
        <f t="shared" si="64"/>
        <v>2018 I 3</v>
      </c>
      <c r="E80" s="66">
        <f>'(5a) NPP_dist_LB'!I80</f>
        <v>1.015709286487148</v>
      </c>
      <c r="F80" s="22">
        <f>'(5a) NPP_dist_LB'!J80</f>
        <v>0.22257157693209559</v>
      </c>
      <c r="G80" s="88">
        <f t="shared" si="62"/>
        <v>1.2382808634192435</v>
      </c>
      <c r="H80" s="57">
        <f>AVERAGE('(3) J. balticus'!L37,'(3) J. balticus'!L79)</f>
        <v>0.36062989877054563</v>
      </c>
      <c r="I80" s="22">
        <f>AVERAGE('(3) J. balticus'!M37,'(3) J. balticus'!M79)</f>
        <v>3.8200930670805566</v>
      </c>
      <c r="J80" s="53">
        <f>AVERAGE('(3) J. balticus'!N37,'(3) J. balticus'!N79)</f>
        <v>4.1807229658511016</v>
      </c>
      <c r="K80" s="66">
        <f t="shared" si="74"/>
        <v>0.3662951371661633</v>
      </c>
      <c r="L80" s="23">
        <f t="shared" si="74"/>
        <v>3.8801040034788929</v>
      </c>
      <c r="M80" s="88">
        <f t="shared" si="74"/>
        <v>4.2463991406450559</v>
      </c>
      <c r="N80" s="66">
        <f t="shared" si="75"/>
        <v>8.0265965258222341E-2</v>
      </c>
      <c r="O80" s="23">
        <f t="shared" si="75"/>
        <v>0.8502441379674851</v>
      </c>
      <c r="P80" s="45">
        <f t="shared" si="75"/>
        <v>0.93051010322570726</v>
      </c>
      <c r="Q80" s="100">
        <f t="shared" si="65"/>
        <v>0.44656110242438563</v>
      </c>
      <c r="R80" s="23">
        <f t="shared" si="65"/>
        <v>4.7303481414463784</v>
      </c>
      <c r="S80" s="45">
        <f t="shared" si="65"/>
        <v>5.1769092438707629</v>
      </c>
    </row>
    <row r="81" spans="1:19">
      <c r="A81" s="47">
        <v>2019</v>
      </c>
      <c r="B81" s="6" t="s">
        <v>4</v>
      </c>
      <c r="C81" s="6">
        <v>1</v>
      </c>
      <c r="D81" s="19" t="str">
        <f t="shared" si="64"/>
        <v>2019 I 1</v>
      </c>
      <c r="E81" s="66">
        <f>'(5a) NPP_dist_LB'!I81</f>
        <v>1.7786581662016119</v>
      </c>
      <c r="F81" s="22">
        <f>'(5a) NPP_dist_LB'!J81</f>
        <v>0.27340048488992147</v>
      </c>
      <c r="G81" s="88">
        <f t="shared" si="62"/>
        <v>2.0520586510915333</v>
      </c>
      <c r="H81" s="57">
        <f>SUM('(3) J. balticus'!L122:L126)</f>
        <v>0.39687287219148715</v>
      </c>
      <c r="I81" s="22">
        <f>SUM('(3) J. balticus'!M122:M126)</f>
        <v>4.1703826142752281</v>
      </c>
      <c r="J81" s="53">
        <f>SUM('(3) J. balticus'!N122:N126)</f>
        <v>4.5672554864667152</v>
      </c>
      <c r="K81" s="66">
        <f>H81*$E81*0.4215</f>
        <v>0.29753734529085735</v>
      </c>
      <c r="L81" s="23">
        <f t="shared" ref="L81:M83" si="76">I81*$E81*0.4215</f>
        <v>3.1265542667272603</v>
      </c>
      <c r="M81" s="88">
        <f t="shared" si="76"/>
        <v>3.4240916120181177</v>
      </c>
      <c r="N81" s="66">
        <f t="shared" ref="N81:P83" si="77">H81*$F81*0.42</f>
        <v>4.5572198992659532E-2</v>
      </c>
      <c r="O81" s="23">
        <f t="shared" si="77"/>
        <v>0.4788775441461251</v>
      </c>
      <c r="P81" s="45">
        <f t="shared" si="77"/>
        <v>0.52444974313878479</v>
      </c>
      <c r="Q81" s="100">
        <f t="shared" si="65"/>
        <v>0.34310954428351687</v>
      </c>
      <c r="R81" s="23">
        <f t="shared" si="65"/>
        <v>3.6054318108733856</v>
      </c>
      <c r="S81" s="45">
        <f t="shared" si="65"/>
        <v>3.9485413551569026</v>
      </c>
    </row>
    <row r="82" spans="1:19">
      <c r="A82" s="47">
        <v>2019</v>
      </c>
      <c r="B82" s="6" t="s">
        <v>4</v>
      </c>
      <c r="C82" s="6">
        <v>2</v>
      </c>
      <c r="D82" s="19" t="str">
        <f t="shared" si="64"/>
        <v>2019 I 2</v>
      </c>
      <c r="E82" s="66">
        <f>'(5a) NPP_dist_LB'!I82</f>
        <v>1.9188350656008972</v>
      </c>
      <c r="F82" s="22">
        <f>'(5a) NPP_dist_LB'!J82</f>
        <v>0.28255553668762734</v>
      </c>
      <c r="G82" s="88">
        <f t="shared" si="62"/>
        <v>2.2013906022885248</v>
      </c>
      <c r="H82" s="57">
        <f>'(3) J. balticus'!L127</f>
        <v>1.9356088312785999E-2</v>
      </c>
      <c r="I82" s="22">
        <f>'(3) J. balticus'!M127</f>
        <v>3.3479948626747786</v>
      </c>
      <c r="J82" s="53">
        <f>'(3) J. balticus'!N127</f>
        <v>3.3673509509875648</v>
      </c>
      <c r="K82" s="66">
        <f t="shared" ref="K82:K83" si="78">H82*$E82*0.4215</f>
        <v>1.5654990926206584E-2</v>
      </c>
      <c r="L82" s="23">
        <f t="shared" si="76"/>
        <v>2.7078213505327784</v>
      </c>
      <c r="M82" s="88">
        <f t="shared" si="76"/>
        <v>2.7234763414589853</v>
      </c>
      <c r="N82" s="66">
        <f t="shared" si="77"/>
        <v>2.2970513669847907E-3</v>
      </c>
      <c r="O82" s="23">
        <f t="shared" si="77"/>
        <v>0.39731768380520632</v>
      </c>
      <c r="P82" s="45">
        <f t="shared" si="77"/>
        <v>0.39961473517219115</v>
      </c>
      <c r="Q82" s="100">
        <f t="shared" si="65"/>
        <v>1.7952042293191375E-2</v>
      </c>
      <c r="R82" s="23">
        <f t="shared" si="65"/>
        <v>3.1051390343379848</v>
      </c>
      <c r="S82" s="45">
        <f t="shared" si="65"/>
        <v>3.1230910766311766</v>
      </c>
    </row>
    <row r="83" spans="1:19">
      <c r="A83" s="47">
        <v>2019</v>
      </c>
      <c r="B83" s="6" t="s">
        <v>4</v>
      </c>
      <c r="C83" s="6">
        <v>3</v>
      </c>
      <c r="D83" s="19" t="str">
        <f t="shared" si="64"/>
        <v>2019 I 3</v>
      </c>
      <c r="E83" s="66">
        <f>'(5a) NPP_dist_LB'!I83</f>
        <v>1.6559743606805697</v>
      </c>
      <c r="F83" s="22">
        <f>'(5a) NPP_dist_LB'!J83</f>
        <v>0.26538791934525546</v>
      </c>
      <c r="G83" s="88">
        <f t="shared" si="62"/>
        <v>1.9213622800258252</v>
      </c>
      <c r="H83" s="57">
        <f>'(3) J. balticus'!L128</f>
        <v>0.28505845575882438</v>
      </c>
      <c r="I83" s="22">
        <f>'(3) J. balticus'!M128</f>
        <v>3.7275281615613034</v>
      </c>
      <c r="J83" s="53">
        <f>'(3) J. balticus'!N128</f>
        <v>4.0125866173201281</v>
      </c>
      <c r="K83" s="66">
        <f t="shared" si="78"/>
        <v>0.19896886173440778</v>
      </c>
      <c r="L83" s="23">
        <f t="shared" si="76"/>
        <v>2.6017892835857159</v>
      </c>
      <c r="M83" s="88">
        <f t="shared" si="76"/>
        <v>2.800758145320124</v>
      </c>
      <c r="N83" s="66">
        <f t="shared" si="77"/>
        <v>3.1773449595554504E-2</v>
      </c>
      <c r="O83" s="23">
        <f t="shared" si="77"/>
        <v>0.41548119610099182</v>
      </c>
      <c r="P83" s="45">
        <f t="shared" si="77"/>
        <v>0.44725464569654633</v>
      </c>
      <c r="Q83" s="100">
        <f t="shared" si="65"/>
        <v>0.23074231132996229</v>
      </c>
      <c r="R83" s="23">
        <f t="shared" si="65"/>
        <v>3.0172704796867076</v>
      </c>
      <c r="S83" s="45">
        <f t="shared" si="65"/>
        <v>3.2480127910166705</v>
      </c>
    </row>
    <row r="84" spans="1:19">
      <c r="A84" s="47">
        <v>2017</v>
      </c>
      <c r="B84" s="6" t="s">
        <v>10</v>
      </c>
      <c r="C84" s="6">
        <v>1</v>
      </c>
      <c r="D84" s="19" t="str">
        <f t="shared" si="64"/>
        <v>2017 J 1</v>
      </c>
      <c r="E84" s="66">
        <f>'(5a) NPP_dist_LB'!I84</f>
        <v>0.25425959708215001</v>
      </c>
      <c r="F84" s="22">
        <f>'(5a) NPP_dist_LB'!J84</f>
        <v>0.19281951953945056</v>
      </c>
      <c r="G84" s="88">
        <f t="shared" si="62"/>
        <v>0.4470791166216006</v>
      </c>
      <c r="H84" s="57">
        <f>SUM('(2) S. lasiolepis_binned'!L10:L14)</f>
        <v>0.38061635576538483</v>
      </c>
      <c r="I84" s="22">
        <f>SUM('(2) S. lasiolepis_binned'!M10:M14)</f>
        <v>3.2083693159598154</v>
      </c>
      <c r="J84" s="53">
        <f>SUM('(2) S. lasiolepis_binned'!N10:N14)</f>
        <v>3.5889856717252004</v>
      </c>
      <c r="K84" s="66">
        <f>H84*$E84*0.5715</f>
        <v>5.5307118959965991E-2</v>
      </c>
      <c r="L84" s="23">
        <f t="shared" ref="L84:M86" si="79">I84*$E84*0.5715</f>
        <v>0.46620609108735533</v>
      </c>
      <c r="M84" s="88">
        <f t="shared" si="79"/>
        <v>0.52151321004732132</v>
      </c>
      <c r="N84" s="66">
        <f t="shared" ref="N84:P86" si="80">H84*$F84*0.58</f>
        <v>4.2566352451572094E-2</v>
      </c>
      <c r="O84" s="23">
        <f t="shared" si="80"/>
        <v>0.35880901340492255</v>
      </c>
      <c r="P84" s="45">
        <f t="shared" si="80"/>
        <v>0.40137536585649469</v>
      </c>
      <c r="Q84" s="100">
        <f t="shared" si="65"/>
        <v>9.7873471411538085E-2</v>
      </c>
      <c r="R84" s="23">
        <f t="shared" si="65"/>
        <v>0.82501510449227788</v>
      </c>
      <c r="S84" s="45">
        <f t="shared" si="65"/>
        <v>0.92288857590381601</v>
      </c>
    </row>
    <row r="85" spans="1:19">
      <c r="A85" s="47">
        <v>2017</v>
      </c>
      <c r="B85" s="6" t="s">
        <v>10</v>
      </c>
      <c r="C85" s="6">
        <v>2</v>
      </c>
      <c r="D85" s="19" t="str">
        <f t="shared" si="64"/>
        <v>2017 J 2</v>
      </c>
      <c r="E85" s="66">
        <f>'(5a) NPP_dist_LB'!I85</f>
        <v>0.28214217819479998</v>
      </c>
      <c r="F85" s="22">
        <f>'(5a) NPP_dist_LB'!J85</f>
        <v>0.19659648216932438</v>
      </c>
      <c r="G85" s="88">
        <f t="shared" si="62"/>
        <v>0.47873866036412438</v>
      </c>
      <c r="H85" s="57">
        <f>'(2) S. lasiolepis_binned'!L15</f>
        <v>0.15952882103358421</v>
      </c>
      <c r="I85" s="22">
        <f>'(2) S. lasiolepis_binned'!M15</f>
        <v>3.292285302843279</v>
      </c>
      <c r="J85" s="53">
        <f>'(2) S. lasiolepis_binned'!N15</f>
        <v>3.4518141238768631</v>
      </c>
      <c r="K85" s="66">
        <f t="shared" ref="K85:K86" si="81">H85*$E85*0.5715</f>
        <v>2.5723105872797299E-2</v>
      </c>
      <c r="L85" s="23">
        <f t="shared" si="79"/>
        <v>0.53086209037214416</v>
      </c>
      <c r="M85" s="88">
        <f t="shared" si="79"/>
        <v>0.5565851962449414</v>
      </c>
      <c r="N85" s="66">
        <f t="shared" si="80"/>
        <v>1.8190426911496978E-2</v>
      </c>
      <c r="O85" s="23">
        <f t="shared" si="80"/>
        <v>0.3754059911253193</v>
      </c>
      <c r="P85" s="45">
        <f t="shared" si="80"/>
        <v>0.39359641803681622</v>
      </c>
      <c r="Q85" s="100">
        <f t="shared" si="65"/>
        <v>4.3913532784294274E-2</v>
      </c>
      <c r="R85" s="23">
        <f t="shared" si="65"/>
        <v>0.90626808149746352</v>
      </c>
      <c r="S85" s="45">
        <f t="shared" si="65"/>
        <v>0.95018161428175762</v>
      </c>
    </row>
    <row r="86" spans="1:19">
      <c r="A86" s="47">
        <v>2017</v>
      </c>
      <c r="B86" s="6" t="s">
        <v>10</v>
      </c>
      <c r="C86" s="6">
        <v>3</v>
      </c>
      <c r="D86" s="19" t="str">
        <f t="shared" si="64"/>
        <v>2017 J 3</v>
      </c>
      <c r="E86" s="66">
        <f>'(5a) NPP_dist_LB'!I86</f>
        <v>0.24869356832044998</v>
      </c>
      <c r="F86" s="22">
        <f>'(5a) NPP_dist_LB'!J86</f>
        <v>0.19206554764047867</v>
      </c>
      <c r="G86" s="88">
        <f t="shared" si="62"/>
        <v>0.44075911596092865</v>
      </c>
      <c r="H86" s="57">
        <f>'(2) S. lasiolepis_binned'!L16</f>
        <v>0</v>
      </c>
      <c r="I86" s="22">
        <f>'(2) S. lasiolepis_binned'!M16</f>
        <v>3.0425203474497651</v>
      </c>
      <c r="J86" s="53">
        <f>'(2) S. lasiolepis_binned'!N16</f>
        <v>3.0425203474497651</v>
      </c>
      <c r="K86" s="66">
        <f t="shared" si="81"/>
        <v>0</v>
      </c>
      <c r="L86" s="23">
        <f t="shared" si="79"/>
        <v>0.43242847074291096</v>
      </c>
      <c r="M86" s="88">
        <f t="shared" si="79"/>
        <v>0.43242847074291096</v>
      </c>
      <c r="N86" s="66">
        <f t="shared" si="80"/>
        <v>0</v>
      </c>
      <c r="O86" s="23">
        <f t="shared" si="80"/>
        <v>0.33893073530933832</v>
      </c>
      <c r="P86" s="45">
        <f t="shared" si="80"/>
        <v>0.33893073530933832</v>
      </c>
      <c r="Q86" s="100">
        <f t="shared" si="65"/>
        <v>0</v>
      </c>
      <c r="R86" s="23">
        <f t="shared" si="65"/>
        <v>0.77135920605224928</v>
      </c>
      <c r="S86" s="45">
        <f t="shared" si="65"/>
        <v>0.77135920605224928</v>
      </c>
    </row>
    <row r="87" spans="1:19">
      <c r="A87" s="47">
        <v>2018</v>
      </c>
      <c r="B87" s="6" t="s">
        <v>10</v>
      </c>
      <c r="C87" s="6">
        <v>1</v>
      </c>
      <c r="D87" s="19" t="str">
        <f t="shared" si="64"/>
        <v>2018 J 1</v>
      </c>
      <c r="E87" s="66">
        <f>'(5a) NPP_dist_LB'!I87</f>
        <v>0.40067039636795426</v>
      </c>
      <c r="F87" s="22">
        <f>'(5a) NPP_dist_LB'!J87</f>
        <v>0.23127366760310811</v>
      </c>
      <c r="G87" s="88">
        <f t="shared" si="62"/>
        <v>0.6319440639710624</v>
      </c>
      <c r="H87" s="57">
        <f>AVERAGE(SUM('(2) S. lasiolepis_binned'!L31:L34),SUM('(2) S. lasiolepis_binned'!L52:L56))</f>
        <v>1.5798186089391817</v>
      </c>
      <c r="I87" s="22">
        <f>AVERAGE(SUM('(2) S. lasiolepis_binned'!M31:M34),SUM('(2) S. lasiolepis_binned'!M52:M56))</f>
        <v>6.4695864098531564</v>
      </c>
      <c r="J87" s="53">
        <f>AVERAGE(SUM('(2) S. lasiolepis_binned'!N31:N34),SUM('(2) S. lasiolepis_binned'!N52:N56))</f>
        <v>8.0494050187923385</v>
      </c>
      <c r="K87" s="66">
        <f t="shared" ref="K87:M89" si="82">H87*$E87</f>
        <v>0.63298654823313205</v>
      </c>
      <c r="L87" s="23">
        <f t="shared" si="82"/>
        <v>2.5921717511725944</v>
      </c>
      <c r="M87" s="88">
        <f t="shared" si="82"/>
        <v>3.2251582994057264</v>
      </c>
      <c r="N87" s="66">
        <f t="shared" ref="N87:P89" si="83">H87*$F87</f>
        <v>0.36537044383700495</v>
      </c>
      <c r="O87" s="23">
        <f t="shared" si="83"/>
        <v>1.4962449768819643</v>
      </c>
      <c r="P87" s="45">
        <f t="shared" si="83"/>
        <v>1.8616154207189695</v>
      </c>
      <c r="Q87" s="100">
        <f t="shared" si="65"/>
        <v>0.99835699207013695</v>
      </c>
      <c r="R87" s="23">
        <f t="shared" si="65"/>
        <v>4.0884167280545585</v>
      </c>
      <c r="S87" s="45">
        <f t="shared" si="65"/>
        <v>5.0867737201246959</v>
      </c>
    </row>
    <row r="88" spans="1:19">
      <c r="A88" s="47">
        <v>2018</v>
      </c>
      <c r="B88" s="6" t="s">
        <v>10</v>
      </c>
      <c r="C88" s="6">
        <v>2</v>
      </c>
      <c r="D88" s="19" t="str">
        <f t="shared" si="64"/>
        <v>2018 J 2</v>
      </c>
      <c r="E88" s="66">
        <f>'(5a) NPP_dist_LB'!I88</f>
        <v>0.45967355093261431</v>
      </c>
      <c r="F88" s="22">
        <f>'(5a) NPP_dist_LB'!J88</f>
        <v>0.24145596813158773</v>
      </c>
      <c r="G88" s="88">
        <f t="shared" si="62"/>
        <v>0.70112951906420207</v>
      </c>
      <c r="H88" s="57">
        <f>AVERAGE('(2) S. lasiolepis_binned'!L35,'(2) S. lasiolepis_binned'!L57)</f>
        <v>1.1983983014498847</v>
      </c>
      <c r="I88" s="22">
        <f>AVERAGE('(2) S. lasiolepis_binned'!M35,'(2) S. lasiolepis_binned'!M57)</f>
        <v>8.2517671997202129</v>
      </c>
      <c r="J88" s="53">
        <f>AVERAGE('(2) S. lasiolepis_binned'!N35,'(2) S. lasiolepis_binned'!N57)</f>
        <v>9.4501655011700976</v>
      </c>
      <c r="K88" s="66">
        <f t="shared" si="82"/>
        <v>0.55087200265908209</v>
      </c>
      <c r="L88" s="23">
        <f t="shared" si="82"/>
        <v>3.7931191301646656</v>
      </c>
      <c r="M88" s="88">
        <f t="shared" si="82"/>
        <v>4.3439911328237475</v>
      </c>
      <c r="N88" s="66">
        <f t="shared" si="83"/>
        <v>0.28936042208383222</v>
      </c>
      <c r="O88" s="23">
        <f t="shared" si="83"/>
        <v>1.9924384380049247</v>
      </c>
      <c r="P88" s="45">
        <f t="shared" si="83"/>
        <v>2.2817988600887569</v>
      </c>
      <c r="Q88" s="100">
        <f t="shared" si="65"/>
        <v>0.84023242474291426</v>
      </c>
      <c r="R88" s="23">
        <f t="shared" si="65"/>
        <v>5.7855575681695903</v>
      </c>
      <c r="S88" s="45">
        <f t="shared" si="65"/>
        <v>6.6257899929125044</v>
      </c>
    </row>
    <row r="89" spans="1:19">
      <c r="A89" s="47">
        <v>2018</v>
      </c>
      <c r="B89" s="6" t="s">
        <v>10</v>
      </c>
      <c r="C89" s="6">
        <v>3</v>
      </c>
      <c r="D89" s="19" t="str">
        <f t="shared" si="64"/>
        <v>2018 J 3</v>
      </c>
      <c r="E89" s="66">
        <f>'(5a) NPP_dist_LB'!I89</f>
        <v>0.41340967268286932</v>
      </c>
      <c r="F89" s="22">
        <f>'(5a) NPP_dist_LB'!J89</f>
        <v>0.23347211175259264</v>
      </c>
      <c r="G89" s="88">
        <f t="shared" si="62"/>
        <v>0.64688178443546196</v>
      </c>
      <c r="H89" s="57">
        <f>AVERAGE(SUM('(2) S. lasiolepis_binned'!L36:L37),SUM('(2) S. lasiolepis_binned'!L58))</f>
        <v>0.27820491449204171</v>
      </c>
      <c r="I89" s="22">
        <f>AVERAGE(SUM('(2) S. lasiolepis_binned'!M36:M37),SUM('(2) S. lasiolepis_binned'!M58))</f>
        <v>6.2397523333828424</v>
      </c>
      <c r="J89" s="53">
        <f>AVERAGE(SUM('(2) S. lasiolepis_binned'!N36:N37),SUM('(2) S. lasiolepis_binned'!N58))</f>
        <v>6.5179572478748833</v>
      </c>
      <c r="K89" s="66">
        <f t="shared" si="82"/>
        <v>0.11501260263892062</v>
      </c>
      <c r="L89" s="23">
        <f t="shared" si="82"/>
        <v>2.579573969765971</v>
      </c>
      <c r="M89" s="88">
        <f t="shared" si="82"/>
        <v>2.6945865724048912</v>
      </c>
      <c r="N89" s="66">
        <f t="shared" si="83"/>
        <v>6.495308888640644E-2</v>
      </c>
      <c r="O89" s="23">
        <f t="shared" si="83"/>
        <v>1.4568081540880597</v>
      </c>
      <c r="P89" s="45">
        <f t="shared" si="83"/>
        <v>1.5217612429744658</v>
      </c>
      <c r="Q89" s="100">
        <f t="shared" si="65"/>
        <v>0.17996569152532704</v>
      </c>
      <c r="R89" s="23">
        <f t="shared" si="65"/>
        <v>4.0363821238540307</v>
      </c>
      <c r="S89" s="45">
        <f t="shared" si="65"/>
        <v>4.2163478153793568</v>
      </c>
    </row>
    <row r="90" spans="1:19">
      <c r="A90" s="47">
        <v>2019</v>
      </c>
      <c r="B90" s="6" t="s">
        <v>10</v>
      </c>
      <c r="C90" s="6">
        <v>1</v>
      </c>
      <c r="D90" s="19" t="str">
        <f t="shared" si="64"/>
        <v>2019 J 1</v>
      </c>
      <c r="E90" s="66">
        <f>'(5a) NPP_dist_LB'!I90</f>
        <v>0.54027234649270295</v>
      </c>
      <c r="F90" s="22">
        <f>'(5a) NPP_dist_LB'!J90</f>
        <v>0.28610409602529407</v>
      </c>
      <c r="G90" s="88">
        <f t="shared" si="62"/>
        <v>0.82637644251799702</v>
      </c>
      <c r="H90" s="57">
        <f>SUM('(2) S. lasiolepis_binned'!L73:L76)</f>
        <v>2.1323606524037473</v>
      </c>
      <c r="I90" s="22">
        <f>SUM('(2) S. lasiolepis_binned'!M73:M76)</f>
        <v>7.0570772115459484</v>
      </c>
      <c r="J90" s="53">
        <f>SUM('(2) S. lasiolepis_binned'!N73:N76)</f>
        <v>9.1894378639496956</v>
      </c>
      <c r="K90" s="66">
        <f>H90*$E90*0.4215</f>
        <v>0.48559139040187538</v>
      </c>
      <c r="L90" s="23">
        <f t="shared" ref="L90:M92" si="84">I90*$E90*0.4215</f>
        <v>1.6070714545707796</v>
      </c>
      <c r="M90" s="88">
        <f t="shared" si="84"/>
        <v>2.0926628449726548</v>
      </c>
      <c r="N90" s="66">
        <f t="shared" ref="N90:P92" si="85">H90*$F90*0.42</f>
        <v>0.25623238907946977</v>
      </c>
      <c r="O90" s="23">
        <f t="shared" si="85"/>
        <v>0.8480046523998237</v>
      </c>
      <c r="P90" s="45">
        <f t="shared" si="85"/>
        <v>1.1042370414792935</v>
      </c>
      <c r="Q90" s="100">
        <f t="shared" si="65"/>
        <v>0.74182377948134515</v>
      </c>
      <c r="R90" s="23">
        <f t="shared" si="65"/>
        <v>2.4550761069706031</v>
      </c>
      <c r="S90" s="45">
        <f t="shared" si="65"/>
        <v>3.1968998864519484</v>
      </c>
    </row>
    <row r="91" spans="1:19">
      <c r="A91" s="47">
        <v>2019</v>
      </c>
      <c r="B91" s="6" t="s">
        <v>10</v>
      </c>
      <c r="C91" s="6">
        <v>2</v>
      </c>
      <c r="D91" s="19" t="str">
        <f t="shared" si="64"/>
        <v>2019 J 2</v>
      </c>
      <c r="E91" s="66">
        <f>'(5a) NPP_dist_LB'!I91</f>
        <v>0.59861962249199241</v>
      </c>
      <c r="F91" s="22">
        <f>'(5a) NPP_dist_LB'!J91</f>
        <v>0.30002144097848488</v>
      </c>
      <c r="G91" s="88">
        <f t="shared" si="62"/>
        <v>0.89864106347047734</v>
      </c>
      <c r="H91" s="57">
        <f>'(2) S. lasiolepis_binned'!L77</f>
        <v>0.77610018798113489</v>
      </c>
      <c r="I91" s="22">
        <f>'(2) S. lasiolepis_binned'!M77</f>
        <v>8.5257394281189072</v>
      </c>
      <c r="J91" s="53">
        <f>'(2) S. lasiolepis_binned'!N77</f>
        <v>9.3018396161000414</v>
      </c>
      <c r="K91" s="66">
        <f t="shared" ref="K91:K92" si="86">H91*$E91*0.4215</f>
        <v>0.19582417985131498</v>
      </c>
      <c r="L91" s="23">
        <f t="shared" si="84"/>
        <v>2.1511989779056555</v>
      </c>
      <c r="M91" s="88">
        <f t="shared" si="84"/>
        <v>2.3470231577569698</v>
      </c>
      <c r="N91" s="66">
        <f t="shared" si="85"/>
        <v>9.7795612631544696E-2</v>
      </c>
      <c r="O91" s="23">
        <f t="shared" si="85"/>
        <v>1.0743199440251536</v>
      </c>
      <c r="P91" s="45">
        <f t="shared" si="85"/>
        <v>1.1721155566566981</v>
      </c>
      <c r="Q91" s="100">
        <f t="shared" si="65"/>
        <v>0.29361979248285969</v>
      </c>
      <c r="R91" s="23">
        <f t="shared" si="65"/>
        <v>3.2255189219308091</v>
      </c>
      <c r="S91" s="45">
        <f t="shared" si="65"/>
        <v>3.5191387144136677</v>
      </c>
    </row>
    <row r="92" spans="1:19">
      <c r="A92" s="47">
        <v>2019</v>
      </c>
      <c r="B92" s="6" t="s">
        <v>10</v>
      </c>
      <c r="C92" s="6">
        <v>3</v>
      </c>
      <c r="D92" s="19" t="str">
        <f t="shared" si="64"/>
        <v>2019 J 3</v>
      </c>
      <c r="E92" s="66">
        <f>'(5a) NPP_dist_LB'!I92</f>
        <v>0.49247781987412298</v>
      </c>
      <c r="F92" s="22">
        <f>'(5a) NPP_dist_LB'!J92</f>
        <v>0.27470385664079677</v>
      </c>
      <c r="G92" s="88">
        <f t="shared" si="62"/>
        <v>0.76718167651491975</v>
      </c>
      <c r="H92" s="57">
        <f>SUM('(2) S. lasiolepis_binned'!L78:L79)</f>
        <v>0.39067410993497925</v>
      </c>
      <c r="I92" s="22">
        <f>SUM('(2) S. lasiolepis_binned'!M78:M79)</f>
        <v>9.2092869214945967</v>
      </c>
      <c r="J92" s="53">
        <f>SUM('(2) S. lasiolepis_binned'!N78:N79)</f>
        <v>9.5999610314295758</v>
      </c>
      <c r="K92" s="66">
        <f t="shared" si="86"/>
        <v>8.1095897756570709E-2</v>
      </c>
      <c r="L92" s="23">
        <f t="shared" si="84"/>
        <v>1.9116582635095711</v>
      </c>
      <c r="M92" s="88">
        <f t="shared" si="84"/>
        <v>1.9927541612661417</v>
      </c>
      <c r="N92" s="66">
        <f t="shared" si="85"/>
        <v>4.5074267569316755E-2</v>
      </c>
      <c r="O92" s="23">
        <f t="shared" si="85"/>
        <v>1.0625271863834109</v>
      </c>
      <c r="P92" s="45">
        <f t="shared" si="85"/>
        <v>1.1076014539527277</v>
      </c>
      <c r="Q92" s="100">
        <f t="shared" si="65"/>
        <v>0.12617016532588746</v>
      </c>
      <c r="R92" s="23">
        <f t="shared" si="65"/>
        <v>2.9741854498929818</v>
      </c>
      <c r="S92" s="45">
        <f t="shared" si="65"/>
        <v>3.1003556152188692</v>
      </c>
    </row>
    <row r="93" spans="1:19">
      <c r="A93" s="47">
        <v>2017</v>
      </c>
      <c r="B93" s="6" t="s">
        <v>6</v>
      </c>
      <c r="C93" s="6">
        <v>1</v>
      </c>
      <c r="D93" s="19" t="str">
        <f t="shared" si="64"/>
        <v>2017 K 1</v>
      </c>
      <c r="E93" s="66">
        <f>'(5a) NPP_dist_LB'!I93</f>
        <v>0.6562260705020625</v>
      </c>
      <c r="F93" s="22">
        <f>'(5a) NPP_dist_LB'!J93</f>
        <v>0.19788522468669154</v>
      </c>
      <c r="G93" s="88">
        <f t="shared" si="62"/>
        <v>0.85411129518875406</v>
      </c>
      <c r="H93" s="57">
        <f>AVERAGE(SUM('(3) J. balticus'!L38:L42),SUM('(3) J. balticus'!L80:L84))</f>
        <v>0.69774384635748776</v>
      </c>
      <c r="I93" s="22">
        <f>AVERAGE(SUM('(3) J. balticus'!M38:M42),SUM('(3) J. balticus'!M80:M84))</f>
        <v>3.0477229452786982</v>
      </c>
      <c r="J93" s="53">
        <f>AVERAGE(SUM('(3) J. balticus'!N38:N42),SUM('(3) J. balticus'!N80:N84))</f>
        <v>3.7454667916361863</v>
      </c>
      <c r="K93" s="66">
        <f>H93*$E93*0.5715</f>
        <v>0.26167710698570462</v>
      </c>
      <c r="L93" s="23">
        <f t="shared" ref="L93:M95" si="87">I93*$E93*0.5715</f>
        <v>1.14299728672329</v>
      </c>
      <c r="M93" s="88">
        <f t="shared" si="87"/>
        <v>1.4046743937089949</v>
      </c>
      <c r="N93" s="66">
        <f t="shared" ref="N93:P95" si="88">H93*$F93*0.58</f>
        <v>8.0082454729920552E-2</v>
      </c>
      <c r="O93" s="23">
        <f t="shared" si="88"/>
        <v>0.34979761708937102</v>
      </c>
      <c r="P93" s="45">
        <f t="shared" si="88"/>
        <v>0.42988007181929166</v>
      </c>
      <c r="Q93" s="100">
        <f t="shared" si="65"/>
        <v>0.34175956171562516</v>
      </c>
      <c r="R93" s="23">
        <f t="shared" si="65"/>
        <v>1.4927949038126611</v>
      </c>
      <c r="S93" s="45">
        <f t="shared" si="65"/>
        <v>1.8345544655282866</v>
      </c>
    </row>
    <row r="94" spans="1:19">
      <c r="A94" s="47">
        <v>2017</v>
      </c>
      <c r="B94" s="6" t="s">
        <v>6</v>
      </c>
      <c r="C94" s="6">
        <v>2</v>
      </c>
      <c r="D94" s="19" t="str">
        <f t="shared" si="64"/>
        <v>2017 K 2</v>
      </c>
      <c r="E94" s="66">
        <f>'(5a) NPP_dist_LB'!I94</f>
        <v>0.6952382341405875</v>
      </c>
      <c r="F94" s="22">
        <f>'(5a) NPP_dist_LB'!J94</f>
        <v>0.20023392298255865</v>
      </c>
      <c r="G94" s="88">
        <f t="shared" si="62"/>
        <v>0.8954721571231461</v>
      </c>
      <c r="H94" s="57">
        <f>AVERAGE('(3) J. balticus'!L43,'(3) J. balticus'!L85)</f>
        <v>0.32044814133440735</v>
      </c>
      <c r="I94" s="22">
        <f>AVERAGE('(3) J. balticus'!M43,'(3) J. balticus'!M85)</f>
        <v>3.4027215124085819</v>
      </c>
      <c r="J94" s="53">
        <f>AVERAGE('(3) J. balticus'!N43,'(3) J. balticus'!N85)</f>
        <v>3.7231696537429895</v>
      </c>
      <c r="K94" s="66">
        <f t="shared" ref="K94:K95" si="89">H94*$E94*0.5715</f>
        <v>0.12732322765140353</v>
      </c>
      <c r="L94" s="23">
        <f t="shared" si="87"/>
        <v>1.3519987476120436</v>
      </c>
      <c r="M94" s="88">
        <f t="shared" si="87"/>
        <v>1.4793219752634472</v>
      </c>
      <c r="N94" s="66">
        <f t="shared" si="88"/>
        <v>3.7215461302077521E-2</v>
      </c>
      <c r="O94" s="23">
        <f t="shared" si="88"/>
        <v>0.39517736080309496</v>
      </c>
      <c r="P94" s="45">
        <f t="shared" si="88"/>
        <v>0.43239282210517249</v>
      </c>
      <c r="Q94" s="100">
        <f t="shared" si="65"/>
        <v>0.16453868895348106</v>
      </c>
      <c r="R94" s="23">
        <f t="shared" si="65"/>
        <v>1.7471761084151387</v>
      </c>
      <c r="S94" s="45">
        <f t="shared" si="65"/>
        <v>1.9117147973686197</v>
      </c>
    </row>
    <row r="95" spans="1:19">
      <c r="A95" s="47">
        <v>2017</v>
      </c>
      <c r="B95" s="6" t="s">
        <v>6</v>
      </c>
      <c r="C95" s="6">
        <v>3</v>
      </c>
      <c r="D95" s="19" t="str">
        <f t="shared" si="64"/>
        <v>2017 K 3</v>
      </c>
      <c r="E95" s="66">
        <f>'(5a) NPP_dist_LB'!I95</f>
        <v>0.53164719443137498</v>
      </c>
      <c r="F95" s="22">
        <f>'(5a) NPP_dist_LB'!J95</f>
        <v>0.19038504611060966</v>
      </c>
      <c r="G95" s="88">
        <f t="shared" si="62"/>
        <v>0.72203224054198467</v>
      </c>
      <c r="H95" s="57">
        <f>AVERAGE('(3) J. balticus'!L44,'(3) J. balticus'!L86)</f>
        <v>0.35984544162769372</v>
      </c>
      <c r="I95" s="22">
        <f>AVERAGE('(3) J. balticus'!M44,'(3) J. balticus'!M86)</f>
        <v>3.6715102008396538</v>
      </c>
      <c r="J95" s="53">
        <f>AVERAGE('(3) J. balticus'!N44,'(3) J. balticus'!N86)</f>
        <v>4.0313556424673473</v>
      </c>
      <c r="K95" s="66">
        <f t="shared" si="89"/>
        <v>0.10933413332726644</v>
      </c>
      <c r="L95" s="23">
        <f t="shared" si="87"/>
        <v>1.1155383377798722</v>
      </c>
      <c r="M95" s="88">
        <f t="shared" si="87"/>
        <v>1.2248724711071386</v>
      </c>
      <c r="N95" s="66">
        <f t="shared" si="88"/>
        <v>3.9735330778249069E-2</v>
      </c>
      <c r="O95" s="23">
        <f t="shared" si="88"/>
        <v>0.40542037055181007</v>
      </c>
      <c r="P95" s="45">
        <f t="shared" si="88"/>
        <v>0.44515570133005916</v>
      </c>
      <c r="Q95" s="100">
        <f t="shared" si="65"/>
        <v>0.1490694641055155</v>
      </c>
      <c r="R95" s="23">
        <f t="shared" si="65"/>
        <v>1.5209587083316822</v>
      </c>
      <c r="S95" s="45">
        <f t="shared" si="65"/>
        <v>1.6700281724371977</v>
      </c>
    </row>
    <row r="96" spans="1:19">
      <c r="A96" s="47">
        <v>2018</v>
      </c>
      <c r="B96" s="6" t="s">
        <v>6</v>
      </c>
      <c r="C96" s="6">
        <v>1</v>
      </c>
      <c r="D96" s="19" t="str">
        <f t="shared" si="64"/>
        <v>2018 K 1</v>
      </c>
      <c r="E96" s="66">
        <f>'(5a) NPP_dist_LB'!I96</f>
        <v>1.0384171832875904</v>
      </c>
      <c r="F96" s="22">
        <f>'(5a) NPP_dist_LB'!J96</f>
        <v>0.22392287013864495</v>
      </c>
      <c r="G96" s="88">
        <f t="shared" si="62"/>
        <v>1.2623400534262352</v>
      </c>
      <c r="H96" s="57">
        <f>AVERAGE(SUM('(3) J. balticus'!L38:L42),SUM('(3) J. balticus'!L80:L84))</f>
        <v>0.69774384635748776</v>
      </c>
      <c r="I96" s="22">
        <f>AVERAGE(SUM('(3) J. balticus'!M38:M42),SUM('(3) J. balticus'!M80:M84))</f>
        <v>3.0477229452786982</v>
      </c>
      <c r="J96" s="53">
        <f>AVERAGE(SUM('(3) J. balticus'!N38:N42),SUM('(3) J. balticus'!N80:N84))</f>
        <v>3.7454667916361863</v>
      </c>
      <c r="K96" s="66">
        <f t="shared" ref="K96:M98" si="90">H96*$E96</f>
        <v>0.72454919959079167</v>
      </c>
      <c r="L96" s="23">
        <f t="shared" si="90"/>
        <v>3.1648078762772647</v>
      </c>
      <c r="M96" s="88">
        <f t="shared" si="90"/>
        <v>3.8893570758680567</v>
      </c>
      <c r="N96" s="66">
        <f t="shared" ref="N96:P98" si="91">H96*$F96</f>
        <v>0.15624080469794638</v>
      </c>
      <c r="O96" s="23">
        <f t="shared" si="91"/>
        <v>0.68245486929421051</v>
      </c>
      <c r="P96" s="45">
        <f t="shared" si="91"/>
        <v>0.83869567399215694</v>
      </c>
      <c r="Q96" s="100">
        <f t="shared" si="65"/>
        <v>0.88079000428873799</v>
      </c>
      <c r="R96" s="23">
        <f t="shared" si="65"/>
        <v>3.8472627455714754</v>
      </c>
      <c r="S96" s="45">
        <f t="shared" si="65"/>
        <v>4.7280527498602138</v>
      </c>
    </row>
    <row r="97" spans="1:19">
      <c r="A97" s="47">
        <v>2018</v>
      </c>
      <c r="B97" s="6" t="s">
        <v>6</v>
      </c>
      <c r="C97" s="6">
        <v>2</v>
      </c>
      <c r="D97" s="19" t="str">
        <f t="shared" si="64"/>
        <v>2018 K 2</v>
      </c>
      <c r="E97" s="66">
        <f>'(5a) NPP_dist_LB'!I97</f>
        <v>1.0659977699172207</v>
      </c>
      <c r="F97" s="22">
        <f>'(5a) NPP_dist_LB'!J97</f>
        <v>0.2255641255870377</v>
      </c>
      <c r="G97" s="88">
        <f t="shared" si="62"/>
        <v>1.2915618955042585</v>
      </c>
      <c r="H97" s="57">
        <f>AVERAGE('(3) J. balticus'!L43,'(3) J. balticus'!L85)</f>
        <v>0.32044814133440735</v>
      </c>
      <c r="I97" s="22">
        <f>AVERAGE('(3) J. balticus'!M43,'(3) J. balticus'!M85)</f>
        <v>3.4027215124085819</v>
      </c>
      <c r="J97" s="53">
        <f>AVERAGE('(3) J. balticus'!N43,'(3) J. balticus'!N85)</f>
        <v>3.7231696537429895</v>
      </c>
      <c r="K97" s="66">
        <f t="shared" si="90"/>
        <v>0.3415970040365966</v>
      </c>
      <c r="L97" s="23">
        <f t="shared" si="90"/>
        <v>3.6272935438769007</v>
      </c>
      <c r="M97" s="88">
        <f t="shared" si="90"/>
        <v>3.9688905479134977</v>
      </c>
      <c r="N97" s="66">
        <f t="shared" si="91"/>
        <v>7.2281604796087071E-2</v>
      </c>
      <c r="O97" s="23">
        <f t="shared" si="91"/>
        <v>0.76753190256264425</v>
      </c>
      <c r="P97" s="45">
        <f t="shared" si="91"/>
        <v>0.83981350735873139</v>
      </c>
      <c r="Q97" s="100">
        <f t="shared" si="65"/>
        <v>0.41387860883268368</v>
      </c>
      <c r="R97" s="23">
        <f t="shared" si="65"/>
        <v>4.3948254464395449</v>
      </c>
      <c r="S97" s="45">
        <f t="shared" si="65"/>
        <v>4.8087040552722291</v>
      </c>
    </row>
    <row r="98" spans="1:19">
      <c r="A98" s="47">
        <v>2018</v>
      </c>
      <c r="B98" s="6" t="s">
        <v>6</v>
      </c>
      <c r="C98" s="6">
        <v>3</v>
      </c>
      <c r="D98" s="19" t="str">
        <f t="shared" si="64"/>
        <v>2018 K 3</v>
      </c>
      <c r="E98" s="66">
        <f>'(5a) NPP_dist_LB'!I98</f>
        <v>0.8581239527481247</v>
      </c>
      <c r="F98" s="22">
        <f>'(5a) NPP_dist_LB'!J98</f>
        <v>0.21319404660400237</v>
      </c>
      <c r="G98" s="88">
        <f t="shared" si="62"/>
        <v>1.0713179993521271</v>
      </c>
      <c r="H98" s="57">
        <f>AVERAGE('(3) J. balticus'!L44,'(3) J. balticus'!L86)</f>
        <v>0.35984544162769372</v>
      </c>
      <c r="I98" s="22">
        <f>AVERAGE('(3) J. balticus'!M44,'(3) J. balticus'!M86)</f>
        <v>3.6715102008396538</v>
      </c>
      <c r="J98" s="53">
        <f>AVERAGE('(3) J. balticus'!N44,'(3) J. balticus'!N86)</f>
        <v>4.0313556424673473</v>
      </c>
      <c r="K98" s="66">
        <f t="shared" si="90"/>
        <v>0.30879199274795111</v>
      </c>
      <c r="L98" s="23">
        <f t="shared" si="90"/>
        <v>3.150610846099585</v>
      </c>
      <c r="M98" s="88">
        <f t="shared" si="90"/>
        <v>3.4594028388475357</v>
      </c>
      <c r="N98" s="66">
        <f t="shared" si="91"/>
        <v>7.6716905852612344E-2</v>
      </c>
      <c r="O98" s="23">
        <f t="shared" si="91"/>
        <v>0.78274411686487932</v>
      </c>
      <c r="P98" s="45">
        <f t="shared" si="91"/>
        <v>0.85946102271749159</v>
      </c>
      <c r="Q98" s="100">
        <f t="shared" si="65"/>
        <v>0.38550889860056348</v>
      </c>
      <c r="R98" s="23">
        <f t="shared" si="65"/>
        <v>3.9333549629644642</v>
      </c>
      <c r="S98" s="45">
        <f t="shared" si="65"/>
        <v>4.3188638615650277</v>
      </c>
    </row>
    <row r="99" spans="1:19">
      <c r="A99" s="47">
        <v>2019</v>
      </c>
      <c r="B99" s="6" t="s">
        <v>6</v>
      </c>
      <c r="C99" s="6">
        <v>1</v>
      </c>
      <c r="D99" s="19" t="str">
        <f t="shared" si="64"/>
        <v>2019 K 1</v>
      </c>
      <c r="E99" s="66">
        <f>'(5a) NPP_dist_LB'!I99</f>
        <v>1.8466564174159499</v>
      </c>
      <c r="F99" s="22">
        <f>'(5a) NPP_dist_LB'!J99</f>
        <v>0.27784149845698181</v>
      </c>
      <c r="G99" s="88">
        <f t="shared" si="62"/>
        <v>2.1244979158729316</v>
      </c>
      <c r="H99" s="57">
        <f>SUM('(3) J. balticus'!L129:L133)</f>
        <v>0.81789095175254867</v>
      </c>
      <c r="I99" s="22">
        <f>SUM('(3) J. balticus'!M129:M133)</f>
        <v>3.8262782752652509</v>
      </c>
      <c r="J99" s="53">
        <f>SUM('(3) J. balticus'!N129:N133)</f>
        <v>4.644169227017799</v>
      </c>
      <c r="K99" s="66">
        <f>H99*$E99*0.4215</f>
        <v>0.63661824677831924</v>
      </c>
      <c r="L99" s="23">
        <f t="shared" ref="L99:M101" si="92">I99*$E99*0.4215</f>
        <v>2.9782436913696357</v>
      </c>
      <c r="M99" s="88">
        <f t="shared" si="92"/>
        <v>3.6148619381479552</v>
      </c>
      <c r="N99" s="66">
        <f t="shared" ref="N99:P101" si="93">H99*$F99*0.42</f>
        <v>9.5442499995920763E-2</v>
      </c>
      <c r="O99" s="23">
        <f t="shared" si="93"/>
        <v>0.44650153359549916</v>
      </c>
      <c r="P99" s="45">
        <f t="shared" si="93"/>
        <v>0.54194403359141985</v>
      </c>
      <c r="Q99" s="100">
        <f t="shared" si="65"/>
        <v>0.73206074677424005</v>
      </c>
      <c r="R99" s="23">
        <f t="shared" si="65"/>
        <v>3.4247452249651351</v>
      </c>
      <c r="S99" s="45">
        <f t="shared" si="65"/>
        <v>4.1568059717393755</v>
      </c>
    </row>
    <row r="100" spans="1:19">
      <c r="A100" s="47">
        <v>2019</v>
      </c>
      <c r="B100" s="6" t="s">
        <v>6</v>
      </c>
      <c r="C100" s="6">
        <v>2</v>
      </c>
      <c r="D100" s="19" t="str">
        <f t="shared" si="64"/>
        <v>2019 K 2</v>
      </c>
      <c r="E100" s="66">
        <f>'(5a) NPP_dist_LB'!I100</f>
        <v>1.8044569378895847</v>
      </c>
      <c r="F100" s="22">
        <f>'(5a) NPP_dist_LB'!J100</f>
        <v>0.27508542079685577</v>
      </c>
      <c r="G100" s="88">
        <f t="shared" si="62"/>
        <v>2.0795423586864406</v>
      </c>
      <c r="H100" s="57">
        <f>'(3) J. balticus'!L134</f>
        <v>0.52346246735019286</v>
      </c>
      <c r="I100" s="22">
        <f>'(3) J. balticus'!M134</f>
        <v>2.9225141237251551</v>
      </c>
      <c r="J100" s="53">
        <f>'(3) J. balticus'!N134</f>
        <v>3.4459765910753477</v>
      </c>
      <c r="K100" s="66">
        <f t="shared" ref="K100:K101" si="94">H100*$E100*0.4215</f>
        <v>0.39813435021404164</v>
      </c>
      <c r="L100" s="23">
        <f t="shared" si="92"/>
        <v>2.2228016987171402</v>
      </c>
      <c r="M100" s="88">
        <f t="shared" si="92"/>
        <v>2.6209360489311813</v>
      </c>
      <c r="N100" s="66">
        <f t="shared" si="93"/>
        <v>6.0478695103003029E-2</v>
      </c>
      <c r="O100" s="23">
        <f t="shared" si="93"/>
        <v>0.33765523155406918</v>
      </c>
      <c r="P100" s="45">
        <f t="shared" si="93"/>
        <v>0.39813392665707215</v>
      </c>
      <c r="Q100" s="100">
        <f t="shared" si="65"/>
        <v>0.45861304531704467</v>
      </c>
      <c r="R100" s="23">
        <f t="shared" si="65"/>
        <v>2.5604569302712092</v>
      </c>
      <c r="S100" s="45">
        <f t="shared" si="65"/>
        <v>3.0190699755882533</v>
      </c>
    </row>
    <row r="101" spans="1:19">
      <c r="A101" s="47">
        <v>2019</v>
      </c>
      <c r="B101" s="6" t="s">
        <v>6</v>
      </c>
      <c r="C101" s="6">
        <v>3</v>
      </c>
      <c r="D101" s="19" t="str">
        <f t="shared" si="64"/>
        <v>2019 K 3</v>
      </c>
      <c r="E101" s="66">
        <f>'(5a) NPP_dist_LB'!I101</f>
        <v>1.4952127763008796</v>
      </c>
      <c r="F101" s="22">
        <f>'(5a) NPP_dist_LB'!J101</f>
        <v>0.25488846730726267</v>
      </c>
      <c r="G101" s="88">
        <f t="shared" si="62"/>
        <v>1.7501012436081422</v>
      </c>
      <c r="H101" s="57">
        <f>'(3) J. balticus'!L135</f>
        <v>8.1729015558373586E-2</v>
      </c>
      <c r="I101" s="22">
        <f>'(3) J. balticus'!M135</f>
        <v>4.1510814690469653</v>
      </c>
      <c r="J101" s="53">
        <f>'(3) J. balticus'!N135</f>
        <v>4.2328104846053387</v>
      </c>
      <c r="K101" s="66">
        <f t="shared" si="94"/>
        <v>5.1508256070482955E-2</v>
      </c>
      <c r="L101" s="23">
        <f t="shared" si="92"/>
        <v>2.6161451452256128</v>
      </c>
      <c r="M101" s="88">
        <f t="shared" si="92"/>
        <v>2.6676534012960955</v>
      </c>
      <c r="N101" s="66">
        <f t="shared" si="93"/>
        <v>8.7493490742862109E-3</v>
      </c>
      <c r="O101" s="23">
        <f t="shared" si="93"/>
        <v>0.44438637319144375</v>
      </c>
      <c r="P101" s="45">
        <f t="shared" si="93"/>
        <v>0.45313572226572996</v>
      </c>
      <c r="Q101" s="100">
        <f t="shared" si="65"/>
        <v>6.0257605144769168E-2</v>
      </c>
      <c r="R101" s="23">
        <f t="shared" si="65"/>
        <v>3.0605315184170565</v>
      </c>
      <c r="S101" s="45">
        <f t="shared" si="65"/>
        <v>3.1207891235618255</v>
      </c>
    </row>
    <row r="102" spans="1:19">
      <c r="A102" s="47">
        <v>2017</v>
      </c>
      <c r="B102" s="6" t="s">
        <v>12</v>
      </c>
      <c r="C102" s="6">
        <v>1</v>
      </c>
      <c r="D102" s="19" t="str">
        <f t="shared" si="64"/>
        <v>2017 L 1</v>
      </c>
      <c r="E102" s="66">
        <f>'(5a) NPP_dist_LB'!I102</f>
        <v>0.3002221749274</v>
      </c>
      <c r="F102" s="22">
        <f>'(5a) NPP_dist_LB'!J102</f>
        <v>0.19904559087025056</v>
      </c>
      <c r="G102" s="88">
        <f t="shared" si="62"/>
        <v>0.49926776579765053</v>
      </c>
      <c r="H102" s="57">
        <f>SUM('(2) S. lasiolepis_binned'!L17:L21)</f>
        <v>1.0511834776554378</v>
      </c>
      <c r="I102" s="22">
        <f>SUM('(2) S. lasiolepis_binned'!M17:M21)</f>
        <v>4.7448032114207788</v>
      </c>
      <c r="J102" s="53">
        <f>SUM('(2) S. lasiolepis_binned'!N17:N21)</f>
        <v>5.7959866890762166</v>
      </c>
      <c r="K102" s="66">
        <f>H102*$E102*0.5715</f>
        <v>0.1803588791332584</v>
      </c>
      <c r="L102" s="23">
        <f t="shared" ref="L102:M104" si="95">I102*$E102*0.5715</f>
        <v>0.8140989723587001</v>
      </c>
      <c r="M102" s="88">
        <f t="shared" si="95"/>
        <v>0.99445785149195853</v>
      </c>
      <c r="N102" s="66">
        <f t="shared" ref="N102:P104" si="96">H102*$F102*0.58</f>
        <v>0.12135539312532344</v>
      </c>
      <c r="O102" s="23">
        <f t="shared" si="96"/>
        <v>0.54777065209258047</v>
      </c>
      <c r="P102" s="45">
        <f t="shared" si="96"/>
        <v>0.66912604521790398</v>
      </c>
      <c r="Q102" s="100">
        <f t="shared" si="65"/>
        <v>0.30171427225858183</v>
      </c>
      <c r="R102" s="23">
        <f t="shared" si="65"/>
        <v>1.3618696244512805</v>
      </c>
      <c r="S102" s="45">
        <f t="shared" si="65"/>
        <v>1.6635838967098624</v>
      </c>
    </row>
    <row r="103" spans="1:19">
      <c r="A103" s="47">
        <v>2017</v>
      </c>
      <c r="B103" s="6" t="s">
        <v>12</v>
      </c>
      <c r="C103" s="6">
        <v>2</v>
      </c>
      <c r="D103" s="19" t="str">
        <f t="shared" si="64"/>
        <v>2017 L 2</v>
      </c>
      <c r="E103" s="66">
        <f>'(5a) NPP_dist_LB'!I103</f>
        <v>0.30904707094634998</v>
      </c>
      <c r="F103" s="22">
        <f>'(5a) NPP_dist_LB'!J103</f>
        <v>0.20024100754783258</v>
      </c>
      <c r="G103" s="88">
        <f t="shared" si="62"/>
        <v>0.50928807849418256</v>
      </c>
      <c r="H103" s="57">
        <f>'(2) S. lasiolepis_binned'!L22</f>
        <v>0.13739857244215578</v>
      </c>
      <c r="I103" s="22">
        <f>'(2) S. lasiolepis_binned'!M22</f>
        <v>3.0082762384368436</v>
      </c>
      <c r="J103" s="53">
        <f>'(2) S. lasiolepis_binned'!N22</f>
        <v>3.1456748108789991</v>
      </c>
      <c r="K103" s="66">
        <f t="shared" ref="K103:K104" si="97">H103*$E103*0.5715</f>
        <v>2.426739096785932E-2</v>
      </c>
      <c r="L103" s="23">
        <f t="shared" si="95"/>
        <v>0.53132295568938337</v>
      </c>
      <c r="M103" s="88">
        <f t="shared" si="95"/>
        <v>0.55559034665724261</v>
      </c>
      <c r="N103" s="66">
        <f t="shared" si="96"/>
        <v>1.5957440577241657E-2</v>
      </c>
      <c r="O103" s="23">
        <f t="shared" si="96"/>
        <v>0.3493805536807425</v>
      </c>
      <c r="P103" s="45">
        <f t="shared" si="96"/>
        <v>0.36533799425798413</v>
      </c>
      <c r="Q103" s="100">
        <f t="shared" si="65"/>
        <v>4.0224831545100981E-2</v>
      </c>
      <c r="R103" s="23">
        <f t="shared" si="65"/>
        <v>0.88070350937012587</v>
      </c>
      <c r="S103" s="45">
        <f t="shared" si="65"/>
        <v>0.92092834091522668</v>
      </c>
    </row>
    <row r="104" spans="1:19">
      <c r="A104" s="47">
        <v>2017</v>
      </c>
      <c r="B104" s="6" t="s">
        <v>12</v>
      </c>
      <c r="C104" s="6">
        <v>3</v>
      </c>
      <c r="D104" s="19" t="str">
        <f t="shared" si="64"/>
        <v>2017 L 3</v>
      </c>
      <c r="E104" s="66">
        <f>'(5a) NPP_dist_LB'!I104</f>
        <v>0.23271420643844998</v>
      </c>
      <c r="F104" s="22">
        <f>'(5a) NPP_dist_LB'!J104</f>
        <v>0.18990099004684316</v>
      </c>
      <c r="G104" s="88">
        <f t="shared" si="62"/>
        <v>0.42261519648529311</v>
      </c>
      <c r="H104" s="57">
        <f>'(2) S. lasiolepis_binned'!L23</f>
        <v>0</v>
      </c>
      <c r="I104" s="22">
        <f>'(2) S. lasiolepis_binned'!M23</f>
        <v>2.7517422444092943</v>
      </c>
      <c r="J104" s="53">
        <f>'(2) S. lasiolepis_binned'!N23</f>
        <v>2.7517422444092943</v>
      </c>
      <c r="K104" s="66">
        <f t="shared" si="97"/>
        <v>0</v>
      </c>
      <c r="L104" s="23">
        <f t="shared" si="95"/>
        <v>0.36597117652569117</v>
      </c>
      <c r="M104" s="88">
        <f t="shared" si="95"/>
        <v>0.36597117652569117</v>
      </c>
      <c r="N104" s="66">
        <f t="shared" si="96"/>
        <v>0</v>
      </c>
      <c r="O104" s="23">
        <f t="shared" si="96"/>
        <v>0.3030839744088874</v>
      </c>
      <c r="P104" s="45">
        <f t="shared" si="96"/>
        <v>0.3030839744088874</v>
      </c>
      <c r="Q104" s="100">
        <f t="shared" si="65"/>
        <v>0</v>
      </c>
      <c r="R104" s="23">
        <f t="shared" si="65"/>
        <v>0.66905515093457857</v>
      </c>
      <c r="S104" s="45">
        <f t="shared" si="65"/>
        <v>0.66905515093457857</v>
      </c>
    </row>
    <row r="105" spans="1:19">
      <c r="A105" s="47">
        <v>2018</v>
      </c>
      <c r="B105" s="6" t="s">
        <v>12</v>
      </c>
      <c r="C105" s="6">
        <v>1</v>
      </c>
      <c r="D105" s="19" t="str">
        <f t="shared" si="64"/>
        <v>2018 L 1</v>
      </c>
      <c r="E105" s="66">
        <f>'(5a) NPP_dist_LB'!I105</f>
        <v>0.41687760745848002</v>
      </c>
      <c r="F105" s="22">
        <f>'(5a) NPP_dist_LB'!J105</f>
        <v>0.23407058067105926</v>
      </c>
      <c r="G105" s="88">
        <f t="shared" si="62"/>
        <v>0.65094818812953925</v>
      </c>
      <c r="H105" s="57">
        <f>AVERAGE(SUM('(2) S. lasiolepis_binned'!L38:L41),SUM('(2) S. lasiolepis_binned'!L59:L63))</f>
        <v>1.8853867691463502</v>
      </c>
      <c r="I105" s="22">
        <f>AVERAGE(SUM('(2) S. lasiolepis_binned'!M38:M41),SUM('(2) S. lasiolepis_binned'!M59:M63))</f>
        <v>6.191364518463498</v>
      </c>
      <c r="J105" s="53">
        <f>AVERAGE(SUM('(2) S. lasiolepis_binned'!N38:N41),SUM('(2) S. lasiolepis_binned'!N59:N63))</f>
        <v>8.0767512876098486</v>
      </c>
      <c r="K105" s="66">
        <f t="shared" ref="K105:M107" si="98">H105*$E105</f>
        <v>0.78597552545560401</v>
      </c>
      <c r="L105" s="23">
        <f t="shared" si="98"/>
        <v>2.5810412273603873</v>
      </c>
      <c r="M105" s="88">
        <f t="shared" si="98"/>
        <v>3.3670167528159913</v>
      </c>
      <c r="N105" s="66">
        <f t="shared" ref="N105:P107" si="99">H105*$F105</f>
        <v>0.44131357584361852</v>
      </c>
      <c r="O105" s="23">
        <f t="shared" si="99"/>
        <v>1.4492162879829442</v>
      </c>
      <c r="P105" s="45">
        <f t="shared" si="99"/>
        <v>1.8905298638265629</v>
      </c>
      <c r="Q105" s="100">
        <f t="shared" si="65"/>
        <v>1.2272891012992226</v>
      </c>
      <c r="R105" s="23">
        <f t="shared" si="65"/>
        <v>4.0302575153433313</v>
      </c>
      <c r="S105" s="45">
        <f t="shared" si="65"/>
        <v>5.2575466166425544</v>
      </c>
    </row>
    <row r="106" spans="1:19">
      <c r="A106" s="47">
        <v>2018</v>
      </c>
      <c r="B106" s="6" t="s">
        <v>12</v>
      </c>
      <c r="C106" s="6">
        <v>2</v>
      </c>
      <c r="D106" s="19" t="str">
        <f t="shared" si="64"/>
        <v>2018 L 2</v>
      </c>
      <c r="E106" s="66">
        <f>'(5a) NPP_dist_LB'!I106</f>
        <v>0.46619637517083556</v>
      </c>
      <c r="F106" s="22">
        <f>'(5a) NPP_dist_LB'!J106</f>
        <v>0.24258162585579016</v>
      </c>
      <c r="G106" s="88">
        <f t="shared" si="62"/>
        <v>0.70877800102662569</v>
      </c>
      <c r="H106" s="57">
        <f>AVERAGE('(2) S. lasiolepis_binned'!L42,'(2) S. lasiolepis_binned'!L64)</f>
        <v>0.56657775596337667</v>
      </c>
      <c r="I106" s="22">
        <f>AVERAGE('(2) S. lasiolepis_binned'!M42,'(2) S. lasiolepis_binned'!M64)</f>
        <v>7.1719603506341514</v>
      </c>
      <c r="J106" s="53">
        <f>AVERAGE('(2) S. lasiolepis_binned'!N42,'(2) S. lasiolepis_binned'!N64)</f>
        <v>7.7385381065975283</v>
      </c>
      <c r="K106" s="66">
        <f t="shared" si="98"/>
        <v>0.26413649608255246</v>
      </c>
      <c r="L106" s="23">
        <f t="shared" si="98"/>
        <v>3.343541918334596</v>
      </c>
      <c r="M106" s="88">
        <f t="shared" si="98"/>
        <v>3.607678414417149</v>
      </c>
      <c r="N106" s="66">
        <f t="shared" si="99"/>
        <v>0.13744135321532103</v>
      </c>
      <c r="O106" s="23">
        <f t="shared" si="99"/>
        <v>1.7397858024300954</v>
      </c>
      <c r="P106" s="45">
        <f t="shared" si="99"/>
        <v>1.8772271556454163</v>
      </c>
      <c r="Q106" s="100">
        <f t="shared" si="65"/>
        <v>0.40157784929787349</v>
      </c>
      <c r="R106" s="23">
        <f t="shared" si="65"/>
        <v>5.0833277207646912</v>
      </c>
      <c r="S106" s="45">
        <f t="shared" si="65"/>
        <v>5.4849055700625655</v>
      </c>
    </row>
    <row r="107" spans="1:19">
      <c r="A107" s="47">
        <v>2018</v>
      </c>
      <c r="B107" s="6" t="s">
        <v>12</v>
      </c>
      <c r="C107" s="6">
        <v>3</v>
      </c>
      <c r="D107" s="19" t="str">
        <f t="shared" si="64"/>
        <v>2018 L 3</v>
      </c>
      <c r="E107" s="66">
        <f>'(5a) NPP_dist_LB'!I107</f>
        <v>0.41158820707441307</v>
      </c>
      <c r="F107" s="22">
        <f>'(5a) NPP_dist_LB'!J107</f>
        <v>0.23315777753835554</v>
      </c>
      <c r="G107" s="88">
        <f t="shared" si="62"/>
        <v>0.64474598461276855</v>
      </c>
      <c r="H107" s="57">
        <f>AVERAGE(SUM('(2) S. lasiolepis_binned'!L43:L44),SUM('(2) S. lasiolepis_binned'!L65))</f>
        <v>0.11567250520942206</v>
      </c>
      <c r="I107" s="22">
        <f>AVERAGE(SUM('(2) S. lasiolepis_binned'!M43:M44),SUM('(2) S. lasiolepis_binned'!M65))</f>
        <v>5.4701384662890549</v>
      </c>
      <c r="J107" s="53">
        <f>AVERAGE(SUM('(2) S. lasiolepis_binned'!N43:N44),SUM('(2) S. lasiolepis_binned'!N65))</f>
        <v>5.5858109714984767</v>
      </c>
      <c r="K107" s="66">
        <f t="shared" si="98"/>
        <v>4.7609439026951729E-2</v>
      </c>
      <c r="L107" s="23">
        <f t="shared" si="98"/>
        <v>2.251444483788692</v>
      </c>
      <c r="M107" s="88">
        <f t="shared" si="98"/>
        <v>2.2990539228156437</v>
      </c>
      <c r="N107" s="66">
        <f t="shared" si="99"/>
        <v>2.6969944236922699E-2</v>
      </c>
      <c r="O107" s="23">
        <f t="shared" si="99"/>
        <v>1.2754053276270247</v>
      </c>
      <c r="P107" s="45">
        <f t="shared" si="99"/>
        <v>1.3023752718639474</v>
      </c>
      <c r="Q107" s="100">
        <f t="shared" si="65"/>
        <v>7.4579383263874421E-2</v>
      </c>
      <c r="R107" s="23">
        <f t="shared" si="65"/>
        <v>3.5268498114157167</v>
      </c>
      <c r="S107" s="45">
        <f t="shared" si="65"/>
        <v>3.6014291946795911</v>
      </c>
    </row>
    <row r="108" spans="1:19">
      <c r="A108" s="47">
        <v>2019</v>
      </c>
      <c r="B108" s="6" t="s">
        <v>12</v>
      </c>
      <c r="C108" s="6">
        <v>1</v>
      </c>
      <c r="D108" s="19" t="str">
        <f t="shared" si="64"/>
        <v>2019 L 1</v>
      </c>
      <c r="E108" s="66">
        <f>'(5a) NPP_dist_LB'!I108</f>
        <v>0.53122218444537361</v>
      </c>
      <c r="F108" s="22">
        <f>'(5a) NPP_dist_LB'!J108</f>
        <v>0.28394539666979218</v>
      </c>
      <c r="G108" s="88">
        <f t="shared" si="62"/>
        <v>0.81516758111516574</v>
      </c>
      <c r="H108" s="57">
        <f>SUM('(2) S. lasiolepis_binned'!L80:L83)</f>
        <v>2.5376004584589404</v>
      </c>
      <c r="I108" s="22">
        <f>SUM('(2) S. lasiolepis_binned'!M80:M83)</f>
        <v>6.6912868351592438</v>
      </c>
      <c r="J108" s="53">
        <f>SUM('(2) S. lasiolepis_binned'!N80:N83)</f>
        <v>9.228887293618186</v>
      </c>
      <c r="K108" s="66">
        <f>H108*$E108*0.4215</f>
        <v>0.56819450118088699</v>
      </c>
      <c r="L108" s="23">
        <f t="shared" ref="L108:M110" si="100">I108*$E108*0.4215</f>
        <v>1.4982470439300088</v>
      </c>
      <c r="M108" s="88">
        <f t="shared" si="100"/>
        <v>2.0664415451108962</v>
      </c>
      <c r="N108" s="66">
        <f t="shared" ref="N108:P110" si="101">H108*$F108*0.42</f>
        <v>0.30262678688195954</v>
      </c>
      <c r="O108" s="23">
        <f t="shared" si="101"/>
        <v>0.79798323974907293</v>
      </c>
      <c r="P108" s="45">
        <f t="shared" si="101"/>
        <v>1.1006100266310326</v>
      </c>
      <c r="Q108" s="100">
        <f t="shared" si="65"/>
        <v>0.87082128806284653</v>
      </c>
      <c r="R108" s="23">
        <f t="shared" si="65"/>
        <v>2.2962302836790816</v>
      </c>
      <c r="S108" s="45">
        <f t="shared" si="65"/>
        <v>3.1670515717419288</v>
      </c>
    </row>
    <row r="109" spans="1:19">
      <c r="A109" s="47">
        <v>2019</v>
      </c>
      <c r="B109" s="6" t="s">
        <v>12</v>
      </c>
      <c r="C109" s="6">
        <v>2</v>
      </c>
      <c r="D109" s="19" t="str">
        <f t="shared" si="64"/>
        <v>2019 L 2</v>
      </c>
      <c r="E109" s="66">
        <f>'(5a) NPP_dist_LB'!I109</f>
        <v>0.55048185170093034</v>
      </c>
      <c r="F109" s="22">
        <f>'(5a) NPP_dist_LB'!J109</f>
        <v>0.28853932891921752</v>
      </c>
      <c r="G109" s="88">
        <f t="shared" si="62"/>
        <v>0.83902118062014786</v>
      </c>
      <c r="H109" s="57">
        <f>'(2) S. lasiolepis_binned'!L84</f>
        <v>0.24373672767875587</v>
      </c>
      <c r="I109" s="22">
        <f>'(2) S. lasiolepis_binned'!M84</f>
        <v>8.7211266961797147</v>
      </c>
      <c r="J109" s="53">
        <f>'(2) S. lasiolepis_binned'!N84</f>
        <v>8.9648634238584712</v>
      </c>
      <c r="K109" s="66">
        <f t="shared" ref="K109:K110" si="102">H109*$E109*0.4215</f>
        <v>5.6553769943423496E-2</v>
      </c>
      <c r="L109" s="23">
        <f t="shared" si="100"/>
        <v>2.0235464614641461</v>
      </c>
      <c r="M109" s="88">
        <f t="shared" si="100"/>
        <v>2.0801002314075698</v>
      </c>
      <c r="N109" s="66">
        <f t="shared" si="101"/>
        <v>2.9537605371705602E-2</v>
      </c>
      <c r="O109" s="23">
        <f t="shared" si="101"/>
        <v>1.0568829786207703</v>
      </c>
      <c r="P109" s="45">
        <f t="shared" si="101"/>
        <v>1.0864205839924759</v>
      </c>
      <c r="Q109" s="100">
        <f t="shared" si="65"/>
        <v>8.6091375315129101E-2</v>
      </c>
      <c r="R109" s="23">
        <f t="shared" si="65"/>
        <v>3.0804294400849166</v>
      </c>
      <c r="S109" s="45">
        <f t="shared" si="65"/>
        <v>3.1665208154000455</v>
      </c>
    </row>
    <row r="110" spans="1:19" ht="17" thickBot="1">
      <c r="A110" s="44">
        <v>2019</v>
      </c>
      <c r="B110" s="18" t="s">
        <v>12</v>
      </c>
      <c r="C110" s="18">
        <v>3</v>
      </c>
      <c r="D110" s="81" t="str">
        <f t="shared" si="64"/>
        <v>2019 L 3</v>
      </c>
      <c r="E110" s="68">
        <f>'(5a) NPP_dist_LB'!I110</f>
        <v>0.49832127504735174</v>
      </c>
      <c r="F110" s="25">
        <f>'(5a) NPP_dist_LB'!J110</f>
        <v>0.27609767288965331</v>
      </c>
      <c r="G110" s="89">
        <f t="shared" si="62"/>
        <v>0.77441894793700505</v>
      </c>
      <c r="H110" s="58">
        <f>SUM('(2) S. lasiolepis_binned'!L85:L86)</f>
        <v>4.154233544064307E-2</v>
      </c>
      <c r="I110" s="25">
        <f>SUM('(2) S. lasiolepis_binned'!M85:M86)</f>
        <v>8.0998531086975234</v>
      </c>
      <c r="J110" s="54">
        <f>SUM('(2) S. lasiolepis_binned'!N85:N86)</f>
        <v>8.1413954441381655</v>
      </c>
      <c r="K110" s="68">
        <f t="shared" si="102"/>
        <v>8.7256525617427777E-3</v>
      </c>
      <c r="L110" s="26">
        <f t="shared" si="100"/>
        <v>1.701312727798644</v>
      </c>
      <c r="M110" s="89">
        <f t="shared" si="100"/>
        <v>1.7100383803603865</v>
      </c>
      <c r="N110" s="68">
        <f t="shared" si="101"/>
        <v>4.8172916994564273E-3</v>
      </c>
      <c r="O110" s="26">
        <f t="shared" si="101"/>
        <v>0.93926724950495233</v>
      </c>
      <c r="P110" s="41">
        <f t="shared" si="101"/>
        <v>0.94408454120440854</v>
      </c>
      <c r="Q110" s="101">
        <f t="shared" si="65"/>
        <v>1.3542944261199206E-2</v>
      </c>
      <c r="R110" s="26">
        <f t="shared" si="65"/>
        <v>2.6405799773035961</v>
      </c>
      <c r="S110" s="41">
        <f t="shared" si="65"/>
        <v>2.6541229215647952</v>
      </c>
    </row>
    <row r="112" spans="1:19">
      <c r="Q112" s="3"/>
      <c r="R112" s="3"/>
      <c r="S11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253E-0960-5C42-9FBB-ED960634435C}">
  <sheetPr>
    <tabColor theme="9" tint="0.59999389629810485"/>
  </sheetPr>
  <dimension ref="A1:R110"/>
  <sheetViews>
    <sheetView workbookViewId="0">
      <selection activeCell="M3" sqref="M3"/>
    </sheetView>
  </sheetViews>
  <sheetFormatPr baseColWidth="10" defaultRowHeight="16"/>
  <cols>
    <col min="1" max="1" width="7.5" style="40" bestFit="1" customWidth="1"/>
    <col min="2" max="2" width="4.83203125" style="39" bestFit="1" customWidth="1"/>
    <col min="3" max="3" width="6" style="39" bestFit="1" customWidth="1"/>
    <col min="4" max="4" width="9.5" style="39" bestFit="1" customWidth="1"/>
    <col min="5" max="6" width="19.5" style="39" bestFit="1" customWidth="1"/>
    <col min="7" max="8" width="14" style="39" bestFit="1" customWidth="1"/>
    <col min="9" max="9" width="9.5" style="39" bestFit="1" customWidth="1"/>
    <col min="10" max="10" width="9.5" style="4" bestFit="1" customWidth="1"/>
    <col min="11" max="11" width="10.5" style="4" bestFit="1" customWidth="1"/>
    <col min="12" max="16384" width="10.83203125" style="4"/>
  </cols>
  <sheetData>
    <row r="1" spans="1:16" customFormat="1">
      <c r="A1" s="8" t="s">
        <v>41</v>
      </c>
      <c r="B1" s="9" t="s">
        <v>1</v>
      </c>
      <c r="C1" s="9" t="s">
        <v>2</v>
      </c>
      <c r="D1" s="9" t="s">
        <v>44</v>
      </c>
      <c r="E1" s="9" t="s">
        <v>40</v>
      </c>
      <c r="F1" s="9" t="s">
        <v>39</v>
      </c>
      <c r="G1" s="9" t="s">
        <v>38</v>
      </c>
      <c r="H1" s="52" t="s">
        <v>37</v>
      </c>
      <c r="I1" s="8" t="s">
        <v>36</v>
      </c>
      <c r="J1" s="9" t="s">
        <v>35</v>
      </c>
      <c r="K1" s="10" t="s">
        <v>42</v>
      </c>
      <c r="M1" s="51" t="s">
        <v>34</v>
      </c>
      <c r="N1" s="4"/>
      <c r="O1" s="4"/>
      <c r="P1" s="4"/>
    </row>
    <row r="2" spans="1:16" customFormat="1" ht="17" thickBot="1">
      <c r="A2" s="11" t="s">
        <v>16</v>
      </c>
      <c r="B2" s="12" t="s">
        <v>16</v>
      </c>
      <c r="C2" s="12" t="s">
        <v>16</v>
      </c>
      <c r="D2" s="12" t="s">
        <v>16</v>
      </c>
      <c r="E2" s="12" t="s">
        <v>33</v>
      </c>
      <c r="F2" s="12" t="s">
        <v>33</v>
      </c>
      <c r="G2" s="12" t="s">
        <v>32</v>
      </c>
      <c r="H2" s="50" t="s">
        <v>32</v>
      </c>
      <c r="I2" s="11" t="s">
        <v>31</v>
      </c>
      <c r="J2" s="12" t="s">
        <v>31</v>
      </c>
      <c r="K2" s="32" t="s">
        <v>31</v>
      </c>
      <c r="M2" s="4" t="s">
        <v>144</v>
      </c>
      <c r="N2" s="4"/>
      <c r="O2" s="4"/>
      <c r="P2" s="4"/>
    </row>
    <row r="3" spans="1:16" customFormat="1">
      <c r="A3" s="49">
        <v>2017</v>
      </c>
      <c r="B3" s="19" t="s">
        <v>27</v>
      </c>
      <c r="C3" s="19">
        <v>1</v>
      </c>
      <c r="D3" s="19" t="str">
        <f>A3&amp;" "&amp;B3&amp;" "&amp;C3</f>
        <v>2017 A 1</v>
      </c>
      <c r="E3" s="29">
        <f>'(5) NPP_distance'!E3/0.1034*(0.1034+0.1275)</f>
        <v>0.74360573372607497</v>
      </c>
      <c r="F3" s="29">
        <f t="shared" ref="F3:F66" si="0">(E3*1000*0.79-33.3*(14.87+10)+1290)/1000*0.6</f>
        <v>0.62956651778615969</v>
      </c>
      <c r="G3" s="30">
        <v>4.5</v>
      </c>
      <c r="H3" s="46">
        <f t="shared" ref="H3:H5" si="1">0.2884*EXP(0.046*14.87)</f>
        <v>0.57155939460969829</v>
      </c>
      <c r="I3" s="65">
        <f t="shared" ref="I3:I66" si="2">E3*G3</f>
        <v>3.3462258017673374</v>
      </c>
      <c r="J3" s="29">
        <f t="shared" ref="J3:J66" si="3">H3*F3</f>
        <v>0.35983465777239326</v>
      </c>
      <c r="K3" s="48">
        <f t="shared" ref="K3:K66" si="4">J3+I3</f>
        <v>3.7060604595397306</v>
      </c>
      <c r="M3" s="4" t="s">
        <v>30</v>
      </c>
      <c r="N3" s="4"/>
      <c r="O3" s="4"/>
      <c r="P3" s="4"/>
    </row>
    <row r="4" spans="1:16">
      <c r="A4" s="47">
        <v>2017</v>
      </c>
      <c r="B4" s="6" t="s">
        <v>27</v>
      </c>
      <c r="C4" s="6">
        <v>2</v>
      </c>
      <c r="D4" s="19" t="str">
        <f t="shared" ref="D4:D67" si="5">A4&amp;" "&amp;B4&amp;" "&amp;C4</f>
        <v>2017 A 2</v>
      </c>
      <c r="E4" s="22">
        <f>'(5) NPP_distance'!E4/0.1034*(0.1034+0.1275)</f>
        <v>0.78644243896726251</v>
      </c>
      <c r="F4" s="22">
        <f t="shared" si="0"/>
        <v>0.64987111607048254</v>
      </c>
      <c r="G4" s="23">
        <v>4.5</v>
      </c>
      <c r="H4" s="53">
        <f t="shared" si="1"/>
        <v>0.57155939460969829</v>
      </c>
      <c r="I4" s="66">
        <f t="shared" si="2"/>
        <v>3.5389909753526814</v>
      </c>
      <c r="J4" s="22">
        <f t="shared" si="3"/>
        <v>0.37143994167557398</v>
      </c>
      <c r="K4" s="45">
        <f t="shared" si="4"/>
        <v>3.9104309170282554</v>
      </c>
      <c r="M4" s="4" t="s">
        <v>29</v>
      </c>
    </row>
    <row r="5" spans="1:16">
      <c r="A5" s="47">
        <v>2017</v>
      </c>
      <c r="B5" s="6" t="s">
        <v>27</v>
      </c>
      <c r="C5" s="6">
        <v>3</v>
      </c>
      <c r="D5" s="19" t="str">
        <f t="shared" si="5"/>
        <v>2017 A 3</v>
      </c>
      <c r="E5" s="22">
        <f>'(5) NPP_distance'!E5/0.1034*(0.1034+0.1275)</f>
        <v>0.75621232767643753</v>
      </c>
      <c r="F5" s="22">
        <f t="shared" si="0"/>
        <v>0.63554204331863151</v>
      </c>
      <c r="G5" s="23">
        <v>4.5</v>
      </c>
      <c r="H5" s="53">
        <f t="shared" si="1"/>
        <v>0.57155939460969829</v>
      </c>
      <c r="I5" s="66">
        <f t="shared" si="2"/>
        <v>3.402955474543969</v>
      </c>
      <c r="J5" s="22">
        <f t="shared" si="3"/>
        <v>0.36325002552820768</v>
      </c>
      <c r="K5" s="45">
        <f t="shared" si="4"/>
        <v>3.7662055000721768</v>
      </c>
      <c r="M5" s="4" t="s">
        <v>28</v>
      </c>
    </row>
    <row r="6" spans="1:16">
      <c r="A6" s="47">
        <v>2018</v>
      </c>
      <c r="B6" s="6" t="s">
        <v>27</v>
      </c>
      <c r="C6" s="6">
        <v>1</v>
      </c>
      <c r="D6" s="19" t="str">
        <f t="shared" si="5"/>
        <v>2018 A 1</v>
      </c>
      <c r="E6" s="22">
        <f>'(5) NPP_distance'!E6/AVERAGE(0.2924,0.1034)*AVERAGE((0.2924+0.3658),(0.1034+0.1275))</f>
        <v>1.3841904727010337</v>
      </c>
      <c r="F6" s="22">
        <f>(E6*1000*0.79-33.3*(13.88+10)+1290)/1000*0.6</f>
        <v>0.95298388406029</v>
      </c>
      <c r="G6" s="23">
        <v>4.3499999999999996</v>
      </c>
      <c r="H6" s="53">
        <f t="shared" ref="H6:H7" si="6">0.2884*EXP(0.046*13.88)</f>
        <v>0.54611436057240559</v>
      </c>
      <c r="I6" s="66">
        <f t="shared" si="2"/>
        <v>6.021228556249496</v>
      </c>
      <c r="J6" s="22">
        <f t="shared" si="3"/>
        <v>0.52043818447939283</v>
      </c>
      <c r="K6" s="45">
        <f t="shared" si="4"/>
        <v>6.5416667407288891</v>
      </c>
    </row>
    <row r="7" spans="1:16">
      <c r="A7" s="47">
        <v>2018</v>
      </c>
      <c r="B7" s="6" t="s">
        <v>27</v>
      </c>
      <c r="C7" s="6">
        <v>2</v>
      </c>
      <c r="D7" s="19" t="str">
        <f t="shared" si="5"/>
        <v>2018 A 2</v>
      </c>
      <c r="E7" s="22">
        <f>'(5) NPP_distance'!E7/AVERAGE(0.2924,0.1034)*AVERAGE((0.2924+0.3658),(0.1034+0.1275))</f>
        <v>1.6195126549154861</v>
      </c>
      <c r="F7" s="22">
        <f>(E7*1000*0.79-33.3*(13.88+10)+1290)/1000*0.6</f>
        <v>1.0645265984299404</v>
      </c>
      <c r="G7" s="23">
        <v>4.3499999999999996</v>
      </c>
      <c r="H7" s="53">
        <f t="shared" si="6"/>
        <v>0.54611436057240559</v>
      </c>
      <c r="I7" s="66">
        <f t="shared" si="2"/>
        <v>7.044880048882364</v>
      </c>
      <c r="J7" s="22">
        <f t="shared" si="3"/>
        <v>0.58135326261388487</v>
      </c>
      <c r="K7" s="45">
        <f t="shared" si="4"/>
        <v>7.6262333114962484</v>
      </c>
    </row>
    <row r="8" spans="1:16">
      <c r="A8" s="47">
        <v>2018</v>
      </c>
      <c r="B8" s="6" t="s">
        <v>27</v>
      </c>
      <c r="C8" s="6">
        <v>3</v>
      </c>
      <c r="D8" s="19" t="str">
        <f t="shared" si="5"/>
        <v>2018 A 3</v>
      </c>
      <c r="E8" s="22">
        <f>'(5) NPP_distance'!E8/AVERAGE(0.2924,0.1034)*AVERAGE((0.2924+0.3658),(0.1034+0.1275))</f>
        <v>1.427623223074395</v>
      </c>
      <c r="F8" s="22">
        <f>(E8*1000*0.79-33.3*(13.88+10)+1290)/1000*0.6</f>
        <v>0.97357100773726324</v>
      </c>
      <c r="G8" s="23">
        <v>4.3499999999999996</v>
      </c>
      <c r="H8" s="53">
        <f>0.2884*EXP(0.046*13.88)</f>
        <v>0.54611436057240559</v>
      </c>
      <c r="I8" s="66">
        <f t="shared" si="2"/>
        <v>6.2101610203736177</v>
      </c>
      <c r="J8" s="22">
        <f t="shared" si="3"/>
        <v>0.53168110836226801</v>
      </c>
      <c r="K8" s="45">
        <f t="shared" si="4"/>
        <v>6.7418421287358861</v>
      </c>
    </row>
    <row r="9" spans="1:16">
      <c r="A9" s="47">
        <v>2019</v>
      </c>
      <c r="B9" s="6" t="s">
        <v>27</v>
      </c>
      <c r="C9" s="6">
        <v>1</v>
      </c>
      <c r="D9" s="19" t="str">
        <f t="shared" si="5"/>
        <v>2019 A 1</v>
      </c>
      <c r="E9" s="22">
        <f>'(5) NPP_distance'!E9/0.2924*(0.2924+0.3658)</f>
        <v>2.4372772145691002</v>
      </c>
      <c r="F9" s="22">
        <f>(E9*1000*0.79-33.3*(15.14+10)+1290)/1000*0.6</f>
        <v>1.4269721997057536</v>
      </c>
      <c r="G9" s="23">
        <v>4.2</v>
      </c>
      <c r="H9" s="53">
        <f t="shared" ref="H9:H10" si="7">0.2884*EXP(0.046*15.14)</f>
        <v>0.5787024287111967</v>
      </c>
      <c r="I9" s="66">
        <f t="shared" si="2"/>
        <v>10.236564301190221</v>
      </c>
      <c r="J9" s="22">
        <f t="shared" si="3"/>
        <v>0.82579227767307839</v>
      </c>
      <c r="K9" s="45">
        <f t="shared" si="4"/>
        <v>11.0623565788633</v>
      </c>
    </row>
    <row r="10" spans="1:16">
      <c r="A10" s="47">
        <v>2019</v>
      </c>
      <c r="B10" s="6" t="s">
        <v>27</v>
      </c>
      <c r="C10" s="6">
        <v>2</v>
      </c>
      <c r="D10" s="19" t="str">
        <f t="shared" si="5"/>
        <v>2019 A 2</v>
      </c>
      <c r="E10" s="22">
        <f>'(5) NPP_distance'!E10/0.2924*(0.2924+0.3658)</f>
        <v>2.5715175172275901</v>
      </c>
      <c r="F10" s="22">
        <f>(E10*1000*0.79-33.3*(15.14+10)+1290)/1000*0.6</f>
        <v>1.4906021031658776</v>
      </c>
      <c r="G10" s="23">
        <v>4.2</v>
      </c>
      <c r="H10" s="53">
        <f t="shared" si="7"/>
        <v>0.5787024287111967</v>
      </c>
      <c r="I10" s="66">
        <f t="shared" si="2"/>
        <v>10.800373572355879</v>
      </c>
      <c r="J10" s="22">
        <f t="shared" si="3"/>
        <v>0.86261505734411115</v>
      </c>
      <c r="K10" s="45">
        <f t="shared" si="4"/>
        <v>11.66298862969999</v>
      </c>
    </row>
    <row r="11" spans="1:16">
      <c r="A11" s="47">
        <v>2019</v>
      </c>
      <c r="B11" s="6" t="s">
        <v>27</v>
      </c>
      <c r="C11" s="6">
        <v>3</v>
      </c>
      <c r="D11" s="19" t="str">
        <f t="shared" si="5"/>
        <v>2019 A 3</v>
      </c>
      <c r="E11" s="22">
        <f>'(5) NPP_distance'!E11/0.2924*(0.2924+0.3658)</f>
        <v>2.0987626157870403</v>
      </c>
      <c r="F11" s="22">
        <f>(E11*1000*0.79-33.3*(15.14+10)+1290)/1000*0.6</f>
        <v>1.2665162798830574</v>
      </c>
      <c r="G11" s="23">
        <v>4.2</v>
      </c>
      <c r="H11" s="53">
        <f>0.2884*EXP(0.046*15.14)</f>
        <v>0.5787024287111967</v>
      </c>
      <c r="I11" s="66">
        <f t="shared" si="2"/>
        <v>8.814802986305569</v>
      </c>
      <c r="J11" s="22">
        <f t="shared" si="3"/>
        <v>0.73293604717059502</v>
      </c>
      <c r="K11" s="45">
        <f t="shared" si="4"/>
        <v>9.547739033476164</v>
      </c>
    </row>
    <row r="12" spans="1:16">
      <c r="A12" s="47">
        <v>2017</v>
      </c>
      <c r="B12" s="6" t="s">
        <v>26</v>
      </c>
      <c r="C12" s="6">
        <v>1</v>
      </c>
      <c r="D12" s="19" t="str">
        <f t="shared" si="5"/>
        <v>2017 B 1</v>
      </c>
      <c r="E12" s="22">
        <f>'(5) NPP_distance'!E12/0.1034*(0.1034+0.1275)</f>
        <v>0.99613227064999998</v>
      </c>
      <c r="F12" s="22">
        <f t="shared" si="0"/>
        <v>0.74926409628810009</v>
      </c>
      <c r="G12" s="23">
        <v>4.5</v>
      </c>
      <c r="H12" s="53">
        <v>0.57155939460969829</v>
      </c>
      <c r="I12" s="66">
        <f t="shared" si="2"/>
        <v>4.4825952179249997</v>
      </c>
      <c r="J12" s="22">
        <f t="shared" si="3"/>
        <v>0.4282489332772092</v>
      </c>
      <c r="K12" s="45">
        <f t="shared" si="4"/>
        <v>4.910844151202209</v>
      </c>
    </row>
    <row r="13" spans="1:16">
      <c r="A13" s="47">
        <v>2017</v>
      </c>
      <c r="B13" s="6" t="s">
        <v>26</v>
      </c>
      <c r="C13" s="6">
        <v>2</v>
      </c>
      <c r="D13" s="19" t="str">
        <f t="shared" si="5"/>
        <v>2017 B 2</v>
      </c>
      <c r="E13" s="22">
        <f>'(5) NPP_distance'!E13/0.1034*(0.1034+0.1275)</f>
        <v>0.97880918061872502</v>
      </c>
      <c r="F13" s="22">
        <f t="shared" si="0"/>
        <v>0.74105295161327589</v>
      </c>
      <c r="G13" s="23">
        <v>4.5</v>
      </c>
      <c r="H13" s="53">
        <v>0.57155939460969829</v>
      </c>
      <c r="I13" s="66">
        <f t="shared" si="2"/>
        <v>4.4046413127842623</v>
      </c>
      <c r="J13" s="22">
        <f t="shared" si="3"/>
        <v>0.423555776397814</v>
      </c>
      <c r="K13" s="45">
        <f t="shared" si="4"/>
        <v>4.8281970891820762</v>
      </c>
    </row>
    <row r="14" spans="1:16">
      <c r="A14" s="47">
        <v>2017</v>
      </c>
      <c r="B14" s="6" t="s">
        <v>26</v>
      </c>
      <c r="C14" s="6">
        <v>3</v>
      </c>
      <c r="D14" s="19" t="str">
        <f t="shared" si="5"/>
        <v>2017 B 3</v>
      </c>
      <c r="E14" s="22">
        <f>'(5) NPP_distance'!E14/0.1034*(0.1034+0.1275)</f>
        <v>0.82397087119834989</v>
      </c>
      <c r="F14" s="22">
        <f t="shared" si="0"/>
        <v>0.66765959294801791</v>
      </c>
      <c r="G14" s="23">
        <v>4.5</v>
      </c>
      <c r="H14" s="53">
        <v>0.57155939460969829</v>
      </c>
      <c r="I14" s="66">
        <f t="shared" si="2"/>
        <v>3.7078689203925745</v>
      </c>
      <c r="J14" s="22">
        <f t="shared" si="3"/>
        <v>0.38160711275072673</v>
      </c>
      <c r="K14" s="45">
        <f t="shared" si="4"/>
        <v>4.0894760331433009</v>
      </c>
    </row>
    <row r="15" spans="1:16">
      <c r="A15" s="47">
        <v>2018</v>
      </c>
      <c r="B15" s="6" t="s">
        <v>26</v>
      </c>
      <c r="C15" s="6">
        <v>1</v>
      </c>
      <c r="D15" s="19" t="str">
        <f t="shared" si="5"/>
        <v>2018 B 1</v>
      </c>
      <c r="E15" s="22">
        <f>'(5) NPP_distance'!E15/AVERAGE(0.2924,0.1034)*AVERAGE((0.2924+0.3658),(0.1034+0.1275))</f>
        <v>1.5642174798296564</v>
      </c>
      <c r="F15" s="22">
        <f>(E15*1000*0.79-33.3*(13.88+10)+1290)/1000*0.6</f>
        <v>1.0383166854392571</v>
      </c>
      <c r="G15" s="23">
        <v>4.3499999999999996</v>
      </c>
      <c r="H15" s="53">
        <v>0.54611436057240559</v>
      </c>
      <c r="I15" s="66">
        <f t="shared" si="2"/>
        <v>6.8043460372590046</v>
      </c>
      <c r="J15" s="22">
        <f t="shared" si="3"/>
        <v>0.56703965274031953</v>
      </c>
      <c r="K15" s="45">
        <f t="shared" si="4"/>
        <v>7.3713856899993244</v>
      </c>
    </row>
    <row r="16" spans="1:16">
      <c r="A16" s="47">
        <v>2018</v>
      </c>
      <c r="B16" s="6" t="s">
        <v>26</v>
      </c>
      <c r="C16" s="6">
        <v>2</v>
      </c>
      <c r="D16" s="19" t="str">
        <f t="shared" si="5"/>
        <v>2018 B 2</v>
      </c>
      <c r="E16" s="22">
        <f>'(5) NPP_distance'!E16/AVERAGE(0.2924,0.1034)*AVERAGE((0.2924+0.3658),(0.1034+0.1275))</f>
        <v>1.6698821792703722</v>
      </c>
      <c r="F16" s="22">
        <f>(E16*1000*0.79-33.3*(13.88+10)+1290)/1000*0.6</f>
        <v>1.0884017529741563</v>
      </c>
      <c r="G16" s="23">
        <v>4.3499999999999996</v>
      </c>
      <c r="H16" s="53">
        <v>0.54611436057240559</v>
      </c>
      <c r="I16" s="66">
        <f t="shared" si="2"/>
        <v>7.2639874798261186</v>
      </c>
      <c r="J16" s="22">
        <f t="shared" si="3"/>
        <v>0.59439182737136675</v>
      </c>
      <c r="K16" s="45">
        <f t="shared" si="4"/>
        <v>7.8583793071974855</v>
      </c>
    </row>
    <row r="17" spans="1:18">
      <c r="A17" s="47">
        <v>2018</v>
      </c>
      <c r="B17" s="6" t="s">
        <v>26</v>
      </c>
      <c r="C17" s="6">
        <v>3</v>
      </c>
      <c r="D17" s="19" t="str">
        <f t="shared" si="5"/>
        <v>2018 B 3</v>
      </c>
      <c r="E17" s="22">
        <f>'(5) NPP_distance'!E17/AVERAGE(0.2924,0.1034)*AVERAGE((0.2924+0.3658),(0.1034+0.1275))</f>
        <v>1.4149860285533435</v>
      </c>
      <c r="F17" s="22">
        <f>(E17*1000*0.79-33.3*(13.88+10)+1290)/1000*0.6</f>
        <v>0.96758097753428485</v>
      </c>
      <c r="G17" s="23">
        <v>4.3499999999999996</v>
      </c>
      <c r="H17" s="53">
        <v>0.54611436057240559</v>
      </c>
      <c r="I17" s="66">
        <f t="shared" si="2"/>
        <v>6.1551892242070441</v>
      </c>
      <c r="J17" s="22">
        <f t="shared" si="3"/>
        <v>0.52840986684815916</v>
      </c>
      <c r="K17" s="45">
        <f t="shared" si="4"/>
        <v>6.6835990910552034</v>
      </c>
      <c r="N17" s="69"/>
      <c r="O17" s="69"/>
      <c r="P17" s="69"/>
      <c r="Q17" s="69"/>
      <c r="R17" s="69"/>
    </row>
    <row r="18" spans="1:18">
      <c r="A18" s="47">
        <v>2019</v>
      </c>
      <c r="B18" s="6" t="s">
        <v>26</v>
      </c>
      <c r="C18" s="6">
        <v>1</v>
      </c>
      <c r="D18" s="19" t="str">
        <f t="shared" si="5"/>
        <v>2019 B 1</v>
      </c>
      <c r="E18" s="22">
        <f>'(5) NPP_distance'!E18/0.2924*(0.2924+0.3658)</f>
        <v>2.9727318445330502</v>
      </c>
      <c r="F18" s="22">
        <f>(E18*1000*0.79-33.3*(15.14+10)+1290)/1000*0.6</f>
        <v>1.6807776943086661</v>
      </c>
      <c r="G18" s="23">
        <v>4.2</v>
      </c>
      <c r="H18" s="53">
        <v>0.5787024287111967</v>
      </c>
      <c r="I18" s="66">
        <f t="shared" si="2"/>
        <v>12.485473747038812</v>
      </c>
      <c r="J18" s="22">
        <f t="shared" si="3"/>
        <v>0.97267013382003042</v>
      </c>
      <c r="K18" s="45">
        <f t="shared" si="4"/>
        <v>13.458143880858842</v>
      </c>
      <c r="N18" s="69"/>
      <c r="O18" s="69"/>
      <c r="P18" s="69"/>
      <c r="Q18" s="69"/>
      <c r="R18" s="69"/>
    </row>
    <row r="19" spans="1:18">
      <c r="A19" s="47">
        <v>2019</v>
      </c>
      <c r="B19" s="6" t="s">
        <v>26</v>
      </c>
      <c r="C19" s="6">
        <v>2</v>
      </c>
      <c r="D19" s="19" t="str">
        <f t="shared" si="5"/>
        <v>2019 B 2</v>
      </c>
      <c r="E19" s="22">
        <f>'(5) NPP_distance'!E19/0.2924*(0.2924+0.3658)</f>
        <v>2.8899859051645804</v>
      </c>
      <c r="F19" s="22">
        <f>(E19*1000*0.79-33.3*(15.14+10)+1290)/1000*0.6</f>
        <v>1.6415561190480112</v>
      </c>
      <c r="G19" s="23">
        <v>4.2</v>
      </c>
      <c r="H19" s="53">
        <v>0.5787024287111967</v>
      </c>
      <c r="I19" s="66">
        <f t="shared" si="2"/>
        <v>12.137940801691238</v>
      </c>
      <c r="J19" s="22">
        <f t="shared" si="3"/>
        <v>0.94997251295881047</v>
      </c>
      <c r="K19" s="45">
        <f t="shared" si="4"/>
        <v>13.087913314650049</v>
      </c>
      <c r="N19" s="69"/>
      <c r="O19" s="70"/>
      <c r="P19" s="69"/>
      <c r="Q19" s="69"/>
      <c r="R19" s="69"/>
    </row>
    <row r="20" spans="1:18">
      <c r="A20" s="47">
        <v>2019</v>
      </c>
      <c r="B20" s="6" t="s">
        <v>26</v>
      </c>
      <c r="C20" s="6">
        <v>3</v>
      </c>
      <c r="D20" s="19" t="str">
        <f t="shared" si="5"/>
        <v>2019 B 3</v>
      </c>
      <c r="E20" s="22">
        <f>'(5) NPP_distance'!E20/0.2924*(0.2924+0.3658)</f>
        <v>2.3466640347670951</v>
      </c>
      <c r="F20" s="22">
        <f>(E20*1000*0.79-33.3*(15.14+10)+1290)/1000*0.6</f>
        <v>1.3840215524796031</v>
      </c>
      <c r="G20" s="23">
        <v>4.2</v>
      </c>
      <c r="H20" s="53">
        <v>0.5787024287111967</v>
      </c>
      <c r="I20" s="66">
        <f t="shared" si="2"/>
        <v>9.8559889460217995</v>
      </c>
      <c r="J20" s="22">
        <f t="shared" si="3"/>
        <v>0.80093663380858726</v>
      </c>
      <c r="K20" s="45">
        <f t="shared" si="4"/>
        <v>10.656925579830387</v>
      </c>
      <c r="N20" s="69"/>
      <c r="O20" s="70"/>
      <c r="P20" s="38"/>
      <c r="Q20" s="69"/>
      <c r="R20" s="69"/>
    </row>
    <row r="21" spans="1:18">
      <c r="A21" s="47">
        <v>2017</v>
      </c>
      <c r="B21" s="6" t="s">
        <v>25</v>
      </c>
      <c r="C21" s="6">
        <v>1</v>
      </c>
      <c r="D21" s="19" t="str">
        <f t="shared" si="5"/>
        <v>2017 C 1</v>
      </c>
      <c r="E21" s="22">
        <f>'(5) NPP_distance'!E21/0.1034*(0.1034+0.1275)</f>
        <v>1.0208768979719001</v>
      </c>
      <c r="F21" s="22">
        <f t="shared" si="0"/>
        <v>0.76099304963868086</v>
      </c>
      <c r="G21" s="23">
        <v>4.5</v>
      </c>
      <c r="H21" s="53">
        <v>0.57155939460969829</v>
      </c>
      <c r="I21" s="66">
        <f t="shared" si="2"/>
        <v>4.5939460408735506</v>
      </c>
      <c r="J21" s="22">
        <f t="shared" si="3"/>
        <v>0.43495272675367253</v>
      </c>
      <c r="K21" s="45">
        <f t="shared" si="4"/>
        <v>5.028898767627223</v>
      </c>
      <c r="N21" s="69"/>
      <c r="O21" s="70"/>
      <c r="P21" s="38"/>
      <c r="Q21" s="69"/>
      <c r="R21" s="69"/>
    </row>
    <row r="22" spans="1:18">
      <c r="A22" s="47">
        <v>2017</v>
      </c>
      <c r="B22" s="6" t="s">
        <v>25</v>
      </c>
      <c r="C22" s="6">
        <v>2</v>
      </c>
      <c r="D22" s="19" t="str">
        <f t="shared" si="5"/>
        <v>2017 C 2</v>
      </c>
      <c r="E22" s="22">
        <f>'(5) NPP_distance'!E22/0.1034*(0.1034+0.1275)</f>
        <v>0.95546304076654998</v>
      </c>
      <c r="F22" s="22">
        <f t="shared" si="0"/>
        <v>0.72998688132334477</v>
      </c>
      <c r="G22" s="23">
        <v>4.5</v>
      </c>
      <c r="H22" s="53">
        <v>0.57155939460969829</v>
      </c>
      <c r="I22" s="66">
        <f t="shared" si="2"/>
        <v>4.2995836834494749</v>
      </c>
      <c r="J22" s="22">
        <f t="shared" si="3"/>
        <v>0.41723085996219261</v>
      </c>
      <c r="K22" s="45">
        <f t="shared" si="4"/>
        <v>4.7168145434116679</v>
      </c>
      <c r="N22" s="69"/>
      <c r="O22" s="70"/>
      <c r="P22" s="38"/>
      <c r="Q22" s="69"/>
      <c r="R22" s="69"/>
    </row>
    <row r="23" spans="1:18">
      <c r="A23" s="47">
        <v>2017</v>
      </c>
      <c r="B23" s="6" t="s">
        <v>25</v>
      </c>
      <c r="C23" s="6">
        <v>3</v>
      </c>
      <c r="D23" s="19" t="str">
        <f t="shared" si="5"/>
        <v>2017 C 3</v>
      </c>
      <c r="E23" s="22">
        <f>'(5) NPP_distance'!E23/0.1034*(0.1034+0.1275)</f>
        <v>0.83330927338570004</v>
      </c>
      <c r="F23" s="22">
        <f t="shared" si="0"/>
        <v>0.67208599558482185</v>
      </c>
      <c r="G23" s="23">
        <v>4.5</v>
      </c>
      <c r="H23" s="53">
        <v>0.57155939460969829</v>
      </c>
      <c r="I23" s="66">
        <f t="shared" si="2"/>
        <v>3.74989173023565</v>
      </c>
      <c r="J23" s="22">
        <f t="shared" si="3"/>
        <v>0.38413706476211712</v>
      </c>
      <c r="K23" s="45">
        <f t="shared" si="4"/>
        <v>4.134028794997767</v>
      </c>
      <c r="N23" s="69"/>
      <c r="O23" s="70"/>
      <c r="P23" s="38"/>
      <c r="Q23" s="69"/>
      <c r="R23" s="69"/>
    </row>
    <row r="24" spans="1:18">
      <c r="A24" s="47">
        <v>2018</v>
      </c>
      <c r="B24" s="6" t="s">
        <v>25</v>
      </c>
      <c r="C24" s="6">
        <v>1</v>
      </c>
      <c r="D24" s="19" t="str">
        <f t="shared" si="5"/>
        <v>2018 C 1</v>
      </c>
      <c r="E24" s="22">
        <f>'(5) NPP_distance'!E24/AVERAGE(0.2924,0.1034)*AVERAGE((0.2924+0.3658),(0.1034+0.1275))</f>
        <v>1.5860832091850852</v>
      </c>
      <c r="F24" s="22">
        <f>(E24*1000*0.79-33.3*(13.88+10)+1290)/1000*0.6</f>
        <v>1.0486810411537304</v>
      </c>
      <c r="G24" s="23">
        <v>4.3499999999999996</v>
      </c>
      <c r="H24" s="53">
        <v>0.54611436057240559</v>
      </c>
      <c r="I24" s="66">
        <f t="shared" si="2"/>
        <v>6.8994619599551195</v>
      </c>
      <c r="J24" s="22">
        <f t="shared" si="3"/>
        <v>0.57269977623407398</v>
      </c>
      <c r="K24" s="45">
        <f t="shared" si="4"/>
        <v>7.472161736189193</v>
      </c>
      <c r="N24" s="69"/>
      <c r="O24" s="70"/>
      <c r="P24" s="38"/>
      <c r="Q24" s="69"/>
      <c r="R24" s="69"/>
    </row>
    <row r="25" spans="1:18">
      <c r="A25" s="47">
        <v>2018</v>
      </c>
      <c r="B25" s="6" t="s">
        <v>25</v>
      </c>
      <c r="C25" s="6">
        <v>2</v>
      </c>
      <c r="D25" s="19" t="str">
        <f t="shared" si="5"/>
        <v>2018 C 2</v>
      </c>
      <c r="E25" s="22">
        <f>'(5) NPP_distance'!E25/AVERAGE(0.2924,0.1034)*AVERAGE((0.2924+0.3658),(0.1034+0.1275))</f>
        <v>1.634419158425005</v>
      </c>
      <c r="F25" s="22">
        <f>(E25*1000*0.79-33.3*(13.88+10)+1290)/1000*0.6</f>
        <v>1.0715922810934524</v>
      </c>
      <c r="G25" s="23">
        <v>4.3499999999999996</v>
      </c>
      <c r="H25" s="53">
        <v>0.54611436057240559</v>
      </c>
      <c r="I25" s="66">
        <f t="shared" si="2"/>
        <v>7.1097233391487711</v>
      </c>
      <c r="J25" s="22">
        <f t="shared" si="3"/>
        <v>0.58521193338367627</v>
      </c>
      <c r="K25" s="45">
        <f t="shared" si="4"/>
        <v>7.6949352725324474</v>
      </c>
      <c r="N25" s="69"/>
      <c r="O25" s="70"/>
      <c r="P25" s="38"/>
      <c r="Q25" s="69"/>
      <c r="R25" s="69"/>
    </row>
    <row r="26" spans="1:18">
      <c r="A26" s="47">
        <v>2018</v>
      </c>
      <c r="B26" s="6" t="s">
        <v>25</v>
      </c>
      <c r="C26" s="6">
        <v>3</v>
      </c>
      <c r="D26" s="19" t="str">
        <f t="shared" si="5"/>
        <v>2018 C 3</v>
      </c>
      <c r="E26" s="22">
        <f>'(5) NPP_distance'!E26/AVERAGE(0.2924,0.1034)*AVERAGE((0.2924+0.3658),(0.1034+0.1275))</f>
        <v>1.6052837381501639</v>
      </c>
      <c r="F26" s="22">
        <f>(E26*1000*0.79-33.3*(13.88+10)+1290)/1000*0.6</f>
        <v>1.0577820918831777</v>
      </c>
      <c r="G26" s="23">
        <v>4.3499999999999996</v>
      </c>
      <c r="H26" s="53">
        <v>0.54611436057240559</v>
      </c>
      <c r="I26" s="66">
        <f t="shared" si="2"/>
        <v>6.982984260953212</v>
      </c>
      <c r="J26" s="22">
        <f t="shared" si="3"/>
        <v>0.57766999073372316</v>
      </c>
      <c r="K26" s="45">
        <f t="shared" si="4"/>
        <v>7.5606542516869348</v>
      </c>
      <c r="N26" s="69"/>
      <c r="O26" s="70"/>
      <c r="P26" s="38"/>
      <c r="Q26" s="69"/>
      <c r="R26" s="69"/>
    </row>
    <row r="27" spans="1:18">
      <c r="A27" s="47">
        <v>2019</v>
      </c>
      <c r="B27" s="6" t="s">
        <v>25</v>
      </c>
      <c r="C27" s="6">
        <v>1</v>
      </c>
      <c r="D27" s="19" t="str">
        <f t="shared" si="5"/>
        <v>2019 C 1</v>
      </c>
      <c r="E27" s="22">
        <f>'(5) NPP_distance'!E27/0.2924*(0.2924+0.3658)</f>
        <v>3.0775066688695349</v>
      </c>
      <c r="F27" s="22">
        <f>(E27*1000*0.79-33.3*(15.14+10)+1290)/1000*0.6</f>
        <v>1.7304409610441596</v>
      </c>
      <c r="G27" s="23">
        <v>4.2</v>
      </c>
      <c r="H27" s="53">
        <v>0.5787024287111967</v>
      </c>
      <c r="I27" s="66">
        <f t="shared" si="2"/>
        <v>12.925528009252048</v>
      </c>
      <c r="J27" s="22">
        <f t="shared" si="3"/>
        <v>1.0014103868975925</v>
      </c>
      <c r="K27" s="45">
        <f t="shared" si="4"/>
        <v>13.926938396149641</v>
      </c>
      <c r="N27" s="69"/>
      <c r="O27" s="70"/>
      <c r="P27" s="38"/>
      <c r="Q27" s="69"/>
      <c r="R27" s="69"/>
    </row>
    <row r="28" spans="1:18">
      <c r="A28" s="47">
        <v>2019</v>
      </c>
      <c r="B28" s="6" t="s">
        <v>25</v>
      </c>
      <c r="C28" s="6">
        <v>2</v>
      </c>
      <c r="D28" s="19" t="str">
        <f t="shared" si="5"/>
        <v>2019 C 2</v>
      </c>
      <c r="E28" s="22">
        <f>'(5) NPP_distance'!E28/0.2924*(0.2924+0.3658)</f>
        <v>2.8548107320952854</v>
      </c>
      <c r="F28" s="22">
        <f>(E28*1000*0.79-33.3*(15.14+10)+1290)/1000*0.6</f>
        <v>1.6248830870131654</v>
      </c>
      <c r="G28" s="23">
        <v>4.2</v>
      </c>
      <c r="H28" s="53">
        <v>0.5787024287111967</v>
      </c>
      <c r="I28" s="66">
        <f t="shared" si="2"/>
        <v>11.990205074800199</v>
      </c>
      <c r="J28" s="22">
        <f t="shared" si="3"/>
        <v>0.94032378882626555</v>
      </c>
      <c r="K28" s="45">
        <f t="shared" si="4"/>
        <v>12.930528863626465</v>
      </c>
      <c r="N28" s="69"/>
      <c r="O28" s="70"/>
      <c r="P28" s="38"/>
      <c r="Q28" s="69"/>
      <c r="R28" s="69"/>
    </row>
    <row r="29" spans="1:18">
      <c r="A29" s="47">
        <v>2019</v>
      </c>
      <c r="B29" s="6" t="s">
        <v>25</v>
      </c>
      <c r="C29" s="6">
        <v>3</v>
      </c>
      <c r="D29" s="19" t="str">
        <f t="shared" si="5"/>
        <v>2019 C 3</v>
      </c>
      <c r="E29" s="22">
        <f>'(5) NPP_distance'!E29/0.2924*(0.2924+0.3658)</f>
        <v>2.3096941399252198</v>
      </c>
      <c r="F29" s="22">
        <f>(E29*1000*0.79-33.3*(15.14+10)+1290)/1000*0.6</f>
        <v>1.3664978223245541</v>
      </c>
      <c r="G29" s="23">
        <v>4.2</v>
      </c>
      <c r="H29" s="53">
        <v>0.5787024287111967</v>
      </c>
      <c r="I29" s="66">
        <f t="shared" si="2"/>
        <v>9.7007153876859231</v>
      </c>
      <c r="J29" s="22">
        <f t="shared" si="3"/>
        <v>0.79079560860778075</v>
      </c>
      <c r="K29" s="45">
        <f t="shared" si="4"/>
        <v>10.491510996293703</v>
      </c>
      <c r="N29" s="69"/>
      <c r="O29" s="70"/>
      <c r="P29" s="38"/>
      <c r="Q29" s="69"/>
      <c r="R29" s="69"/>
    </row>
    <row r="30" spans="1:18">
      <c r="A30" s="47">
        <v>2017</v>
      </c>
      <c r="B30" s="6" t="s">
        <v>9</v>
      </c>
      <c r="C30" s="6">
        <v>1</v>
      </c>
      <c r="D30" s="19" t="str">
        <f t="shared" si="5"/>
        <v>2017 D 1</v>
      </c>
      <c r="E30" s="22">
        <f>'(5) NPP_distance'!E30/0.1034*(0.1034+0.1275)</f>
        <v>1.06703317080335</v>
      </c>
      <c r="F30" s="22">
        <f t="shared" si="0"/>
        <v>0.78287112296078798</v>
      </c>
      <c r="G30" s="23">
        <v>4.5</v>
      </c>
      <c r="H30" s="53">
        <v>0.57155939460969829</v>
      </c>
      <c r="I30" s="66">
        <f t="shared" si="2"/>
        <v>4.8016492686150753</v>
      </c>
      <c r="J30" s="22">
        <f t="shared" si="3"/>
        <v>0.44745734509688267</v>
      </c>
      <c r="K30" s="45">
        <f t="shared" si="4"/>
        <v>5.249106613711958</v>
      </c>
      <c r="N30" s="69"/>
      <c r="O30" s="70"/>
      <c r="P30" s="38"/>
      <c r="Q30" s="69"/>
      <c r="R30" s="69"/>
    </row>
    <row r="31" spans="1:18">
      <c r="A31" s="47">
        <v>2017</v>
      </c>
      <c r="B31" s="6" t="s">
        <v>9</v>
      </c>
      <c r="C31" s="6">
        <v>2</v>
      </c>
      <c r="D31" s="19" t="str">
        <f t="shared" si="5"/>
        <v>2017 D 2</v>
      </c>
      <c r="E31" s="22">
        <f>'(5) NPP_distance'!E31/0.1034*(0.1034+0.1275)</f>
        <v>1.0214792068850624</v>
      </c>
      <c r="F31" s="22">
        <f t="shared" si="0"/>
        <v>0.7612785440635198</v>
      </c>
      <c r="G31" s="23">
        <v>4.5</v>
      </c>
      <c r="H31" s="53">
        <v>0.57155939460969829</v>
      </c>
      <c r="I31" s="66">
        <f t="shared" si="2"/>
        <v>4.5966564309827813</v>
      </c>
      <c r="J31" s="22">
        <f t="shared" si="3"/>
        <v>0.43511590377429793</v>
      </c>
      <c r="K31" s="45">
        <f t="shared" si="4"/>
        <v>5.0317723347570791</v>
      </c>
      <c r="N31" s="69"/>
      <c r="O31" s="70"/>
      <c r="P31" s="38"/>
      <c r="Q31" s="69"/>
      <c r="R31" s="69"/>
    </row>
    <row r="32" spans="1:18">
      <c r="A32" s="47">
        <v>2017</v>
      </c>
      <c r="B32" s="6" t="s">
        <v>9</v>
      </c>
      <c r="C32" s="6">
        <v>3</v>
      </c>
      <c r="D32" s="19" t="str">
        <f t="shared" si="5"/>
        <v>2017 D 3</v>
      </c>
      <c r="E32" s="22">
        <f>'(5) NPP_distance'!E32/0.1034*(0.1034+0.1275)</f>
        <v>0.81829438498881246</v>
      </c>
      <c r="F32" s="22">
        <f t="shared" si="0"/>
        <v>0.66496893848469718</v>
      </c>
      <c r="G32" s="23">
        <v>4.5</v>
      </c>
      <c r="H32" s="53">
        <v>0.57155939460969829</v>
      </c>
      <c r="I32" s="66">
        <f t="shared" si="2"/>
        <v>3.682324732449656</v>
      </c>
      <c r="J32" s="22">
        <f t="shared" si="3"/>
        <v>0.3800692439145672</v>
      </c>
      <c r="K32" s="45">
        <f t="shared" si="4"/>
        <v>4.0623939763642234</v>
      </c>
      <c r="N32" s="69"/>
      <c r="O32" s="70"/>
      <c r="P32" s="38"/>
      <c r="Q32" s="69"/>
      <c r="R32" s="69"/>
    </row>
    <row r="33" spans="1:18">
      <c r="A33" s="47">
        <v>2018</v>
      </c>
      <c r="B33" s="6" t="s">
        <v>9</v>
      </c>
      <c r="C33" s="6">
        <v>1</v>
      </c>
      <c r="D33" s="19" t="str">
        <f t="shared" si="5"/>
        <v>2018 D 1</v>
      </c>
      <c r="E33" s="22">
        <f>'(5) NPP_distance'!E33/AVERAGE(0.2924,0.1034)*AVERAGE((0.2924+0.3658),(0.1034+0.1275))</f>
        <v>1.564421264194729</v>
      </c>
      <c r="F33" s="22">
        <f>(E33*1000*0.79-33.3*(13.88+10)+1290)/1000*0.6</f>
        <v>1.0384132792283014</v>
      </c>
      <c r="G33" s="23">
        <v>4.3499999999999996</v>
      </c>
      <c r="H33" s="53">
        <v>0.54611436057240559</v>
      </c>
      <c r="I33" s="66">
        <f t="shared" si="2"/>
        <v>6.8052324992470705</v>
      </c>
      <c r="J33" s="22">
        <f t="shared" si="3"/>
        <v>0.56709240399565863</v>
      </c>
      <c r="K33" s="45">
        <f t="shared" si="4"/>
        <v>7.3723249032427294</v>
      </c>
      <c r="N33" s="69"/>
      <c r="O33" s="70"/>
      <c r="P33" s="38"/>
      <c r="Q33" s="69"/>
      <c r="R33" s="69"/>
    </row>
    <row r="34" spans="1:18">
      <c r="A34" s="47">
        <v>2018</v>
      </c>
      <c r="B34" s="6" t="s">
        <v>9</v>
      </c>
      <c r="C34" s="6">
        <v>2</v>
      </c>
      <c r="D34" s="19" t="str">
        <f t="shared" si="5"/>
        <v>2018 D 2</v>
      </c>
      <c r="E34" s="22">
        <f>'(5) NPP_distance'!E34/AVERAGE(0.2924,0.1034)*AVERAGE((0.2924+0.3658),(0.1034+0.1275))</f>
        <v>1.4535359151330238</v>
      </c>
      <c r="F34" s="22">
        <f>(E34*1000*0.79-33.3*(13.88+10)+1290)/1000*0.6</f>
        <v>0.98585362377305341</v>
      </c>
      <c r="G34" s="23">
        <v>4.3499999999999996</v>
      </c>
      <c r="H34" s="53">
        <v>0.54611436057240559</v>
      </c>
      <c r="I34" s="66">
        <f t="shared" si="2"/>
        <v>6.3228812308286528</v>
      </c>
      <c r="J34" s="22">
        <f t="shared" si="3"/>
        <v>0.53838882136480992</v>
      </c>
      <c r="K34" s="45">
        <f t="shared" si="4"/>
        <v>6.8612700521934631</v>
      </c>
      <c r="N34" s="69"/>
      <c r="O34" s="70"/>
      <c r="P34" s="38"/>
      <c r="Q34" s="69"/>
      <c r="R34" s="69"/>
    </row>
    <row r="35" spans="1:18">
      <c r="A35" s="47">
        <v>2018</v>
      </c>
      <c r="B35" s="6" t="s">
        <v>9</v>
      </c>
      <c r="C35" s="6">
        <v>3</v>
      </c>
      <c r="D35" s="19" t="str">
        <f t="shared" si="5"/>
        <v>2018 D 3</v>
      </c>
      <c r="E35" s="22">
        <f>'(5) NPP_distance'!E35/AVERAGE(0.2924,0.1034)*AVERAGE((0.2924+0.3658),(0.1034+0.1275))</f>
        <v>1.3766018034755949</v>
      </c>
      <c r="F35" s="22">
        <f>(E35*1000*0.79-33.3*(13.88+10)+1290)/1000*0.6</f>
        <v>0.94938685484743179</v>
      </c>
      <c r="G35" s="23">
        <v>4.3499999999999996</v>
      </c>
      <c r="H35" s="53">
        <v>0.54611436057240559</v>
      </c>
      <c r="I35" s="66">
        <f t="shared" si="2"/>
        <v>5.9882178451188377</v>
      </c>
      <c r="J35" s="22">
        <f t="shared" si="3"/>
        <v>0.51847379517085246</v>
      </c>
      <c r="K35" s="45">
        <f t="shared" si="4"/>
        <v>6.5066916402896897</v>
      </c>
      <c r="N35" s="69"/>
      <c r="O35" s="70"/>
      <c r="P35" s="38"/>
      <c r="Q35" s="69"/>
      <c r="R35" s="69"/>
    </row>
    <row r="36" spans="1:18">
      <c r="A36" s="47">
        <v>2019</v>
      </c>
      <c r="B36" s="6" t="s">
        <v>9</v>
      </c>
      <c r="C36" s="6">
        <v>1</v>
      </c>
      <c r="D36" s="19" t="str">
        <f t="shared" si="5"/>
        <v>2019 D 1</v>
      </c>
      <c r="E36" s="22">
        <f>'(5) NPP_distance'!E36/0.2924*(0.2924+0.3658)</f>
        <v>2.9472535127903554</v>
      </c>
      <c r="F36" s="22">
        <f>(E36*1000*0.79-33.3*(15.14+10)+1290)/1000*0.6</f>
        <v>1.6687009650626283</v>
      </c>
      <c r="G36" s="23">
        <v>4.2</v>
      </c>
      <c r="H36" s="53">
        <v>0.5787024287111967</v>
      </c>
      <c r="I36" s="66">
        <f t="shared" si="2"/>
        <v>12.378464753719493</v>
      </c>
      <c r="J36" s="22">
        <f t="shared" si="3"/>
        <v>0.96568130127446083</v>
      </c>
      <c r="K36" s="45">
        <f t="shared" si="4"/>
        <v>13.344146054993955</v>
      </c>
      <c r="N36" s="69"/>
      <c r="O36" s="70"/>
      <c r="P36" s="38"/>
      <c r="Q36" s="69"/>
      <c r="R36" s="69"/>
    </row>
    <row r="37" spans="1:18">
      <c r="A37" s="47">
        <v>2019</v>
      </c>
      <c r="B37" s="6" t="s">
        <v>9</v>
      </c>
      <c r="C37" s="6">
        <v>2</v>
      </c>
      <c r="D37" s="19" t="str">
        <f t="shared" si="5"/>
        <v>2019 D 2</v>
      </c>
      <c r="E37" s="22">
        <f>'(5) NPP_distance'!E37/0.2924*(0.2924+0.3658)</f>
        <v>2.8729955188506753</v>
      </c>
      <c r="F37" s="22">
        <f>(E37*1000*0.79-33.3*(15.14+10)+1290)/1000*0.6</f>
        <v>1.63350267593522</v>
      </c>
      <c r="G37" s="23">
        <v>4.2</v>
      </c>
      <c r="H37" s="53">
        <v>0.5787024287111967</v>
      </c>
      <c r="I37" s="66">
        <f t="shared" si="2"/>
        <v>12.066581179172836</v>
      </c>
      <c r="J37" s="22">
        <f t="shared" si="3"/>
        <v>0.9453119658699507</v>
      </c>
      <c r="K37" s="45">
        <f t="shared" si="4"/>
        <v>13.011893145042787</v>
      </c>
      <c r="N37" s="69"/>
      <c r="O37" s="70"/>
      <c r="P37" s="38"/>
      <c r="Q37" s="69"/>
      <c r="R37" s="69"/>
    </row>
    <row r="38" spans="1:18">
      <c r="A38" s="47">
        <v>2019</v>
      </c>
      <c r="B38" s="6" t="s">
        <v>9</v>
      </c>
      <c r="C38" s="6">
        <v>3</v>
      </c>
      <c r="D38" s="19" t="str">
        <f t="shared" si="5"/>
        <v>2019 D 3</v>
      </c>
      <c r="E38" s="22">
        <f>'(5) NPP_distance'!E38/0.2924*(0.2924+0.3658)</f>
        <v>2.2256468668205698</v>
      </c>
      <c r="F38" s="22">
        <f>(E38*1000*0.79-33.3*(15.14+10)+1290)/1000*0.6</f>
        <v>1.3266594148729502</v>
      </c>
      <c r="G38" s="23">
        <v>4.2</v>
      </c>
      <c r="H38" s="53">
        <v>0.5787024287111967</v>
      </c>
      <c r="I38" s="66">
        <f t="shared" si="2"/>
        <v>9.3477168406463935</v>
      </c>
      <c r="J38" s="22">
        <f t="shared" si="3"/>
        <v>0.76774102545955147</v>
      </c>
      <c r="K38" s="45">
        <f t="shared" si="4"/>
        <v>10.115457866105945</v>
      </c>
      <c r="N38" s="69"/>
      <c r="O38" s="70"/>
      <c r="P38" s="38"/>
      <c r="Q38" s="69"/>
      <c r="R38" s="69"/>
    </row>
    <row r="39" spans="1:18">
      <c r="A39" s="47">
        <v>2017</v>
      </c>
      <c r="B39" s="6" t="s">
        <v>8</v>
      </c>
      <c r="C39" s="6">
        <v>1</v>
      </c>
      <c r="D39" s="19" t="str">
        <f t="shared" si="5"/>
        <v>2017 E 1</v>
      </c>
      <c r="E39" s="22">
        <f>'(5) NPP_distance'!E39/0.1034*(0.1034+0.1275)</f>
        <v>0.99817320120501241</v>
      </c>
      <c r="F39" s="22">
        <f t="shared" si="0"/>
        <v>0.750231497371176</v>
      </c>
      <c r="G39" s="23">
        <v>4.5</v>
      </c>
      <c r="H39" s="53">
        <v>0.57155939460969829</v>
      </c>
      <c r="I39" s="66">
        <f t="shared" si="2"/>
        <v>4.4917794054225562</v>
      </c>
      <c r="J39" s="22">
        <f t="shared" si="3"/>
        <v>0.42880186045459678</v>
      </c>
      <c r="K39" s="45">
        <f t="shared" si="4"/>
        <v>4.9205812658771526</v>
      </c>
      <c r="N39" s="69"/>
      <c r="O39" s="70"/>
      <c r="P39" s="38"/>
      <c r="Q39" s="69"/>
      <c r="R39" s="69"/>
    </row>
    <row r="40" spans="1:18">
      <c r="A40" s="47">
        <v>2017</v>
      </c>
      <c r="B40" s="6" t="s">
        <v>8</v>
      </c>
      <c r="C40" s="6">
        <v>2</v>
      </c>
      <c r="D40" s="19" t="str">
        <f t="shared" si="5"/>
        <v>2017 E 2</v>
      </c>
      <c r="E40" s="22">
        <f>'(5) NPP_distance'!E40/0.1034*(0.1034+0.1275)</f>
        <v>1.0195854109764375</v>
      </c>
      <c r="F40" s="22">
        <f t="shared" si="0"/>
        <v>0.76038088480283161</v>
      </c>
      <c r="G40" s="23">
        <v>4.5</v>
      </c>
      <c r="H40" s="53">
        <v>0.57155939460969829</v>
      </c>
      <c r="I40" s="66">
        <f t="shared" si="2"/>
        <v>4.588134349393969</v>
      </c>
      <c r="J40" s="22">
        <f t="shared" si="3"/>
        <v>0.43460283819069317</v>
      </c>
      <c r="K40" s="45">
        <f t="shared" si="4"/>
        <v>5.0227371875846618</v>
      </c>
      <c r="N40" s="69"/>
      <c r="O40" s="70"/>
      <c r="P40" s="38"/>
      <c r="Q40" s="69"/>
      <c r="R40" s="69"/>
    </row>
    <row r="41" spans="1:18">
      <c r="A41" s="47">
        <v>2017</v>
      </c>
      <c r="B41" s="6" t="s">
        <v>8</v>
      </c>
      <c r="C41" s="6">
        <v>3</v>
      </c>
      <c r="D41" s="19" t="str">
        <f t="shared" si="5"/>
        <v>2017 E 3</v>
      </c>
      <c r="E41" s="22">
        <f>'(5) NPP_distance'!E41/0.1034*(0.1034+0.1275)</f>
        <v>0.80189507728194998</v>
      </c>
      <c r="F41" s="22">
        <f t="shared" si="0"/>
        <v>0.6571956666316443</v>
      </c>
      <c r="G41" s="23">
        <v>4.5</v>
      </c>
      <c r="H41" s="53">
        <v>0.57155939460969829</v>
      </c>
      <c r="I41" s="66">
        <f t="shared" si="2"/>
        <v>3.6085278477687748</v>
      </c>
      <c r="J41" s="22">
        <f t="shared" si="3"/>
        <v>0.37562635736009969</v>
      </c>
      <c r="K41" s="45">
        <f t="shared" si="4"/>
        <v>3.9841542051288745</v>
      </c>
      <c r="N41" s="69"/>
      <c r="O41" s="70"/>
      <c r="P41" s="38"/>
      <c r="Q41" s="69"/>
      <c r="R41" s="69"/>
    </row>
    <row r="42" spans="1:18">
      <c r="A42" s="47">
        <v>2018</v>
      </c>
      <c r="B42" s="6" t="s">
        <v>8</v>
      </c>
      <c r="C42" s="6">
        <v>1</v>
      </c>
      <c r="D42" s="19" t="str">
        <f t="shared" si="5"/>
        <v>2018 E 1</v>
      </c>
      <c r="E42" s="22">
        <f>'(5) NPP_distance'!E42/AVERAGE(0.2924,0.1034)*AVERAGE((0.2924+0.3658),(0.1034+0.1275))</f>
        <v>1.4376515182511973</v>
      </c>
      <c r="F42" s="22">
        <f>(E42*1000*0.79-33.3*(13.88+10)+1290)/1000*0.6</f>
        <v>0.97832441965106753</v>
      </c>
      <c r="G42" s="23">
        <v>4.3499999999999996</v>
      </c>
      <c r="H42" s="53">
        <v>0.54611436057240559</v>
      </c>
      <c r="I42" s="66">
        <f t="shared" si="2"/>
        <v>6.2537841043927074</v>
      </c>
      <c r="J42" s="22">
        <f t="shared" si="3"/>
        <v>0.53427701487011259</v>
      </c>
      <c r="K42" s="45">
        <f t="shared" si="4"/>
        <v>6.78806111926282</v>
      </c>
      <c r="N42" s="69"/>
      <c r="O42" s="70"/>
      <c r="P42" s="38"/>
      <c r="Q42" s="69"/>
      <c r="R42" s="69"/>
    </row>
    <row r="43" spans="1:18">
      <c r="A43" s="47">
        <v>2018</v>
      </c>
      <c r="B43" s="6" t="s">
        <v>8</v>
      </c>
      <c r="C43" s="6">
        <v>2</v>
      </c>
      <c r="D43" s="19" t="str">
        <f t="shared" si="5"/>
        <v>2018 E 2</v>
      </c>
      <c r="E43" s="22">
        <f>'(5) NPP_distance'!E43/AVERAGE(0.2924,0.1034)*AVERAGE((0.2924+0.3658),(0.1034+0.1275))</f>
        <v>1.4893151413148824</v>
      </c>
      <c r="F43" s="22">
        <f>(E43*1000*0.79-33.3*(13.88+10)+1290)/1000*0.6</f>
        <v>1.0028129769832543</v>
      </c>
      <c r="G43" s="23">
        <v>4.3499999999999996</v>
      </c>
      <c r="H43" s="53">
        <v>0.54611436057240559</v>
      </c>
      <c r="I43" s="66">
        <f t="shared" si="2"/>
        <v>6.4785208647197381</v>
      </c>
      <c r="J43" s="22">
        <f t="shared" si="3"/>
        <v>0.5476505676989204</v>
      </c>
      <c r="K43" s="45">
        <f t="shared" si="4"/>
        <v>7.0261714324186588</v>
      </c>
      <c r="N43" s="69"/>
      <c r="O43" s="70"/>
      <c r="P43" s="38"/>
      <c r="Q43" s="69"/>
      <c r="R43" s="69"/>
    </row>
    <row r="44" spans="1:18">
      <c r="A44" s="47">
        <v>2018</v>
      </c>
      <c r="B44" s="6" t="s">
        <v>8</v>
      </c>
      <c r="C44" s="6">
        <v>3</v>
      </c>
      <c r="D44" s="19" t="str">
        <f t="shared" si="5"/>
        <v>2018 E 3</v>
      </c>
      <c r="E44" s="22">
        <f>'(5) NPP_distance'!E44/AVERAGE(0.2924,0.1034)*AVERAGE((0.2924+0.3658),(0.1034+0.1275))</f>
        <v>1.3543220238065663</v>
      </c>
      <c r="F44" s="22">
        <f>(E44*1000*0.79-33.3*(13.88+10)+1290)/1000*0.6</f>
        <v>0.93882623928431219</v>
      </c>
      <c r="G44" s="23">
        <v>4.3499999999999996</v>
      </c>
      <c r="H44" s="53">
        <v>0.54611436057240559</v>
      </c>
      <c r="I44" s="66">
        <f t="shared" si="2"/>
        <v>5.891300803558563</v>
      </c>
      <c r="J44" s="22">
        <f t="shared" si="3"/>
        <v>0.5127064913553484</v>
      </c>
      <c r="K44" s="45">
        <f t="shared" si="4"/>
        <v>6.4040072949139111</v>
      </c>
      <c r="N44" s="69"/>
      <c r="O44" s="69"/>
      <c r="P44" s="69"/>
      <c r="Q44" s="69"/>
      <c r="R44" s="69"/>
    </row>
    <row r="45" spans="1:18">
      <c r="A45" s="47">
        <v>2019</v>
      </c>
      <c r="B45" s="6" t="s">
        <v>8</v>
      </c>
      <c r="C45" s="6">
        <v>1</v>
      </c>
      <c r="D45" s="19" t="str">
        <f t="shared" si="5"/>
        <v>2019 E 1</v>
      </c>
      <c r="E45" s="22">
        <f>'(5) NPP_distance'!E45/0.2924*(0.2924+0.3658)</f>
        <v>2.9720208397469401</v>
      </c>
      <c r="F45" s="22">
        <f>(E45*1000*0.79-33.3*(15.14+10)+1290)/1000*0.6</f>
        <v>1.6804406780400498</v>
      </c>
      <c r="G45" s="23">
        <v>4.2</v>
      </c>
      <c r="H45" s="53">
        <v>0.5787024287111967</v>
      </c>
      <c r="I45" s="66">
        <f t="shared" si="2"/>
        <v>12.482487526937149</v>
      </c>
      <c r="J45" s="22">
        <f t="shared" si="3"/>
        <v>0.97247510168686702</v>
      </c>
      <c r="K45" s="45">
        <f t="shared" si="4"/>
        <v>13.454962628624015</v>
      </c>
      <c r="N45" s="69"/>
      <c r="O45" s="69"/>
      <c r="P45" s="69"/>
      <c r="Q45" s="69"/>
      <c r="R45" s="69"/>
    </row>
    <row r="46" spans="1:18">
      <c r="A46" s="47">
        <v>2019</v>
      </c>
      <c r="B46" s="6" t="s">
        <v>8</v>
      </c>
      <c r="C46" s="6">
        <v>2</v>
      </c>
      <c r="D46" s="19" t="str">
        <f t="shared" si="5"/>
        <v>2019 E 2</v>
      </c>
      <c r="E46" s="22">
        <f>'(5) NPP_distance'!E46/0.2924*(0.2924+0.3658)</f>
        <v>2.9549241445068604</v>
      </c>
      <c r="F46" s="22">
        <f>(E46*1000*0.79-33.3*(15.14+10)+1290)/1000*0.6</f>
        <v>1.6723368444962519</v>
      </c>
      <c r="G46" s="23">
        <v>4.2</v>
      </c>
      <c r="H46" s="53">
        <v>0.5787024287111967</v>
      </c>
      <c r="I46" s="66">
        <f t="shared" si="2"/>
        <v>12.410681406928814</v>
      </c>
      <c r="J46" s="22">
        <f t="shared" si="3"/>
        <v>0.96778539353319981</v>
      </c>
      <c r="K46" s="45">
        <f t="shared" si="4"/>
        <v>13.378466800462014</v>
      </c>
    </row>
    <row r="47" spans="1:18">
      <c r="A47" s="47">
        <v>2019</v>
      </c>
      <c r="B47" s="6" t="s">
        <v>8</v>
      </c>
      <c r="C47" s="6">
        <v>3</v>
      </c>
      <c r="D47" s="19" t="str">
        <f t="shared" si="5"/>
        <v>2019 E 3</v>
      </c>
      <c r="E47" s="22">
        <f>'(5) NPP_distance'!E47/0.2924*(0.2924+0.3658)</f>
        <v>2.2804310168176198</v>
      </c>
      <c r="F47" s="22">
        <f>(E47*1000*0.79-33.3*(15.14+10)+1290)/1000*0.6</f>
        <v>1.3526271019715519</v>
      </c>
      <c r="G47" s="23">
        <v>4.2</v>
      </c>
      <c r="H47" s="53">
        <v>0.5787024287111967</v>
      </c>
      <c r="I47" s="66">
        <f t="shared" si="2"/>
        <v>9.5778102706340036</v>
      </c>
      <c r="J47" s="22">
        <f t="shared" si="3"/>
        <v>0.78276858905152458</v>
      </c>
      <c r="K47" s="45">
        <f t="shared" si="4"/>
        <v>10.360578859685528</v>
      </c>
    </row>
    <row r="48" spans="1:18">
      <c r="A48" s="47">
        <v>2017</v>
      </c>
      <c r="B48" s="6" t="s">
        <v>7</v>
      </c>
      <c r="C48" s="6">
        <v>1</v>
      </c>
      <c r="D48" s="19" t="str">
        <f t="shared" si="5"/>
        <v>2017 F 1</v>
      </c>
      <c r="E48" s="22">
        <f>'(5) NPP_distance'!E48/0.1034*(0.1034+0.1275)</f>
        <v>1.05252552315125</v>
      </c>
      <c r="F48" s="22">
        <f t="shared" si="0"/>
        <v>0.77599449797369269</v>
      </c>
      <c r="G48" s="23">
        <v>4.5</v>
      </c>
      <c r="H48" s="53">
        <v>0.57155939460969829</v>
      </c>
      <c r="I48" s="66">
        <f t="shared" si="2"/>
        <v>4.7363648541806249</v>
      </c>
      <c r="J48" s="22">
        <f t="shared" si="3"/>
        <v>0.44352694548230054</v>
      </c>
      <c r="K48" s="45">
        <f t="shared" si="4"/>
        <v>5.1798917996629257</v>
      </c>
    </row>
    <row r="49" spans="1:11">
      <c r="A49" s="47">
        <v>2017</v>
      </c>
      <c r="B49" s="6" t="s">
        <v>7</v>
      </c>
      <c r="C49" s="6">
        <v>2</v>
      </c>
      <c r="D49" s="19" t="str">
        <f t="shared" si="5"/>
        <v>2017 F 2</v>
      </c>
      <c r="E49" s="22">
        <f>'(5) NPP_distance'!E49/0.1034*(0.1034+0.1275)</f>
        <v>1.0587516603167249</v>
      </c>
      <c r="F49" s="22">
        <f t="shared" si="0"/>
        <v>0.77894568699012778</v>
      </c>
      <c r="G49" s="23">
        <v>4.5</v>
      </c>
      <c r="H49" s="53">
        <v>0.57155939460969829</v>
      </c>
      <c r="I49" s="66">
        <f t="shared" si="2"/>
        <v>4.7643824714252618</v>
      </c>
      <c r="J49" s="22">
        <f t="shared" si="3"/>
        <v>0.44521372528991299</v>
      </c>
      <c r="K49" s="45">
        <f t="shared" si="4"/>
        <v>5.2095961967151752</v>
      </c>
    </row>
    <row r="50" spans="1:11">
      <c r="A50" s="47">
        <v>2017</v>
      </c>
      <c r="B50" s="6" t="s">
        <v>7</v>
      </c>
      <c r="C50" s="6">
        <v>3</v>
      </c>
      <c r="D50" s="19" t="str">
        <f t="shared" si="5"/>
        <v>2017 F 3</v>
      </c>
      <c r="E50" s="22">
        <f>'(5) NPP_distance'!E50/0.1034*(0.1034+0.1275)</f>
        <v>0.83957027506577497</v>
      </c>
      <c r="F50" s="22">
        <f t="shared" si="0"/>
        <v>0.67505371038117745</v>
      </c>
      <c r="G50" s="23">
        <v>4.5</v>
      </c>
      <c r="H50" s="53">
        <v>0.57155939460969829</v>
      </c>
      <c r="I50" s="66">
        <f t="shared" si="2"/>
        <v>3.7780662377959873</v>
      </c>
      <c r="J50" s="22">
        <f t="shared" si="3"/>
        <v>0.3858332900344964</v>
      </c>
      <c r="K50" s="45">
        <f t="shared" si="4"/>
        <v>4.163899527830484</v>
      </c>
    </row>
    <row r="51" spans="1:11">
      <c r="A51" s="47">
        <v>2018</v>
      </c>
      <c r="B51" s="6" t="s">
        <v>7</v>
      </c>
      <c r="C51" s="6">
        <v>1</v>
      </c>
      <c r="D51" s="19" t="str">
        <f t="shared" si="5"/>
        <v>2018 F 1</v>
      </c>
      <c r="E51" s="22">
        <f>'(5) NPP_distance'!E51/AVERAGE(0.2924,0.1034)*AVERAGE((0.2924+0.3658),(0.1034+0.1275))</f>
        <v>1.695757529217911</v>
      </c>
      <c r="F51" s="22">
        <f>(E51*1000*0.79-33.3*(13.88+10)+1290)/1000*0.6</f>
        <v>1.1006666688492899</v>
      </c>
      <c r="G51" s="23">
        <v>4.3499999999999996</v>
      </c>
      <c r="H51" s="53">
        <v>0.54611436057240559</v>
      </c>
      <c r="I51" s="66">
        <f t="shared" si="2"/>
        <v>7.3765452520979125</v>
      </c>
      <c r="J51" s="22">
        <f t="shared" si="3"/>
        <v>0.60108987406198966</v>
      </c>
      <c r="K51" s="45">
        <f t="shared" si="4"/>
        <v>7.9776351261599023</v>
      </c>
    </row>
    <row r="52" spans="1:11">
      <c r="A52" s="47">
        <v>2018</v>
      </c>
      <c r="B52" s="6" t="s">
        <v>7</v>
      </c>
      <c r="C52" s="6">
        <v>2</v>
      </c>
      <c r="D52" s="19" t="str">
        <f t="shared" si="5"/>
        <v>2018 F 2</v>
      </c>
      <c r="E52" s="22">
        <f>'(5) NPP_distance'!E52/AVERAGE(0.2924,0.1034)*AVERAGE((0.2924+0.3658),(0.1034+0.1275))</f>
        <v>1.54952209602694</v>
      </c>
      <c r="F52" s="22">
        <f>(E52*1000*0.79-33.3*(13.88+10)+1290)/1000*0.6</f>
        <v>1.0313510735167697</v>
      </c>
      <c r="G52" s="23">
        <v>4.3499999999999996</v>
      </c>
      <c r="H52" s="53">
        <v>0.54611436057240559</v>
      </c>
      <c r="I52" s="66">
        <f t="shared" si="2"/>
        <v>6.7404211177171884</v>
      </c>
      <c r="J52" s="22">
        <f t="shared" si="3"/>
        <v>0.56323563203927474</v>
      </c>
      <c r="K52" s="45">
        <f t="shared" si="4"/>
        <v>7.3036567497564633</v>
      </c>
    </row>
    <row r="53" spans="1:11">
      <c r="A53" s="47">
        <v>2018</v>
      </c>
      <c r="B53" s="6" t="s">
        <v>7</v>
      </c>
      <c r="C53" s="6">
        <v>3</v>
      </c>
      <c r="D53" s="19" t="str">
        <f t="shared" si="5"/>
        <v>2018 F 3</v>
      </c>
      <c r="E53" s="22">
        <f>'(5) NPP_distance'!E53/AVERAGE(0.2924,0.1034)*AVERAGE((0.2924+0.3658),(0.1034+0.1275))</f>
        <v>1.3269438707724863</v>
      </c>
      <c r="F53" s="22">
        <f>(E53*1000*0.79-33.3*(13.88+10)+1290)/1000*0.6</f>
        <v>0.92584899474615856</v>
      </c>
      <c r="G53" s="23">
        <v>4.3499999999999996</v>
      </c>
      <c r="H53" s="53">
        <v>0.54611436057240559</v>
      </c>
      <c r="I53" s="66">
        <f t="shared" si="2"/>
        <v>5.7722058378603149</v>
      </c>
      <c r="J53" s="22">
        <f t="shared" si="3"/>
        <v>0.50561943175240287</v>
      </c>
      <c r="K53" s="45">
        <f t="shared" si="4"/>
        <v>6.2778252696127179</v>
      </c>
    </row>
    <row r="54" spans="1:11">
      <c r="A54" s="47">
        <v>2019</v>
      </c>
      <c r="B54" s="6" t="s">
        <v>7</v>
      </c>
      <c r="C54" s="6">
        <v>1</v>
      </c>
      <c r="D54" s="19" t="str">
        <f t="shared" si="5"/>
        <v>2019 F 1</v>
      </c>
      <c r="E54" s="22">
        <f>'(5) NPP_distance'!E54/0.2924*(0.2924+0.3658)</f>
        <v>3.0529367601995254</v>
      </c>
      <c r="F54" s="22">
        <f>(E54*1000*0.79-33.3*(15.14+10)+1290)/1000*0.6</f>
        <v>1.7187948243345754</v>
      </c>
      <c r="G54" s="23">
        <v>4.2</v>
      </c>
      <c r="H54" s="53">
        <v>0.5787024287111967</v>
      </c>
      <c r="I54" s="66">
        <f t="shared" si="2"/>
        <v>12.822334392838007</v>
      </c>
      <c r="J54" s="22">
        <f t="shared" si="3"/>
        <v>0.99467073929865346</v>
      </c>
      <c r="K54" s="45">
        <f t="shared" si="4"/>
        <v>13.817005132136661</v>
      </c>
    </row>
    <row r="55" spans="1:11">
      <c r="A55" s="47">
        <v>2019</v>
      </c>
      <c r="B55" s="6" t="s">
        <v>7</v>
      </c>
      <c r="C55" s="6">
        <v>2</v>
      </c>
      <c r="D55" s="19" t="str">
        <f t="shared" si="5"/>
        <v>2019 F 2</v>
      </c>
      <c r="E55" s="22">
        <f>'(5) NPP_distance'!E55/0.2924*(0.2924+0.3658)</f>
        <v>3.0455747823721349</v>
      </c>
      <c r="F55" s="22">
        <f>(E55*1000*0.79-33.3*(15.14+10)+1290)/1000*0.6</f>
        <v>1.7153052468443921</v>
      </c>
      <c r="G55" s="23">
        <v>4.2</v>
      </c>
      <c r="H55" s="53">
        <v>0.5787024287111967</v>
      </c>
      <c r="I55" s="66">
        <f t="shared" si="2"/>
        <v>12.791414085962966</v>
      </c>
      <c r="J55" s="22">
        <f t="shared" si="3"/>
        <v>0.99265131232990844</v>
      </c>
      <c r="K55" s="45">
        <f t="shared" si="4"/>
        <v>13.784065398292874</v>
      </c>
    </row>
    <row r="56" spans="1:11">
      <c r="A56" s="47">
        <v>2019</v>
      </c>
      <c r="B56" s="6" t="s">
        <v>7</v>
      </c>
      <c r="C56" s="6">
        <v>3</v>
      </c>
      <c r="D56" s="19" t="str">
        <f t="shared" si="5"/>
        <v>2019 F 3</v>
      </c>
      <c r="E56" s="22">
        <f>'(5) NPP_distance'!E56/0.2924*(0.2924+0.3658)</f>
        <v>2.4451069531361553</v>
      </c>
      <c r="F56" s="22">
        <f>(E56*1000*0.79-33.3*(15.14+10)+1290)/1000*0.6</f>
        <v>1.4306834957865378</v>
      </c>
      <c r="G56" s="23">
        <v>4.2</v>
      </c>
      <c r="H56" s="53">
        <v>0.5787024287111967</v>
      </c>
      <c r="I56" s="66">
        <f t="shared" si="2"/>
        <v>10.269449203171853</v>
      </c>
      <c r="J56" s="22">
        <f t="shared" si="3"/>
        <v>0.82794001372869452</v>
      </c>
      <c r="K56" s="45">
        <f t="shared" si="4"/>
        <v>11.097389216900547</v>
      </c>
    </row>
    <row r="57" spans="1:11">
      <c r="A57" s="47">
        <v>2017</v>
      </c>
      <c r="B57" s="6" t="s">
        <v>5</v>
      </c>
      <c r="C57" s="6">
        <v>1</v>
      </c>
      <c r="D57" s="19" t="str">
        <f t="shared" si="5"/>
        <v>2017 G 1</v>
      </c>
      <c r="E57" s="22">
        <f>'(5) NPP_distance'!E57/0.1034*(0.1034+0.1275)</f>
        <v>1.1315504794445501</v>
      </c>
      <c r="F57" s="22">
        <f t="shared" si="0"/>
        <v>0.81345232725671679</v>
      </c>
      <c r="G57" s="23">
        <v>4.5</v>
      </c>
      <c r="H57" s="53">
        <v>0.57155939460969829</v>
      </c>
      <c r="I57" s="66">
        <f t="shared" si="2"/>
        <v>5.0919771575004757</v>
      </c>
      <c r="J57" s="22">
        <f t="shared" si="3"/>
        <v>0.46493631971069921</v>
      </c>
      <c r="K57" s="45">
        <f t="shared" si="4"/>
        <v>5.5569134772111752</v>
      </c>
    </row>
    <row r="58" spans="1:11">
      <c r="A58" s="47">
        <v>2017</v>
      </c>
      <c r="B58" s="6" t="s">
        <v>5</v>
      </c>
      <c r="C58" s="6">
        <v>2</v>
      </c>
      <c r="D58" s="19" t="str">
        <f t="shared" si="5"/>
        <v>2017 G 2</v>
      </c>
      <c r="E58" s="22">
        <f>'(5) NPP_distance'!E58/0.1034*(0.1034+0.1275)</f>
        <v>1.186096711557137</v>
      </c>
      <c r="F58" s="22">
        <f t="shared" si="0"/>
        <v>0.8393072412780832</v>
      </c>
      <c r="G58" s="23">
        <v>4.5</v>
      </c>
      <c r="H58" s="53">
        <v>0.57155939460969829</v>
      </c>
      <c r="I58" s="66">
        <f t="shared" si="2"/>
        <v>5.337435202007117</v>
      </c>
      <c r="J58" s="22">
        <f t="shared" si="3"/>
        <v>0.47971393871643719</v>
      </c>
      <c r="K58" s="45">
        <f t="shared" si="4"/>
        <v>5.8171491407235543</v>
      </c>
    </row>
    <row r="59" spans="1:11">
      <c r="A59" s="47">
        <v>2017</v>
      </c>
      <c r="B59" s="6" t="s">
        <v>5</v>
      </c>
      <c r="C59" s="6">
        <v>3</v>
      </c>
      <c r="D59" s="19" t="str">
        <f t="shared" si="5"/>
        <v>2017 G 3</v>
      </c>
      <c r="E59" s="22">
        <f>'(5) NPP_distance'!E59/0.1034*(0.1034+0.1275)</f>
        <v>0.92391261447095008</v>
      </c>
      <c r="F59" s="22">
        <f t="shared" si="0"/>
        <v>0.71503197925923045</v>
      </c>
      <c r="G59" s="23">
        <v>4.5</v>
      </c>
      <c r="H59" s="53">
        <v>0.57155939460969829</v>
      </c>
      <c r="I59" s="66">
        <f t="shared" si="2"/>
        <v>4.157606765119275</v>
      </c>
      <c r="J59" s="22">
        <f t="shared" si="3"/>
        <v>0.40868324519198013</v>
      </c>
      <c r="K59" s="45">
        <f t="shared" si="4"/>
        <v>4.5662900103112554</v>
      </c>
    </row>
    <row r="60" spans="1:11">
      <c r="A60" s="47">
        <v>2018</v>
      </c>
      <c r="B60" s="6" t="s">
        <v>5</v>
      </c>
      <c r="C60" s="6">
        <v>1</v>
      </c>
      <c r="D60" s="19" t="str">
        <f t="shared" si="5"/>
        <v>2018 G 1</v>
      </c>
      <c r="E60" s="22">
        <f>'(5) NPP_distance'!E60/AVERAGE(0.2924,0.1034)*AVERAGE((0.2924+0.3658),(0.1034+0.1275))</f>
        <v>2.1786438285159906</v>
      </c>
      <c r="F60" s="22">
        <f>(E60*1000*0.79-33.3*(13.88+10)+1290)/1000*0.6</f>
        <v>1.3295547747165795</v>
      </c>
      <c r="G60" s="23">
        <v>4.3499999999999996</v>
      </c>
      <c r="H60" s="53">
        <v>0.54611436057240559</v>
      </c>
      <c r="I60" s="66">
        <f t="shared" si="2"/>
        <v>9.477100654044559</v>
      </c>
      <c r="J60" s="22">
        <f t="shared" si="3"/>
        <v>0.7260889556403336</v>
      </c>
      <c r="K60" s="45">
        <f t="shared" si="4"/>
        <v>10.203189609684893</v>
      </c>
    </row>
    <row r="61" spans="1:11">
      <c r="A61" s="47">
        <v>2018</v>
      </c>
      <c r="B61" s="6" t="s">
        <v>5</v>
      </c>
      <c r="C61" s="6">
        <v>2</v>
      </c>
      <c r="D61" s="19" t="str">
        <f t="shared" si="5"/>
        <v>2018 G 2</v>
      </c>
      <c r="E61" s="22">
        <f>'(5) NPP_distance'!E61/AVERAGE(0.2924,0.1034)*AVERAGE((0.2924+0.3658),(0.1034+0.1275))</f>
        <v>2.0149057841974543</v>
      </c>
      <c r="F61" s="22">
        <f>(E61*1000*0.79-33.3*(13.88+10)+1290)/1000*0.6</f>
        <v>1.2519429417095933</v>
      </c>
      <c r="G61" s="23">
        <v>4.3499999999999996</v>
      </c>
      <c r="H61" s="53">
        <v>0.54611436057240559</v>
      </c>
      <c r="I61" s="66">
        <f t="shared" si="2"/>
        <v>8.7648401612589257</v>
      </c>
      <c r="J61" s="22">
        <f t="shared" si="3"/>
        <v>0.683704019084871</v>
      </c>
      <c r="K61" s="45">
        <f t="shared" si="4"/>
        <v>9.4485441803437968</v>
      </c>
    </row>
    <row r="62" spans="1:11">
      <c r="A62" s="47">
        <v>2018</v>
      </c>
      <c r="B62" s="6" t="s">
        <v>5</v>
      </c>
      <c r="C62" s="6">
        <v>3</v>
      </c>
      <c r="D62" s="19" t="str">
        <f t="shared" si="5"/>
        <v>2018 G 3</v>
      </c>
      <c r="E62" s="22">
        <f>'(5) NPP_distance'!E62/AVERAGE(0.2924,0.1034)*AVERAGE((0.2924+0.3658),(0.1034+0.1275))</f>
        <v>1.7114274614098013</v>
      </c>
      <c r="F62" s="22">
        <f>(E62*1000*0.79-33.3*(13.88+10)+1290)/1000*0.6</f>
        <v>1.1080942167082457</v>
      </c>
      <c r="G62" s="23">
        <v>4.3499999999999996</v>
      </c>
      <c r="H62" s="53">
        <v>0.54611436057240559</v>
      </c>
      <c r="I62" s="66">
        <f t="shared" si="2"/>
        <v>7.4447094571326353</v>
      </c>
      <c r="J62" s="22">
        <f t="shared" si="3"/>
        <v>0.6051461646116042</v>
      </c>
      <c r="K62" s="45">
        <f t="shared" si="4"/>
        <v>8.0498556217442392</v>
      </c>
    </row>
    <row r="63" spans="1:11">
      <c r="A63" s="47">
        <v>2019</v>
      </c>
      <c r="B63" s="6" t="s">
        <v>5</v>
      </c>
      <c r="C63" s="6">
        <v>1</v>
      </c>
      <c r="D63" s="19" t="str">
        <f t="shared" si="5"/>
        <v>2019 G 1</v>
      </c>
      <c r="E63" s="22">
        <f>'(5) NPP_distance'!E63/0.2924*(0.2924+0.3658)</f>
        <v>3.4609627124061304</v>
      </c>
      <c r="F63" s="22">
        <f>(E63*1000*0.79-33.3*(15.14+10)+1290)/1000*0.6</f>
        <v>1.9121991256805058</v>
      </c>
      <c r="G63" s="23">
        <v>4.2</v>
      </c>
      <c r="H63" s="53">
        <v>0.5787024287111967</v>
      </c>
      <c r="I63" s="66">
        <f t="shared" si="2"/>
        <v>14.536043392105748</v>
      </c>
      <c r="J63" s="22">
        <f t="shared" si="3"/>
        <v>1.1065942782107356</v>
      </c>
      <c r="K63" s="45">
        <f t="shared" si="4"/>
        <v>15.642637670316484</v>
      </c>
    </row>
    <row r="64" spans="1:11">
      <c r="A64" s="47">
        <v>2019</v>
      </c>
      <c r="B64" s="6" t="s">
        <v>5</v>
      </c>
      <c r="C64" s="6">
        <v>2</v>
      </c>
      <c r="D64" s="19" t="str">
        <f t="shared" si="5"/>
        <v>2019 G 2</v>
      </c>
      <c r="E64" s="22">
        <f>'(5) NPP_distance'!E64/0.2924*(0.2924+0.3658)</f>
        <v>3.5022463132575896</v>
      </c>
      <c r="F64" s="22">
        <f>(E64*1000*0.79-33.3*(15.14+10)+1290)/1000*0.6</f>
        <v>1.9317675524840976</v>
      </c>
      <c r="G64" s="23">
        <v>4.2</v>
      </c>
      <c r="H64" s="53">
        <v>0.5787024287111967</v>
      </c>
      <c r="I64" s="66">
        <f t="shared" si="2"/>
        <v>14.709434515681878</v>
      </c>
      <c r="J64" s="22">
        <f t="shared" si="3"/>
        <v>1.1179185743280313</v>
      </c>
      <c r="K64" s="45">
        <f t="shared" si="4"/>
        <v>15.827353090009909</v>
      </c>
    </row>
    <row r="65" spans="1:11">
      <c r="A65" s="47">
        <v>2019</v>
      </c>
      <c r="B65" s="6" t="s">
        <v>5</v>
      </c>
      <c r="C65" s="6">
        <v>3</v>
      </c>
      <c r="D65" s="19" t="str">
        <f t="shared" si="5"/>
        <v>2019 G 3</v>
      </c>
      <c r="E65" s="22">
        <f>'(5) NPP_distance'!E65/0.2924*(0.2924+0.3658)</f>
        <v>2.8134420751184548</v>
      </c>
      <c r="F65" s="22">
        <f>(E65*1000*0.79-33.3*(15.14+10)+1290)/1000*0.6</f>
        <v>1.6052743436061478</v>
      </c>
      <c r="G65" s="23">
        <v>4.2</v>
      </c>
      <c r="H65" s="53">
        <v>0.5787024287111967</v>
      </c>
      <c r="I65" s="66">
        <f t="shared" si="2"/>
        <v>11.816456715497511</v>
      </c>
      <c r="J65" s="22">
        <f t="shared" si="3"/>
        <v>0.92897616139264982</v>
      </c>
      <c r="K65" s="45">
        <f t="shared" si="4"/>
        <v>12.74543287689016</v>
      </c>
    </row>
    <row r="66" spans="1:11">
      <c r="A66" s="47">
        <v>2017</v>
      </c>
      <c r="B66" s="6" t="s">
        <v>11</v>
      </c>
      <c r="C66" s="6">
        <v>1</v>
      </c>
      <c r="D66" s="19" t="str">
        <f t="shared" si="5"/>
        <v>2017 H 1</v>
      </c>
      <c r="E66" s="22">
        <f>'(5) NPP_distance'!E66/0.1034*(0.1034+0.1275)</f>
        <v>1.5173543837450749</v>
      </c>
      <c r="F66" s="22">
        <f t="shared" si="0"/>
        <v>0.99632337789516556</v>
      </c>
      <c r="G66" s="23">
        <v>2</v>
      </c>
      <c r="H66" s="53">
        <v>0.57155939460969829</v>
      </c>
      <c r="I66" s="66">
        <f t="shared" si="2"/>
        <v>3.0347087674901498</v>
      </c>
      <c r="J66" s="22">
        <f t="shared" si="3"/>
        <v>0.5694579867052505</v>
      </c>
      <c r="K66" s="45">
        <f t="shared" si="4"/>
        <v>3.6041667541954006</v>
      </c>
    </row>
    <row r="67" spans="1:11">
      <c r="A67" s="47">
        <v>2017</v>
      </c>
      <c r="B67" s="6" t="s">
        <v>11</v>
      </c>
      <c r="C67" s="6">
        <v>2</v>
      </c>
      <c r="D67" s="19" t="str">
        <f t="shared" si="5"/>
        <v>2017 H 2</v>
      </c>
      <c r="E67" s="22">
        <f>'(5) NPP_distance'!E67/0.1034*(0.1034+0.1275)</f>
        <v>1.7614417625435377</v>
      </c>
      <c r="F67" s="22">
        <f t="shared" ref="F67:F77" si="8">(E67*1000*0.79-33.3*(14.87+10)+1290)/1000*0.6</f>
        <v>1.1120207954456369</v>
      </c>
      <c r="G67" s="23">
        <v>2</v>
      </c>
      <c r="H67" s="53">
        <v>0.57155939460969829</v>
      </c>
      <c r="I67" s="66">
        <f t="shared" ref="I67:I110" si="9">E67*G67</f>
        <v>3.5228835250870754</v>
      </c>
      <c r="J67" s="22">
        <f t="shared" ref="J67:J110" si="10">H67*F67</f>
        <v>0.63558593263830343</v>
      </c>
      <c r="K67" s="45">
        <f t="shared" ref="K67:K110" si="11">J67+I67</f>
        <v>4.1584694577253787</v>
      </c>
    </row>
    <row r="68" spans="1:11">
      <c r="A68" s="47">
        <v>2017</v>
      </c>
      <c r="B68" s="6" t="s">
        <v>11</v>
      </c>
      <c r="C68" s="6">
        <v>3</v>
      </c>
      <c r="D68" s="19" t="str">
        <f t="shared" ref="D68:D110" si="12">A68&amp;" "&amp;B68&amp;" "&amp;C68</f>
        <v>2017 H 3</v>
      </c>
      <c r="E68" s="22">
        <f>'(5) NPP_distance'!E68/0.1034*(0.1034+0.1275)</f>
        <v>1.2867111974211749</v>
      </c>
      <c r="F68" s="22">
        <f t="shared" si="8"/>
        <v>0.88699850757763687</v>
      </c>
      <c r="G68" s="23">
        <v>2</v>
      </c>
      <c r="H68" s="53">
        <v>0.57155939460969829</v>
      </c>
      <c r="I68" s="66">
        <f t="shared" si="9"/>
        <v>2.5734223948423498</v>
      </c>
      <c r="J68" s="22">
        <f t="shared" si="10"/>
        <v>0.50697233001078001</v>
      </c>
      <c r="K68" s="45">
        <f t="shared" si="11"/>
        <v>3.0803947248531296</v>
      </c>
    </row>
    <row r="69" spans="1:11">
      <c r="A69" s="47">
        <v>2018</v>
      </c>
      <c r="B69" s="6" t="s">
        <v>11</v>
      </c>
      <c r="C69" s="6">
        <v>1</v>
      </c>
      <c r="D69" s="19" t="str">
        <f t="shared" si="12"/>
        <v>2018 H 1</v>
      </c>
      <c r="E69" s="22">
        <f>'(5) NPP_distance'!E69/AVERAGE(0.2924,0.1034)*AVERAGE((0.2924+0.3658),(0.1034+0.1275))</f>
        <v>2.2681376093643539</v>
      </c>
      <c r="F69" s="22">
        <f>(E69*1000*0.79-33.3*(13.88+10)+1290)/1000*0.6</f>
        <v>1.371974826838704</v>
      </c>
      <c r="G69" s="23">
        <v>1.5</v>
      </c>
      <c r="H69" s="53">
        <v>0.54611436057240559</v>
      </c>
      <c r="I69" s="66">
        <f t="shared" si="9"/>
        <v>3.4022064140465309</v>
      </c>
      <c r="J69" s="22">
        <f t="shared" si="10"/>
        <v>0.74925515528045572</v>
      </c>
      <c r="K69" s="45">
        <f t="shared" si="11"/>
        <v>4.1514615693269867</v>
      </c>
    </row>
    <row r="70" spans="1:11">
      <c r="A70" s="47">
        <v>2018</v>
      </c>
      <c r="B70" s="6" t="s">
        <v>11</v>
      </c>
      <c r="C70" s="6">
        <v>2</v>
      </c>
      <c r="D70" s="19" t="str">
        <f t="shared" si="12"/>
        <v>2018 H 2</v>
      </c>
      <c r="E70" s="22">
        <f>'(5) NPP_distance'!E70/AVERAGE(0.2924,0.1034)*AVERAGE((0.2924+0.3658),(0.1034+0.1275))</f>
        <v>2.3159281021446803</v>
      </c>
      <c r="F70" s="22">
        <f>(E70*1000*0.79-33.3*(13.88+10)+1290)/1000*0.6</f>
        <v>1.3946275204165786</v>
      </c>
      <c r="G70" s="23">
        <v>1.5</v>
      </c>
      <c r="H70" s="53">
        <v>0.54611436057240559</v>
      </c>
      <c r="I70" s="66">
        <f t="shared" si="9"/>
        <v>3.4738921532170206</v>
      </c>
      <c r="J70" s="22">
        <f t="shared" si="10"/>
        <v>0.76162611654897927</v>
      </c>
      <c r="K70" s="45">
        <f t="shared" si="11"/>
        <v>4.2355182697659997</v>
      </c>
    </row>
    <row r="71" spans="1:11">
      <c r="A71" s="47">
        <v>2018</v>
      </c>
      <c r="B71" s="6" t="s">
        <v>11</v>
      </c>
      <c r="C71" s="6">
        <v>3</v>
      </c>
      <c r="D71" s="19" t="str">
        <f t="shared" si="12"/>
        <v>2018 H 3</v>
      </c>
      <c r="E71" s="22">
        <f>'(5) NPP_distance'!E71/AVERAGE(0.2924,0.1034)*AVERAGE((0.2924+0.3658),(0.1034+0.1275))</f>
        <v>2.1669866788447676</v>
      </c>
      <c r="F71" s="22">
        <f>(E71*1000*0.79-33.3*(13.88+10)+1290)/1000*0.6</f>
        <v>1.3240292857724199</v>
      </c>
      <c r="G71" s="23">
        <v>1.5</v>
      </c>
      <c r="H71" s="53">
        <v>0.54611436057240559</v>
      </c>
      <c r="I71" s="66">
        <f t="shared" si="9"/>
        <v>3.2504800182671514</v>
      </c>
      <c r="J71" s="22">
        <f t="shared" si="10"/>
        <v>0.72307140677874393</v>
      </c>
      <c r="K71" s="45">
        <f t="shared" si="11"/>
        <v>3.9735514250458954</v>
      </c>
    </row>
    <row r="72" spans="1:11">
      <c r="A72" s="47">
        <v>2019</v>
      </c>
      <c r="B72" s="6" t="s">
        <v>11</v>
      </c>
      <c r="C72" s="6">
        <v>1</v>
      </c>
      <c r="D72" s="19" t="str">
        <f t="shared" si="12"/>
        <v>2019 H 1</v>
      </c>
      <c r="E72" s="22">
        <f>'(5) NPP_distance'!E72/0.2924*(0.2924+0.3658)</f>
        <v>4.1978626096073857</v>
      </c>
      <c r="F72" s="22">
        <f>(E72*1000*0.79-33.3*(15.14+10)+1290)/1000*0.6</f>
        <v>2.261489676953901</v>
      </c>
      <c r="G72" s="23">
        <v>1.1499999999999999</v>
      </c>
      <c r="H72" s="53">
        <v>0.5787024287111967</v>
      </c>
      <c r="I72" s="66">
        <f t="shared" si="9"/>
        <v>4.8275420010484931</v>
      </c>
      <c r="J72" s="22">
        <f t="shared" si="10"/>
        <v>1.3087295685585221</v>
      </c>
      <c r="K72" s="45">
        <f t="shared" si="11"/>
        <v>6.1362715696070147</v>
      </c>
    </row>
    <row r="73" spans="1:11">
      <c r="A73" s="47">
        <v>2019</v>
      </c>
      <c r="B73" s="6" t="s">
        <v>11</v>
      </c>
      <c r="C73" s="6">
        <v>2</v>
      </c>
      <c r="D73" s="19" t="str">
        <f t="shared" si="12"/>
        <v>2019 H 2</v>
      </c>
      <c r="E73" s="22">
        <f>'(5) NPP_distance'!E73/0.2924*(0.2924+0.3658)</f>
        <v>4.4018513334513454</v>
      </c>
      <c r="F73" s="22">
        <f>(E73*1000*0.79-33.3*(15.14+10)+1290)/1000*0.6</f>
        <v>2.3581803320559378</v>
      </c>
      <c r="G73" s="23">
        <v>1.1499999999999999</v>
      </c>
      <c r="H73" s="53">
        <v>0.5787024287111967</v>
      </c>
      <c r="I73" s="66">
        <f t="shared" si="9"/>
        <v>5.0621290334690467</v>
      </c>
      <c r="J73" s="22">
        <f t="shared" si="10"/>
        <v>1.3646846854997474</v>
      </c>
      <c r="K73" s="45">
        <f t="shared" si="11"/>
        <v>6.4268137189687939</v>
      </c>
    </row>
    <row r="74" spans="1:11">
      <c r="A74" s="47">
        <v>2019</v>
      </c>
      <c r="B74" s="6" t="s">
        <v>11</v>
      </c>
      <c r="C74" s="6">
        <v>3</v>
      </c>
      <c r="D74" s="19" t="str">
        <f t="shared" si="12"/>
        <v>2019 H 3</v>
      </c>
      <c r="E74" s="22">
        <f>'(5) NPP_distance'!E74/0.2924*(0.2924+0.3658)</f>
        <v>3.8630181382707152</v>
      </c>
      <c r="F74" s="22">
        <f>(E74*1000*0.79-33.3*(15.14+10)+1290)/1000*0.6</f>
        <v>2.1027733975403193</v>
      </c>
      <c r="G74" s="23">
        <v>1.1499999999999999</v>
      </c>
      <c r="H74" s="53">
        <v>0.5787024287111967</v>
      </c>
      <c r="I74" s="66">
        <f t="shared" si="9"/>
        <v>4.4424708590113218</v>
      </c>
      <c r="J74" s="22">
        <f t="shared" si="10"/>
        <v>1.2168800721858775</v>
      </c>
      <c r="K74" s="45">
        <f t="shared" si="11"/>
        <v>5.6593509311971992</v>
      </c>
    </row>
    <row r="75" spans="1:11">
      <c r="A75" s="47">
        <v>2017</v>
      </c>
      <c r="B75" s="6" t="s">
        <v>4</v>
      </c>
      <c r="C75" s="6">
        <v>1</v>
      </c>
      <c r="D75" s="19" t="str">
        <f t="shared" si="12"/>
        <v>2017 I 1</v>
      </c>
      <c r="E75" s="22">
        <f>'(5) NPP_distance'!E75/0.1034*(0.1034+0.1275)</f>
        <v>1.3616699216770625</v>
      </c>
      <c r="F75" s="22">
        <f t="shared" si="8"/>
        <v>0.9225289428749277</v>
      </c>
      <c r="G75" s="23">
        <v>4.5</v>
      </c>
      <c r="H75" s="53">
        <v>0.57155939460969829</v>
      </c>
      <c r="I75" s="66">
        <f t="shared" si="9"/>
        <v>6.1275146475467812</v>
      </c>
      <c r="J75" s="22">
        <f t="shared" si="10"/>
        <v>0.52728008409951865</v>
      </c>
      <c r="K75" s="45">
        <f t="shared" si="11"/>
        <v>6.6547947316462999</v>
      </c>
    </row>
    <row r="76" spans="1:11">
      <c r="A76" s="47">
        <v>2017</v>
      </c>
      <c r="B76" s="6" t="s">
        <v>4</v>
      </c>
      <c r="C76" s="6">
        <v>2</v>
      </c>
      <c r="D76" s="19" t="str">
        <f t="shared" si="12"/>
        <v>2017 I 2</v>
      </c>
      <c r="E76" s="22">
        <f>'(5) NPP_distance'!E76/0.1034*(0.1034+0.1275)</f>
        <v>1.5157480970699249</v>
      </c>
      <c r="F76" s="22">
        <f t="shared" si="8"/>
        <v>0.99556199801114453</v>
      </c>
      <c r="G76" s="23">
        <v>4.5</v>
      </c>
      <c r="H76" s="53">
        <v>0.57155939460969829</v>
      </c>
      <c r="I76" s="66">
        <f t="shared" si="9"/>
        <v>6.8208664368146614</v>
      </c>
      <c r="J76" s="22">
        <f t="shared" si="10"/>
        <v>0.56902281287967138</v>
      </c>
      <c r="K76" s="45">
        <f t="shared" si="11"/>
        <v>7.3898892496943329</v>
      </c>
    </row>
    <row r="77" spans="1:11">
      <c r="A77" s="47">
        <v>2017</v>
      </c>
      <c r="B77" s="6" t="s">
        <v>4</v>
      </c>
      <c r="C77" s="6">
        <v>3</v>
      </c>
      <c r="D77" s="19" t="str">
        <f t="shared" si="12"/>
        <v>2017 I 3</v>
      </c>
      <c r="E77" s="22">
        <f>'(5) NPP_distance'!E77/0.1034*(0.1034+0.1275)</f>
        <v>1.1650657424497375</v>
      </c>
      <c r="F77" s="22">
        <f t="shared" si="8"/>
        <v>0.82933856192117561</v>
      </c>
      <c r="G77" s="23">
        <v>4.5</v>
      </c>
      <c r="H77" s="53">
        <v>0.57155939460969829</v>
      </c>
      <c r="I77" s="66">
        <f t="shared" si="9"/>
        <v>5.2427958410238187</v>
      </c>
      <c r="J77" s="22">
        <f t="shared" si="10"/>
        <v>0.47401624637814493</v>
      </c>
      <c r="K77" s="45">
        <f t="shared" si="11"/>
        <v>5.7168120874019639</v>
      </c>
    </row>
    <row r="78" spans="1:11">
      <c r="A78" s="47">
        <v>2018</v>
      </c>
      <c r="B78" s="6" t="s">
        <v>4</v>
      </c>
      <c r="C78" s="6">
        <v>1</v>
      </c>
      <c r="D78" s="19" t="str">
        <f t="shared" si="12"/>
        <v>2018 I 1</v>
      </c>
      <c r="E78" s="22">
        <f>'(5) NPP_distance'!E78/AVERAGE(0.2924,0.1034)*AVERAGE((0.2924+0.3658),(0.1034+0.1275))</f>
        <v>2.1681985979072014</v>
      </c>
      <c r="F78" s="22">
        <f>(E78*1000*0.79-33.3*(13.88+10)+1290)/1000*0.6</f>
        <v>1.3246037354080133</v>
      </c>
      <c r="G78" s="23">
        <v>4.3499999999999996</v>
      </c>
      <c r="H78" s="53">
        <v>0.54611436057240559</v>
      </c>
      <c r="I78" s="66">
        <f t="shared" si="9"/>
        <v>9.431663900896325</v>
      </c>
      <c r="J78" s="22">
        <f t="shared" si="10"/>
        <v>0.72338512197416716</v>
      </c>
      <c r="K78" s="45">
        <f t="shared" si="11"/>
        <v>10.155049022870493</v>
      </c>
    </row>
    <row r="79" spans="1:11">
      <c r="A79" s="47">
        <v>2018</v>
      </c>
      <c r="B79" s="6" t="s">
        <v>4</v>
      </c>
      <c r="C79" s="6">
        <v>2</v>
      </c>
      <c r="D79" s="19" t="str">
        <f t="shared" si="12"/>
        <v>2018 I 2</v>
      </c>
      <c r="E79" s="22">
        <f>'(5) NPP_distance'!E79/AVERAGE(0.2924,0.1034)*AVERAGE((0.2924+0.3658),(0.1034+0.1275))</f>
        <v>2.1630796426328853</v>
      </c>
      <c r="F79" s="22">
        <f>(E79*1000*0.79-33.3*(13.88+10)+1290)/1000*0.6</f>
        <v>1.3221773506079875</v>
      </c>
      <c r="G79" s="23">
        <v>4.3499999999999996</v>
      </c>
      <c r="H79" s="53">
        <v>0.54611436057240559</v>
      </c>
      <c r="I79" s="66">
        <f t="shared" si="9"/>
        <v>9.4093964454530497</v>
      </c>
      <c r="J79" s="22">
        <f t="shared" si="10"/>
        <v>0.7220600383905984</v>
      </c>
      <c r="K79" s="45">
        <f t="shared" si="11"/>
        <v>10.131456483843648</v>
      </c>
    </row>
    <row r="80" spans="1:11">
      <c r="A80" s="47">
        <v>2018</v>
      </c>
      <c r="B80" s="6" t="s">
        <v>4</v>
      </c>
      <c r="C80" s="6">
        <v>3</v>
      </c>
      <c r="D80" s="19" t="str">
        <f t="shared" si="12"/>
        <v>2018 I 3</v>
      </c>
      <c r="E80" s="22">
        <f>'(5) NPP_distance'!E80/AVERAGE(0.2924,0.1034)*AVERAGE((0.2924+0.3658),(0.1034+0.1275))</f>
        <v>2.1248888260231853</v>
      </c>
      <c r="F80" s="22">
        <f>(E80*1000*0.79-33.3*(13.88+10)+1290)/1000*0.6</f>
        <v>1.3040749035349897</v>
      </c>
      <c r="G80" s="23">
        <v>4.3499999999999996</v>
      </c>
      <c r="H80" s="53">
        <v>0.54611436057240559</v>
      </c>
      <c r="I80" s="66">
        <f t="shared" si="9"/>
        <v>9.2432663932008552</v>
      </c>
      <c r="J80" s="22">
        <f t="shared" si="10"/>
        <v>0.71217403208253238</v>
      </c>
      <c r="K80" s="45">
        <f t="shared" si="11"/>
        <v>9.9554404252833884</v>
      </c>
    </row>
    <row r="81" spans="1:11">
      <c r="A81" s="47">
        <v>2019</v>
      </c>
      <c r="B81" s="6" t="s">
        <v>4</v>
      </c>
      <c r="C81" s="6">
        <v>1</v>
      </c>
      <c r="D81" s="19" t="str">
        <f t="shared" si="12"/>
        <v>2019 I 1</v>
      </c>
      <c r="E81" s="22">
        <f>'(5) NPP_distance'!E81/0.2924*(0.2924+0.3658)</f>
        <v>3.7923965176349248</v>
      </c>
      <c r="F81" s="22">
        <f>(E81*1000*0.79-33.3*(15.14+10)+1290)/1000*0.6</f>
        <v>2.0692987493589543</v>
      </c>
      <c r="G81" s="23">
        <v>4.2</v>
      </c>
      <c r="H81" s="53">
        <v>0.5787024287111967</v>
      </c>
      <c r="I81" s="66">
        <f t="shared" si="9"/>
        <v>15.928065374066685</v>
      </c>
      <c r="J81" s="22">
        <f t="shared" si="10"/>
        <v>1.1975082119830687</v>
      </c>
      <c r="K81" s="45">
        <f t="shared" si="11"/>
        <v>17.125573586049754</v>
      </c>
    </row>
    <row r="82" spans="1:11">
      <c r="A82" s="47">
        <v>2019</v>
      </c>
      <c r="B82" s="6" t="s">
        <v>4</v>
      </c>
      <c r="C82" s="6">
        <v>2</v>
      </c>
      <c r="D82" s="19" t="str">
        <f t="shared" si="12"/>
        <v>2019 I 2</v>
      </c>
      <c r="E82" s="22">
        <f>'(5) NPP_distance'!E82/0.2924*(0.2924+0.3658)</f>
        <v>4.0912770980839355</v>
      </c>
      <c r="F82" s="22">
        <f>(E82*1000*0.79-33.3*(15.14+10)+1290)/1000*0.6</f>
        <v>2.2109681444917859</v>
      </c>
      <c r="G82" s="23">
        <v>4.2</v>
      </c>
      <c r="H82" s="53">
        <v>0.5787024287111967</v>
      </c>
      <c r="I82" s="66">
        <f t="shared" si="9"/>
        <v>17.183363811952528</v>
      </c>
      <c r="J82" s="22">
        <f t="shared" si="10"/>
        <v>1.2794926350204845</v>
      </c>
      <c r="K82" s="45">
        <f t="shared" si="11"/>
        <v>18.462856446973014</v>
      </c>
    </row>
    <row r="83" spans="1:11">
      <c r="A83" s="47">
        <v>2019</v>
      </c>
      <c r="B83" s="6" t="s">
        <v>4</v>
      </c>
      <c r="C83" s="6">
        <v>3</v>
      </c>
      <c r="D83" s="19" t="str">
        <f t="shared" si="12"/>
        <v>2019 I 3</v>
      </c>
      <c r="E83" s="22">
        <f>'(5) NPP_distance'!E83/0.2924*(0.2924+0.3658)</f>
        <v>3.5308141373500197</v>
      </c>
      <c r="F83" s="22">
        <f>(E83*1000*0.79-33.3*(15.14+10)+1290)/1000*0.6</f>
        <v>1.9453087011039094</v>
      </c>
      <c r="G83" s="23">
        <v>4.2</v>
      </c>
      <c r="H83" s="53">
        <v>0.5787024287111967</v>
      </c>
      <c r="I83" s="66">
        <f t="shared" si="9"/>
        <v>14.829419376870083</v>
      </c>
      <c r="J83" s="22">
        <f t="shared" si="10"/>
        <v>1.1257548699218558</v>
      </c>
      <c r="K83" s="45">
        <f t="shared" si="11"/>
        <v>15.955174246791939</v>
      </c>
    </row>
    <row r="84" spans="1:11">
      <c r="A84" s="47">
        <v>2017</v>
      </c>
      <c r="B84" s="6" t="s">
        <v>10</v>
      </c>
      <c r="C84" s="6">
        <v>1</v>
      </c>
      <c r="D84" s="19" t="str">
        <f t="shared" si="12"/>
        <v>2017 J 1</v>
      </c>
      <c r="E84" s="22">
        <f>'(5) NPP_distance'!E84/0.1034*(0.1034+0.1275)</f>
        <v>1.2129863836005874</v>
      </c>
      <c r="F84" s="22">
        <f t="shared" ref="F84:F104" si="13">(E84*1000*0.79-33.3*(14.87+10)+1290)/1000*0.6</f>
        <v>0.85205294582667856</v>
      </c>
      <c r="G84" s="23">
        <v>2</v>
      </c>
      <c r="H84" s="53">
        <v>0.57155939460969829</v>
      </c>
      <c r="I84" s="66">
        <f t="shared" si="9"/>
        <v>2.4259727672011748</v>
      </c>
      <c r="J84" s="22">
        <f t="shared" si="10"/>
        <v>0.48699886589210645</v>
      </c>
      <c r="K84" s="45">
        <f t="shared" si="11"/>
        <v>2.9129716330932811</v>
      </c>
    </row>
    <row r="85" spans="1:11">
      <c r="A85" s="47">
        <v>2017</v>
      </c>
      <c r="B85" s="6" t="s">
        <v>10</v>
      </c>
      <c r="C85" s="6">
        <v>2</v>
      </c>
      <c r="D85" s="19" t="str">
        <f t="shared" si="12"/>
        <v>2017 J 2</v>
      </c>
      <c r="E85" s="22">
        <f>'(5) NPP_distance'!E85/0.1034*(0.1034+0.1275)</f>
        <v>1.3460047302722999</v>
      </c>
      <c r="F85" s="22">
        <f t="shared" si="13"/>
        <v>0.91510364214907025</v>
      </c>
      <c r="G85" s="23">
        <v>2</v>
      </c>
      <c r="H85" s="53">
        <v>0.57155939460969829</v>
      </c>
      <c r="I85" s="66">
        <f t="shared" si="9"/>
        <v>2.6920094605445999</v>
      </c>
      <c r="J85" s="22">
        <f t="shared" si="10"/>
        <v>0.52303608371185262</v>
      </c>
      <c r="K85" s="45">
        <f t="shared" si="11"/>
        <v>3.2150455442564523</v>
      </c>
    </row>
    <row r="86" spans="1:11">
      <c r="A86" s="47">
        <v>2017</v>
      </c>
      <c r="B86" s="6" t="s">
        <v>10</v>
      </c>
      <c r="C86" s="6">
        <v>3</v>
      </c>
      <c r="D86" s="19" t="str">
        <f t="shared" si="12"/>
        <v>2017 J 3</v>
      </c>
      <c r="E86" s="22">
        <f>'(5) NPP_distance'!E86/0.1034*(0.1034+0.1275)</f>
        <v>1.1864327463882625</v>
      </c>
      <c r="F86" s="22">
        <f t="shared" si="13"/>
        <v>0.83946652178803649</v>
      </c>
      <c r="G86" s="23">
        <v>2</v>
      </c>
      <c r="H86" s="53">
        <v>0.57155939460969829</v>
      </c>
      <c r="I86" s="66">
        <f t="shared" si="9"/>
        <v>2.3728654927765249</v>
      </c>
      <c r="J86" s="22">
        <f t="shared" si="10"/>
        <v>0.47980497698827923</v>
      </c>
      <c r="K86" s="45">
        <f t="shared" si="11"/>
        <v>2.8526704697648042</v>
      </c>
    </row>
    <row r="87" spans="1:11">
      <c r="A87" s="47">
        <v>2018</v>
      </c>
      <c r="B87" s="6" t="s">
        <v>10</v>
      </c>
      <c r="C87" s="6">
        <v>1</v>
      </c>
      <c r="D87" s="19" t="str">
        <f t="shared" si="12"/>
        <v>2018 J 1</v>
      </c>
      <c r="E87" s="22">
        <f>'(5) NPP_distance'!E87/AVERAGE(0.2924,0.1034)*AVERAGE((0.2924+0.3658),(0.1034+0.1275))</f>
        <v>2.4308157585175585</v>
      </c>
      <c r="F87" s="22">
        <f>(E87*1000*0.79-33.3*(13.88+10)+1290)/1000*0.6</f>
        <v>1.4490842695373225</v>
      </c>
      <c r="G87" s="23">
        <v>1.5</v>
      </c>
      <c r="H87" s="53">
        <v>0.54611436057240559</v>
      </c>
      <c r="I87" s="66">
        <f t="shared" si="9"/>
        <v>3.6462236377763375</v>
      </c>
      <c r="J87" s="22">
        <f t="shared" si="10"/>
        <v>0.79136572927390636</v>
      </c>
      <c r="K87" s="45">
        <f t="shared" si="11"/>
        <v>4.4375893670502435</v>
      </c>
    </row>
    <row r="88" spans="1:11">
      <c r="A88" s="47">
        <v>2018</v>
      </c>
      <c r="B88" s="6" t="s">
        <v>10</v>
      </c>
      <c r="C88" s="6">
        <v>2</v>
      </c>
      <c r="D88" s="19" t="str">
        <f t="shared" si="12"/>
        <v>2018 J 2</v>
      </c>
      <c r="E88" s="22">
        <f>'(5) NPP_distance'!E88/AVERAGE(0.2924,0.1034)*AVERAGE((0.2924+0.3658),(0.1034+0.1275))</f>
        <v>2.7887803079780791</v>
      </c>
      <c r="F88" s="22">
        <f>(E88*1000*0.79-33.3*(13.88+10)+1290)/1000*0.6</f>
        <v>1.6187594659816096</v>
      </c>
      <c r="G88" s="23">
        <v>1.5</v>
      </c>
      <c r="H88" s="53">
        <v>0.54611436057240559</v>
      </c>
      <c r="I88" s="66">
        <f t="shared" si="9"/>
        <v>4.1831704619671184</v>
      </c>
      <c r="J88" s="22">
        <f t="shared" si="10"/>
        <v>0.88402779068507542</v>
      </c>
      <c r="K88" s="45">
        <f t="shared" si="11"/>
        <v>5.0671982526521937</v>
      </c>
    </row>
    <row r="89" spans="1:11">
      <c r="A89" s="47">
        <v>2018</v>
      </c>
      <c r="B89" s="6" t="s">
        <v>10</v>
      </c>
      <c r="C89" s="6">
        <v>3</v>
      </c>
      <c r="D89" s="19" t="str">
        <f t="shared" si="12"/>
        <v>2018 J 3</v>
      </c>
      <c r="E89" s="22">
        <f>'(5) NPP_distance'!E89/AVERAGE(0.2924,0.1034)*AVERAGE((0.2924+0.3658),(0.1034+0.1275))</f>
        <v>2.5081033093301892</v>
      </c>
      <c r="F89" s="22">
        <f>(E89*1000*0.79-33.3*(13.88+10)+1290)/1000*0.6</f>
        <v>1.4857185686225098</v>
      </c>
      <c r="G89" s="23">
        <v>1.5</v>
      </c>
      <c r="H89" s="53">
        <v>0.54611436057240559</v>
      </c>
      <c r="I89" s="66">
        <f t="shared" si="9"/>
        <v>3.7621549639952838</v>
      </c>
      <c r="J89" s="22">
        <f t="shared" si="10"/>
        <v>0.81137224609383163</v>
      </c>
      <c r="K89" s="45">
        <f t="shared" si="11"/>
        <v>4.5735272100891153</v>
      </c>
    </row>
    <row r="90" spans="1:11">
      <c r="A90" s="47">
        <v>2019</v>
      </c>
      <c r="B90" s="6" t="s">
        <v>10</v>
      </c>
      <c r="C90" s="6">
        <v>1</v>
      </c>
      <c r="D90" s="19" t="str">
        <f t="shared" si="12"/>
        <v>2019 J 1</v>
      </c>
      <c r="E90" s="22">
        <f>'(5) NPP_distance'!E90/0.2924*(0.2924+0.3658)</f>
        <v>4.2071252110203758</v>
      </c>
      <c r="F90" s="22">
        <f>(E90*1000*0.79-33.3*(15.14+10)+1290)/1000*0.6</f>
        <v>2.2658801500236585</v>
      </c>
      <c r="G90" s="23">
        <v>1.1499999999999999</v>
      </c>
      <c r="H90" s="53">
        <v>0.5787024287111967</v>
      </c>
      <c r="I90" s="66">
        <f t="shared" si="9"/>
        <v>4.8381939926734319</v>
      </c>
      <c r="J90" s="22">
        <f t="shared" si="10"/>
        <v>1.311270345987182</v>
      </c>
      <c r="K90" s="45">
        <f t="shared" si="11"/>
        <v>6.1494643386606143</v>
      </c>
    </row>
    <row r="91" spans="1:11">
      <c r="A91" s="47">
        <v>2019</v>
      </c>
      <c r="B91" s="6" t="s">
        <v>10</v>
      </c>
      <c r="C91" s="6">
        <v>2</v>
      </c>
      <c r="D91" s="19" t="str">
        <f t="shared" si="12"/>
        <v>2019 J 2</v>
      </c>
      <c r="E91" s="22">
        <f>'(5) NPP_distance'!E91/0.2924*(0.2924+0.3658)</f>
        <v>4.6614780896093402</v>
      </c>
      <c r="F91" s="22">
        <f>(E91*1000*0.79-33.3*(15.14+10)+1290)/1000*0.6</f>
        <v>2.481243414474827</v>
      </c>
      <c r="G91" s="23">
        <v>1.1499999999999999</v>
      </c>
      <c r="H91" s="53">
        <v>0.5787024287111967</v>
      </c>
      <c r="I91" s="66">
        <f t="shared" si="9"/>
        <v>5.3606998030507409</v>
      </c>
      <c r="J91" s="22">
        <f t="shared" si="10"/>
        <v>1.4359015901802448</v>
      </c>
      <c r="K91" s="45">
        <f t="shared" si="11"/>
        <v>6.7966013932309854</v>
      </c>
    </row>
    <row r="92" spans="1:11">
      <c r="A92" s="47">
        <v>2019</v>
      </c>
      <c r="B92" s="6" t="s">
        <v>10</v>
      </c>
      <c r="C92" s="6">
        <v>3</v>
      </c>
      <c r="D92" s="19" t="str">
        <f t="shared" si="12"/>
        <v>2019 J 3</v>
      </c>
      <c r="E92" s="22">
        <f>'(5) NPP_distance'!E92/0.2924*(0.2924+0.3658)</f>
        <v>3.834947069401335</v>
      </c>
      <c r="F92" s="22">
        <f>(E92*1000*0.79-33.3*(15.14+10)+1290)/1000*0.6</f>
        <v>2.089467710896233</v>
      </c>
      <c r="G92" s="23">
        <v>1.1499999999999999</v>
      </c>
      <c r="H92" s="53">
        <v>0.5787024287111967</v>
      </c>
      <c r="I92" s="66">
        <f t="shared" si="9"/>
        <v>4.4101891298115348</v>
      </c>
      <c r="J92" s="22">
        <f t="shared" si="10"/>
        <v>1.2091800390092746</v>
      </c>
      <c r="K92" s="45">
        <f t="shared" si="11"/>
        <v>5.6193691688208096</v>
      </c>
    </row>
    <row r="93" spans="1:11">
      <c r="A93" s="47">
        <v>2017</v>
      </c>
      <c r="B93" s="6" t="s">
        <v>6</v>
      </c>
      <c r="C93" s="6">
        <v>1</v>
      </c>
      <c r="D93" s="19" t="str">
        <f t="shared" si="12"/>
        <v>2017 K 1</v>
      </c>
      <c r="E93" s="22">
        <f>'(5) NPP_distance'!E93/0.1034*(0.1034+0.1275)</f>
        <v>1.3913920998983125</v>
      </c>
      <c r="F93" s="22">
        <f t="shared" si="13"/>
        <v>0.93661725535180029</v>
      </c>
      <c r="G93" s="23">
        <v>4.5</v>
      </c>
      <c r="H93" s="53">
        <v>0.57155939460969829</v>
      </c>
      <c r="I93" s="66">
        <f t="shared" si="9"/>
        <v>6.2612644495424057</v>
      </c>
      <c r="J93" s="22">
        <f t="shared" si="10"/>
        <v>0.53533239144987221</v>
      </c>
      <c r="K93" s="45">
        <f t="shared" si="11"/>
        <v>6.7965968409922777</v>
      </c>
    </row>
    <row r="94" spans="1:11">
      <c r="A94" s="47">
        <v>2017</v>
      </c>
      <c r="B94" s="6" t="s">
        <v>6</v>
      </c>
      <c r="C94" s="6">
        <v>2</v>
      </c>
      <c r="D94" s="19" t="str">
        <f t="shared" si="12"/>
        <v>2017 K 2</v>
      </c>
      <c r="E94" s="22">
        <f>'(5) NPP_distance'!E94/0.1034*(0.1034+0.1275)</f>
        <v>1.4741093504413374</v>
      </c>
      <c r="F94" s="22">
        <f t="shared" si="13"/>
        <v>0.97582523210919414</v>
      </c>
      <c r="G94" s="23">
        <v>4.5</v>
      </c>
      <c r="H94" s="53">
        <v>0.57155939460969829</v>
      </c>
      <c r="I94" s="66">
        <f t="shared" si="9"/>
        <v>6.6334920769860179</v>
      </c>
      <c r="J94" s="22">
        <f t="shared" si="10"/>
        <v>0.55774207890919936</v>
      </c>
      <c r="K94" s="45">
        <f t="shared" si="11"/>
        <v>7.1912341558952173</v>
      </c>
    </row>
    <row r="95" spans="1:11">
      <c r="A95" s="47">
        <v>2017</v>
      </c>
      <c r="B95" s="6" t="s">
        <v>6</v>
      </c>
      <c r="C95" s="6">
        <v>3</v>
      </c>
      <c r="D95" s="19" t="str">
        <f t="shared" si="12"/>
        <v>2017 K 3</v>
      </c>
      <c r="E95" s="22">
        <f>'(5) NPP_distance'!E95/0.1034*(0.1034+0.1275)</f>
        <v>1.1272482754288748</v>
      </c>
      <c r="F95" s="22">
        <f t="shared" si="13"/>
        <v>0.81141308255328681</v>
      </c>
      <c r="G95" s="23">
        <v>4.5</v>
      </c>
      <c r="H95" s="53">
        <v>0.57155939460969829</v>
      </c>
      <c r="I95" s="66">
        <f t="shared" si="9"/>
        <v>5.0726172394299365</v>
      </c>
      <c r="J95" s="22">
        <f t="shared" si="10"/>
        <v>0.46377077024254576</v>
      </c>
      <c r="K95" s="45">
        <f t="shared" si="11"/>
        <v>5.536388009672482</v>
      </c>
    </row>
    <row r="96" spans="1:11">
      <c r="A96" s="47">
        <v>2018</v>
      </c>
      <c r="B96" s="6" t="s">
        <v>6</v>
      </c>
      <c r="C96" s="6">
        <v>1</v>
      </c>
      <c r="D96" s="19" t="str">
        <f t="shared" si="12"/>
        <v>2018 K 1</v>
      </c>
      <c r="E96" s="22">
        <f>'(5) NPP_distance'!E96/AVERAGE(0.2924,0.1034)*AVERAGE((0.2924+0.3658),(0.1034+0.1275))</f>
        <v>2.1723943050176988</v>
      </c>
      <c r="F96" s="22">
        <f>(E96*1000*0.79-33.3*(13.88+10)+1290)/1000*0.6</f>
        <v>1.3265925005783892</v>
      </c>
      <c r="G96" s="23">
        <v>4.3499999999999996</v>
      </c>
      <c r="H96" s="53">
        <v>0.54611436057240559</v>
      </c>
      <c r="I96" s="66">
        <f t="shared" si="9"/>
        <v>9.4499152268269899</v>
      </c>
      <c r="J96" s="22">
        <f t="shared" si="10"/>
        <v>0.72447121519351565</v>
      </c>
      <c r="K96" s="45">
        <f t="shared" si="11"/>
        <v>10.174386442020506</v>
      </c>
    </row>
    <row r="97" spans="1:11">
      <c r="A97" s="47">
        <v>2018</v>
      </c>
      <c r="B97" s="6" t="s">
        <v>6</v>
      </c>
      <c r="C97" s="6">
        <v>2</v>
      </c>
      <c r="D97" s="19" t="str">
        <f t="shared" si="12"/>
        <v>2018 K 2</v>
      </c>
      <c r="E97" s="22">
        <f>'(5) NPP_distance'!E97/AVERAGE(0.2924,0.1034)*AVERAGE((0.2924+0.3658),(0.1034+0.1275))</f>
        <v>2.2300935710617802</v>
      </c>
      <c r="F97" s="22">
        <f>(E97*1000*0.79-33.3*(13.88+10)+1290)/1000*0.6</f>
        <v>1.3539419526832839</v>
      </c>
      <c r="G97" s="23">
        <v>4.3499999999999996</v>
      </c>
      <c r="H97" s="53">
        <v>0.54611436057240559</v>
      </c>
      <c r="I97" s="66">
        <f t="shared" si="9"/>
        <v>9.7009070341187424</v>
      </c>
      <c r="J97" s="22">
        <f t="shared" si="10"/>
        <v>0.73940714374178584</v>
      </c>
      <c r="K97" s="45">
        <f t="shared" si="11"/>
        <v>10.440314177860529</v>
      </c>
    </row>
    <row r="98" spans="1:11">
      <c r="A98" s="47">
        <v>2018</v>
      </c>
      <c r="B98" s="6" t="s">
        <v>6</v>
      </c>
      <c r="C98" s="6">
        <v>3</v>
      </c>
      <c r="D98" s="19" t="str">
        <f t="shared" si="12"/>
        <v>2018 K 3</v>
      </c>
      <c r="E98" s="22">
        <f>'(5) NPP_distance'!E98/AVERAGE(0.2924,0.1034)*AVERAGE((0.2924+0.3658),(0.1034+0.1275))</f>
        <v>1.7952164293423638</v>
      </c>
      <c r="F98" s="22">
        <f>(E98*1000*0.79-33.3*(13.88+10)+1290)/1000*0.6</f>
        <v>1.1478101875082805</v>
      </c>
      <c r="G98" s="23">
        <v>4.3499999999999996</v>
      </c>
      <c r="H98" s="53">
        <v>0.54611436057240559</v>
      </c>
      <c r="I98" s="66">
        <f t="shared" si="9"/>
        <v>7.8091914676392822</v>
      </c>
      <c r="J98" s="22">
        <f t="shared" si="10"/>
        <v>0.62683562660957759</v>
      </c>
      <c r="K98" s="45">
        <f t="shared" si="11"/>
        <v>8.4360270942488604</v>
      </c>
    </row>
    <row r="99" spans="1:11">
      <c r="A99" s="47">
        <v>2019</v>
      </c>
      <c r="B99" s="6" t="s">
        <v>6</v>
      </c>
      <c r="C99" s="6">
        <v>1</v>
      </c>
      <c r="D99" s="19" t="str">
        <f t="shared" si="12"/>
        <v>2019 K 1</v>
      </c>
      <c r="E99" s="22">
        <f>'(5) NPP_distance'!E99/0.2924*(0.2924+0.3658)</f>
        <v>3.9373801553067005</v>
      </c>
      <c r="F99" s="22">
        <f>(E99*1000*0.79-33.3*(15.14+10)+1290)/1000*0.6</f>
        <v>2.1380209936153762</v>
      </c>
      <c r="G99" s="23">
        <v>4.2</v>
      </c>
      <c r="H99" s="53">
        <v>0.5787024287111967</v>
      </c>
      <c r="I99" s="66">
        <f t="shared" si="9"/>
        <v>16.536996652288142</v>
      </c>
      <c r="J99" s="22">
        <f t="shared" si="10"/>
        <v>1.2372779416407442</v>
      </c>
      <c r="K99" s="45">
        <f t="shared" si="11"/>
        <v>17.774274593928887</v>
      </c>
    </row>
    <row r="100" spans="1:11">
      <c r="A100" s="47">
        <v>2019</v>
      </c>
      <c r="B100" s="6" t="s">
        <v>6</v>
      </c>
      <c r="C100" s="6">
        <v>2</v>
      </c>
      <c r="D100" s="19" t="str">
        <f t="shared" si="12"/>
        <v>2019 K 2</v>
      </c>
      <c r="E100" s="22">
        <f>'(5) NPP_distance'!E100/0.2924*(0.2924+0.3658)</f>
        <v>3.8474038112048099</v>
      </c>
      <c r="F100" s="22">
        <f>(E100*1000*0.79-33.3*(15.14+10)+1290)/1000*0.6</f>
        <v>2.09537220651108</v>
      </c>
      <c r="G100" s="23">
        <v>4.2</v>
      </c>
      <c r="H100" s="53">
        <v>0.5787024287111967</v>
      </c>
      <c r="I100" s="66">
        <f t="shared" si="9"/>
        <v>16.159096007060203</v>
      </c>
      <c r="J100" s="22">
        <f t="shared" si="10"/>
        <v>1.2125969849619012</v>
      </c>
      <c r="K100" s="45">
        <f t="shared" si="11"/>
        <v>17.371692992022105</v>
      </c>
    </row>
    <row r="101" spans="1:11">
      <c r="A101" s="47">
        <v>2019</v>
      </c>
      <c r="B101" s="6" t="s">
        <v>6</v>
      </c>
      <c r="C101" s="6">
        <v>3</v>
      </c>
      <c r="D101" s="19" t="str">
        <f t="shared" si="12"/>
        <v>2019 K 3</v>
      </c>
      <c r="E101" s="22">
        <f>'(5) NPP_distance'!E101/0.2924*(0.2924+0.3658)</f>
        <v>3.1880435677396797</v>
      </c>
      <c r="F101" s="22">
        <f>(E101*1000*0.79-33.3*(15.14+10)+1290)/1000*0.6</f>
        <v>1.7828354511086082</v>
      </c>
      <c r="G101" s="23">
        <v>4.2</v>
      </c>
      <c r="H101" s="53">
        <v>0.5787024287111967</v>
      </c>
      <c r="I101" s="66">
        <f t="shared" si="9"/>
        <v>13.389782984506656</v>
      </c>
      <c r="J101" s="22">
        <f t="shared" si="10"/>
        <v>1.0317312055489736</v>
      </c>
      <c r="K101" s="45">
        <f t="shared" si="11"/>
        <v>14.42151419005563</v>
      </c>
    </row>
    <row r="102" spans="1:11">
      <c r="A102" s="47">
        <v>2017</v>
      </c>
      <c r="B102" s="6" t="s">
        <v>12</v>
      </c>
      <c r="C102" s="6">
        <v>1</v>
      </c>
      <c r="D102" s="19" t="str">
        <f t="shared" si="12"/>
        <v>2017 L 1</v>
      </c>
      <c r="E102" s="22">
        <f>'(5) NPP_distance'!E102/0.1034*(0.1034+0.1275)</f>
        <v>1.43225826840365</v>
      </c>
      <c r="F102" s="22">
        <f t="shared" si="13"/>
        <v>0.9559878192233302</v>
      </c>
      <c r="G102" s="23">
        <v>2</v>
      </c>
      <c r="H102" s="53">
        <v>0.57155939460969829</v>
      </c>
      <c r="I102" s="66">
        <f t="shared" si="9"/>
        <v>2.8645165368073</v>
      </c>
      <c r="J102" s="22">
        <f t="shared" si="10"/>
        <v>0.54640381920953229</v>
      </c>
      <c r="K102" s="45">
        <f t="shared" si="11"/>
        <v>3.4109203560168324</v>
      </c>
    </row>
    <row r="103" spans="1:11">
      <c r="A103" s="47">
        <v>2017</v>
      </c>
      <c r="B103" s="6" t="s">
        <v>12</v>
      </c>
      <c r="C103" s="6">
        <v>2</v>
      </c>
      <c r="D103" s="19" t="str">
        <f t="shared" si="12"/>
        <v>2017 L 2</v>
      </c>
      <c r="E103" s="22">
        <f>'(5) NPP_distance'!E103/0.1034*(0.1034+0.1275)</f>
        <v>1.4743588570560373</v>
      </c>
      <c r="F103" s="22">
        <f t="shared" si="13"/>
        <v>0.97594349824456172</v>
      </c>
      <c r="G103" s="23">
        <v>2</v>
      </c>
      <c r="H103" s="53">
        <v>0.57155939460969829</v>
      </c>
      <c r="I103" s="66">
        <f t="shared" si="9"/>
        <v>2.9487177141120746</v>
      </c>
      <c r="J103" s="22">
        <f t="shared" si="10"/>
        <v>0.55780967502993284</v>
      </c>
      <c r="K103" s="45">
        <f t="shared" si="11"/>
        <v>3.5065273891420077</v>
      </c>
    </row>
    <row r="104" spans="1:11">
      <c r="A104" s="47">
        <v>2017</v>
      </c>
      <c r="B104" s="6" t="s">
        <v>12</v>
      </c>
      <c r="C104" s="6">
        <v>3</v>
      </c>
      <c r="D104" s="19" t="str">
        <f t="shared" si="12"/>
        <v>2017 L 3</v>
      </c>
      <c r="E104" s="22">
        <f>'(5) NPP_distance'!E104/0.1034*(0.1034+0.1275)</f>
        <v>1.1102006253437624</v>
      </c>
      <c r="F104" s="22">
        <f t="shared" si="13"/>
        <v>0.80333249641294335</v>
      </c>
      <c r="G104" s="23">
        <v>2</v>
      </c>
      <c r="H104" s="53">
        <v>0.57155939460969829</v>
      </c>
      <c r="I104" s="66">
        <f t="shared" si="9"/>
        <v>2.2204012506875248</v>
      </c>
      <c r="J104" s="22">
        <f t="shared" si="10"/>
        <v>0.45915223532007954</v>
      </c>
      <c r="K104" s="45">
        <f t="shared" si="11"/>
        <v>2.6795534860076042</v>
      </c>
    </row>
    <row r="105" spans="1:11">
      <c r="A105" s="47">
        <v>2018</v>
      </c>
      <c r="B105" s="6" t="s">
        <v>12</v>
      </c>
      <c r="C105" s="6">
        <v>1</v>
      </c>
      <c r="D105" s="19" t="str">
        <f t="shared" si="12"/>
        <v>2018 L 1</v>
      </c>
      <c r="E105" s="22">
        <f>'(5) NPP_distance'!E105/AVERAGE(0.2924,0.1034)*AVERAGE((0.2924+0.3658),(0.1034+0.1275))</f>
        <v>2.5291428235505604</v>
      </c>
      <c r="F105" s="22">
        <f>(E105*1000*0.79-33.3*(13.88+10)+1290)/1000*0.6</f>
        <v>1.4956912983629655</v>
      </c>
      <c r="G105" s="23">
        <v>1.5</v>
      </c>
      <c r="H105" s="53">
        <v>0.54611436057240559</v>
      </c>
      <c r="I105" s="66">
        <f t="shared" si="9"/>
        <v>3.7937142353258406</v>
      </c>
      <c r="J105" s="22">
        <f t="shared" si="10"/>
        <v>0.81681849701920206</v>
      </c>
      <c r="K105" s="45">
        <f t="shared" si="11"/>
        <v>4.6105327323450425</v>
      </c>
    </row>
    <row r="106" spans="1:11">
      <c r="A106" s="47">
        <v>2018</v>
      </c>
      <c r="B106" s="6" t="s">
        <v>12</v>
      </c>
      <c r="C106" s="6">
        <v>2</v>
      </c>
      <c r="D106" s="19" t="str">
        <f t="shared" si="12"/>
        <v>2018 L 2</v>
      </c>
      <c r="E106" s="22">
        <f>'(5) NPP_distance'!E106/AVERAGE(0.2924,0.1034)*AVERAGE((0.2924+0.3658),(0.1034+0.1275))</f>
        <v>2.8283534436328215</v>
      </c>
      <c r="F106" s="22">
        <f>(E106*1000*0.79-33.3*(13.88+10)+1290)/1000*0.6</f>
        <v>1.6375171322819573</v>
      </c>
      <c r="G106" s="23">
        <v>1.5</v>
      </c>
      <c r="H106" s="53">
        <v>0.54611436057240559</v>
      </c>
      <c r="I106" s="66">
        <f t="shared" si="9"/>
        <v>4.2425301654492324</v>
      </c>
      <c r="J106" s="22">
        <f t="shared" si="10"/>
        <v>0.89427162162252039</v>
      </c>
      <c r="K106" s="45">
        <f t="shared" si="11"/>
        <v>5.1368017870717528</v>
      </c>
    </row>
    <row r="107" spans="1:11">
      <c r="A107" s="47">
        <v>2018</v>
      </c>
      <c r="B107" s="6" t="s">
        <v>12</v>
      </c>
      <c r="C107" s="6">
        <v>3</v>
      </c>
      <c r="D107" s="19" t="str">
        <f t="shared" si="12"/>
        <v>2018 L 3</v>
      </c>
      <c r="E107" s="22">
        <f>'(5) NPP_distance'!E107/AVERAGE(0.2924,0.1034)*AVERAGE((0.2924+0.3658),(0.1034+0.1275))</f>
        <v>2.4970527117697765</v>
      </c>
      <c r="F107" s="22">
        <f>(E107*1000*0.79-33.3*(13.88+10)+1290)/1000*0.6</f>
        <v>1.4804805853788738</v>
      </c>
      <c r="G107" s="23">
        <v>1.5</v>
      </c>
      <c r="H107" s="53">
        <v>0.54611436057240559</v>
      </c>
      <c r="I107" s="66">
        <f t="shared" si="9"/>
        <v>3.7455790676546648</v>
      </c>
      <c r="J107" s="22">
        <f t="shared" si="10"/>
        <v>0.80851170822404439</v>
      </c>
      <c r="K107" s="45">
        <f t="shared" si="11"/>
        <v>4.5540907758787093</v>
      </c>
    </row>
    <row r="108" spans="1:11">
      <c r="A108" s="47">
        <v>2019</v>
      </c>
      <c r="B108" s="6" t="s">
        <v>12</v>
      </c>
      <c r="C108" s="6">
        <v>1</v>
      </c>
      <c r="D108" s="19" t="str">
        <f t="shared" si="12"/>
        <v>2019 L 1</v>
      </c>
      <c r="E108" s="22">
        <f>'(5) NPP_distance'!E108/0.2924*(0.2924+0.3658)</f>
        <v>4.1366511896118903</v>
      </c>
      <c r="F108" s="22">
        <f>(E108*1000*0.79-33.3*(15.14+10)+1290)/1000*0.6</f>
        <v>2.2324754638760362</v>
      </c>
      <c r="G108" s="23">
        <v>1.1499999999999999</v>
      </c>
      <c r="H108" s="53">
        <v>0.5787024287111967</v>
      </c>
      <c r="I108" s="66">
        <f t="shared" si="9"/>
        <v>4.7571488680536733</v>
      </c>
      <c r="J108" s="22">
        <f t="shared" si="10"/>
        <v>1.2919389729832176</v>
      </c>
      <c r="K108" s="45">
        <f t="shared" si="11"/>
        <v>6.0490878410368909</v>
      </c>
    </row>
    <row r="109" spans="1:11">
      <c r="A109" s="47">
        <v>2019</v>
      </c>
      <c r="B109" s="6" t="s">
        <v>12</v>
      </c>
      <c r="C109" s="6">
        <v>2</v>
      </c>
      <c r="D109" s="19" t="str">
        <f t="shared" si="12"/>
        <v>2019 L 2</v>
      </c>
      <c r="E109" s="22">
        <f>'(5) NPP_distance'!E109/0.2924*(0.2924+0.3658)</f>
        <v>4.2866270900863945</v>
      </c>
      <c r="F109" s="22">
        <f>(E109*1000*0.79-33.3*(15.14+10)+1290)/1000*0.6</f>
        <v>2.3035640407009512</v>
      </c>
      <c r="G109" s="23">
        <v>1.1499999999999999</v>
      </c>
      <c r="H109" s="53">
        <v>0.5787024287111967</v>
      </c>
      <c r="I109" s="66">
        <f t="shared" si="9"/>
        <v>4.9296211535993537</v>
      </c>
      <c r="J109" s="22">
        <f t="shared" si="10"/>
        <v>1.3330781050454183</v>
      </c>
      <c r="K109" s="45">
        <f t="shared" si="11"/>
        <v>6.2626992586447718</v>
      </c>
    </row>
    <row r="110" spans="1:11" ht="17" thickBot="1">
      <c r="A110" s="44">
        <v>2019</v>
      </c>
      <c r="B110" s="18" t="s">
        <v>12</v>
      </c>
      <c r="C110" s="18">
        <v>3</v>
      </c>
      <c r="D110" s="81" t="str">
        <f t="shared" si="12"/>
        <v>2019 L 3</v>
      </c>
      <c r="E110" s="25">
        <f>'(5) NPP_distance'!E110/0.2924*(0.2924+0.3658)</f>
        <v>3.8804503192684656</v>
      </c>
      <c r="F110" s="25">
        <f>(E110*1000*0.79-33.3*(15.14+10)+1290)/1000*0.6</f>
        <v>2.1110362513332528</v>
      </c>
      <c r="G110" s="26">
        <v>1.1499999999999999</v>
      </c>
      <c r="H110" s="54">
        <v>0.5787024287111967</v>
      </c>
      <c r="I110" s="68">
        <f t="shared" si="9"/>
        <v>4.4625178671587351</v>
      </c>
      <c r="J110" s="25">
        <f t="shared" si="10"/>
        <v>1.2216618057439337</v>
      </c>
      <c r="K110" s="41">
        <f t="shared" si="11"/>
        <v>5.684179672902669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9A98-60C8-9C42-9FC8-EA9EFC741E1F}">
  <sheetPr>
    <tabColor theme="9" tint="0.59999389629810485"/>
  </sheetPr>
  <dimension ref="A1:S112"/>
  <sheetViews>
    <sheetView tabSelected="1" workbookViewId="0">
      <selection activeCell="P17" sqref="P17"/>
    </sheetView>
  </sheetViews>
  <sheetFormatPr baseColWidth="10" defaultRowHeight="16"/>
  <cols>
    <col min="5" max="7" width="10.83203125" hidden="1" customWidth="1"/>
    <col min="8" max="8" width="27.1640625" hidden="1" customWidth="1"/>
    <col min="9" max="9" width="27" hidden="1" customWidth="1"/>
    <col min="10" max="10" width="30.1640625" hidden="1" customWidth="1"/>
    <col min="11" max="11" width="19" bestFit="1" customWidth="1"/>
    <col min="12" max="12" width="18.83203125" bestFit="1" customWidth="1"/>
    <col min="13" max="13" width="22.1640625" bestFit="1" customWidth="1"/>
    <col min="14" max="14" width="19" bestFit="1" customWidth="1"/>
    <col min="15" max="15" width="18.83203125" bestFit="1" customWidth="1"/>
    <col min="16" max="16" width="22.1640625" bestFit="1" customWidth="1"/>
    <col min="17" max="17" width="20.83203125" bestFit="1" customWidth="1"/>
    <col min="18" max="18" width="20.6640625" bestFit="1" customWidth="1"/>
    <col min="19" max="19" width="24" bestFit="1" customWidth="1"/>
  </cols>
  <sheetData>
    <row r="1" spans="1:19">
      <c r="A1" s="8" t="s">
        <v>41</v>
      </c>
      <c r="B1" s="9" t="s">
        <v>1</v>
      </c>
      <c r="C1" s="9" t="s">
        <v>2</v>
      </c>
      <c r="D1" s="9" t="s">
        <v>44</v>
      </c>
      <c r="E1" s="8" t="s">
        <v>36</v>
      </c>
      <c r="F1" s="9" t="s">
        <v>35</v>
      </c>
      <c r="G1" s="10" t="s">
        <v>42</v>
      </c>
      <c r="H1" s="8" t="s">
        <v>72</v>
      </c>
      <c r="I1" s="9" t="s">
        <v>73</v>
      </c>
      <c r="J1" s="10" t="s">
        <v>74</v>
      </c>
      <c r="K1" s="8" t="s">
        <v>71</v>
      </c>
      <c r="L1" s="9" t="s">
        <v>70</v>
      </c>
      <c r="M1" s="52" t="s">
        <v>69</v>
      </c>
      <c r="N1" s="8" t="s">
        <v>68</v>
      </c>
      <c r="O1" s="9" t="s">
        <v>67</v>
      </c>
      <c r="P1" s="10" t="s">
        <v>66</v>
      </c>
      <c r="Q1" s="97" t="s">
        <v>65</v>
      </c>
      <c r="R1" s="9" t="s">
        <v>64</v>
      </c>
      <c r="S1" s="10" t="s">
        <v>63</v>
      </c>
    </row>
    <row r="2" spans="1:19" ht="17" thickBot="1">
      <c r="A2" s="11" t="s">
        <v>16</v>
      </c>
      <c r="B2" s="12" t="s">
        <v>16</v>
      </c>
      <c r="C2" s="12" t="s">
        <v>16</v>
      </c>
      <c r="D2" s="12" t="s">
        <v>16</v>
      </c>
      <c r="E2" s="11" t="s">
        <v>31</v>
      </c>
      <c r="F2" s="12" t="s">
        <v>31</v>
      </c>
      <c r="G2" s="32" t="s">
        <v>31</v>
      </c>
      <c r="H2" s="90" t="s">
        <v>56</v>
      </c>
      <c r="I2" s="91" t="s">
        <v>57</v>
      </c>
      <c r="J2" s="92" t="s">
        <v>58</v>
      </c>
      <c r="K2" s="90" t="s">
        <v>61</v>
      </c>
      <c r="L2" s="91" t="s">
        <v>62</v>
      </c>
      <c r="M2" s="95" t="s">
        <v>45</v>
      </c>
      <c r="N2" s="90" t="s">
        <v>61</v>
      </c>
      <c r="O2" s="91" t="s">
        <v>62</v>
      </c>
      <c r="P2" s="92" t="s">
        <v>45</v>
      </c>
      <c r="Q2" s="98" t="s">
        <v>61</v>
      </c>
      <c r="R2" s="91" t="s">
        <v>62</v>
      </c>
      <c r="S2" s="92" t="s">
        <v>45</v>
      </c>
    </row>
    <row r="3" spans="1:19">
      <c r="A3" s="49">
        <v>2017</v>
      </c>
      <c r="B3" s="19" t="s">
        <v>27</v>
      </c>
      <c r="C3" s="19">
        <v>1</v>
      </c>
      <c r="D3" s="19" t="str">
        <f>A3&amp;" "&amp;B3&amp;" "&amp;C3</f>
        <v>2017 A 1</v>
      </c>
      <c r="E3" s="65">
        <f>'(5b) NPP_dist_UB'!I3</f>
        <v>3.3462258017673374</v>
      </c>
      <c r="F3" s="29">
        <f>'(5b) NPP_dist_UB'!J3</f>
        <v>0.35983465777239326</v>
      </c>
      <c r="G3" s="87">
        <f t="shared" ref="G3:G66" si="0">F3+E3</f>
        <v>3.7060604595397306</v>
      </c>
      <c r="H3" s="78">
        <f>SUM('(3) J. balticus'!L87:L91)</f>
        <v>0.59922793880754144</v>
      </c>
      <c r="I3" s="76">
        <f>SUM('(3) J. balticus'!M87:M91)</f>
        <v>4.1185961894538572</v>
      </c>
      <c r="J3" s="77">
        <f>SUM('(3) J. balticus'!N87:N91)</f>
        <v>4.7178241282613991</v>
      </c>
      <c r="K3" s="93">
        <f>H3*$E3*0.5715</f>
        <v>1.1459443622722294</v>
      </c>
      <c r="L3" s="75">
        <f t="shared" ref="L3:M5" si="1">I3*$E3*0.5715</f>
        <v>7.8762717458946625</v>
      </c>
      <c r="M3" s="96">
        <f t="shared" si="1"/>
        <v>9.0222161081668943</v>
      </c>
      <c r="N3" s="93">
        <f t="shared" ref="N3:P5" si="2">H3*$F3*0.58</f>
        <v>0.12506132856731161</v>
      </c>
      <c r="O3" s="75">
        <f t="shared" si="2"/>
        <v>0.85956791719419068</v>
      </c>
      <c r="P3" s="94">
        <f t="shared" si="2"/>
        <v>0.98462924576150246</v>
      </c>
      <c r="Q3" s="99">
        <f>K3+N3</f>
        <v>1.2710056908395411</v>
      </c>
      <c r="R3" s="75">
        <f t="shared" ref="R3:S18" si="3">L3+O3</f>
        <v>8.7358396630888535</v>
      </c>
      <c r="S3" s="94">
        <f t="shared" si="3"/>
        <v>10.006845353928396</v>
      </c>
    </row>
    <row r="4" spans="1:19">
      <c r="A4" s="47">
        <v>2017</v>
      </c>
      <c r="B4" s="6" t="s">
        <v>27</v>
      </c>
      <c r="C4" s="6">
        <v>2</v>
      </c>
      <c r="D4" s="19" t="str">
        <f t="shared" ref="D4:D67" si="4">A4&amp;" "&amp;B4&amp;" "&amp;C4</f>
        <v>2017 A 2</v>
      </c>
      <c r="E4" s="66">
        <f>'(5b) NPP_dist_UB'!I4</f>
        <v>3.5389909753526814</v>
      </c>
      <c r="F4" s="22">
        <f>'(5b) NPP_dist_UB'!J4</f>
        <v>0.37143994167557398</v>
      </c>
      <c r="G4" s="88">
        <f t="shared" si="0"/>
        <v>3.9104309170282554</v>
      </c>
      <c r="H4" s="57">
        <f>'(3) J. balticus'!L92</f>
        <v>0.20686127648262415</v>
      </c>
      <c r="I4" s="22">
        <f>'(3) J. balticus'!M92</f>
        <v>3.3973511107400043</v>
      </c>
      <c r="J4" s="53">
        <f>'(3) J. balticus'!N92</f>
        <v>3.6042123872226286</v>
      </c>
      <c r="K4" s="66">
        <f t="shared" ref="K4:K5" si="5">H4*$E4*0.5715</f>
        <v>0.41838382894044029</v>
      </c>
      <c r="L4" s="23">
        <f t="shared" si="1"/>
        <v>6.8712558973590916</v>
      </c>
      <c r="M4" s="88">
        <f t="shared" si="1"/>
        <v>7.2896397262995318</v>
      </c>
      <c r="N4" s="66">
        <f t="shared" si="2"/>
        <v>4.4565193473551597E-2</v>
      </c>
      <c r="O4" s="23">
        <f t="shared" si="2"/>
        <v>0.73190890108633389</v>
      </c>
      <c r="P4" s="45">
        <f t="shared" si="2"/>
        <v>0.77647409455988547</v>
      </c>
      <c r="Q4" s="100">
        <f t="shared" ref="Q4:S67" si="6">K4+N4</f>
        <v>0.46294902241399188</v>
      </c>
      <c r="R4" s="23">
        <f t="shared" si="3"/>
        <v>7.6031647984454258</v>
      </c>
      <c r="S4" s="45">
        <f t="shared" si="3"/>
        <v>8.0661138208594174</v>
      </c>
    </row>
    <row r="5" spans="1:19">
      <c r="A5" s="47">
        <v>2017</v>
      </c>
      <c r="B5" s="6" t="s">
        <v>27</v>
      </c>
      <c r="C5" s="6">
        <v>3</v>
      </c>
      <c r="D5" s="19" t="str">
        <f t="shared" si="4"/>
        <v>2017 A 3</v>
      </c>
      <c r="E5" s="66">
        <f>'(5b) NPP_dist_UB'!I5</f>
        <v>3.402955474543969</v>
      </c>
      <c r="F5" s="22">
        <f>'(5b) NPP_dist_UB'!J5</f>
        <v>0.36325002552820768</v>
      </c>
      <c r="G5" s="88">
        <f t="shared" si="0"/>
        <v>3.7662055000721768</v>
      </c>
      <c r="H5" s="57">
        <f>'(3) J. balticus'!L93</f>
        <v>0.80967277741652777</v>
      </c>
      <c r="I5" s="22">
        <f>'(3) J. balticus'!M93</f>
        <v>3.9201445597647777</v>
      </c>
      <c r="J5" s="53">
        <f>'(3) J. balticus'!N93</f>
        <v>4.7298173371813057</v>
      </c>
      <c r="K5" s="66">
        <f t="shared" si="5"/>
        <v>1.5746427546000605</v>
      </c>
      <c r="L5" s="23">
        <f t="shared" si="1"/>
        <v>7.6238542287595088</v>
      </c>
      <c r="M5" s="88">
        <f t="shared" si="1"/>
        <v>9.1984969833595684</v>
      </c>
      <c r="N5" s="66">
        <f t="shared" si="2"/>
        <v>0.17058592109830814</v>
      </c>
      <c r="O5" s="23">
        <f t="shared" si="2"/>
        <v>0.82591571461711555</v>
      </c>
      <c r="P5" s="45">
        <f t="shared" si="2"/>
        <v>0.99650163571542361</v>
      </c>
      <c r="Q5" s="100">
        <f t="shared" si="6"/>
        <v>1.7452286756983686</v>
      </c>
      <c r="R5" s="23">
        <f t="shared" si="3"/>
        <v>8.4497699433766247</v>
      </c>
      <c r="S5" s="45">
        <f t="shared" si="3"/>
        <v>10.194998619074992</v>
      </c>
    </row>
    <row r="6" spans="1:19">
      <c r="A6" s="47">
        <v>2018</v>
      </c>
      <c r="B6" s="6" t="s">
        <v>27</v>
      </c>
      <c r="C6" s="6">
        <v>1</v>
      </c>
      <c r="D6" s="19" t="str">
        <f t="shared" si="4"/>
        <v>2018 A 1</v>
      </c>
      <c r="E6" s="66">
        <f>'(5b) NPP_dist_UB'!I6</f>
        <v>6.021228556249496</v>
      </c>
      <c r="F6" s="22">
        <f>'(5b) NPP_dist_UB'!J6</f>
        <v>0.52043818447939283</v>
      </c>
      <c r="G6" s="88">
        <f t="shared" si="0"/>
        <v>6.5416667407288891</v>
      </c>
      <c r="H6" s="57">
        <f>SUM('(3) J. balticus'!L87:L91)</f>
        <v>0.59922793880754144</v>
      </c>
      <c r="I6" s="22">
        <f>SUM('(3) J. balticus'!M87:M91)</f>
        <v>4.1185961894538572</v>
      </c>
      <c r="J6" s="53">
        <f>SUM('(3) J. balticus'!N87:N91)</f>
        <v>4.7178241282613991</v>
      </c>
      <c r="K6" s="66">
        <f t="shared" ref="K6:M8" si="7">H6*$E6</f>
        <v>3.6080883768504939</v>
      </c>
      <c r="L6" s="23">
        <f t="shared" si="7"/>
        <v>24.799008987599926</v>
      </c>
      <c r="M6" s="88">
        <f t="shared" si="7"/>
        <v>28.407097364450422</v>
      </c>
      <c r="N6" s="66">
        <f t="shared" ref="N6:P8" si="8">H6*$F6</f>
        <v>0.31186110056232558</v>
      </c>
      <c r="O6" s="23">
        <f t="shared" si="8"/>
        <v>2.1434747234431111</v>
      </c>
      <c r="P6" s="45">
        <f t="shared" si="8"/>
        <v>2.4553358240054366</v>
      </c>
      <c r="Q6" s="100">
        <f t="shared" si="6"/>
        <v>3.9199494774128194</v>
      </c>
      <c r="R6" s="23">
        <f t="shared" si="3"/>
        <v>26.942483711043039</v>
      </c>
      <c r="S6" s="45">
        <f t="shared" si="3"/>
        <v>30.86243318845586</v>
      </c>
    </row>
    <row r="7" spans="1:19">
      <c r="A7" s="47">
        <v>2018</v>
      </c>
      <c r="B7" s="6" t="s">
        <v>27</v>
      </c>
      <c r="C7" s="6">
        <v>2</v>
      </c>
      <c r="D7" s="19" t="str">
        <f t="shared" si="4"/>
        <v>2018 A 2</v>
      </c>
      <c r="E7" s="66">
        <f>'(5b) NPP_dist_UB'!I7</f>
        <v>7.044880048882364</v>
      </c>
      <c r="F7" s="22">
        <f>'(5b) NPP_dist_UB'!J7</f>
        <v>0.58135326261388487</v>
      </c>
      <c r="G7" s="88">
        <f t="shared" si="0"/>
        <v>7.6262333114962484</v>
      </c>
      <c r="H7" s="57">
        <f>'(3) J. balticus'!L92</f>
        <v>0.20686127648262415</v>
      </c>
      <c r="I7" s="22">
        <f>'(3) J. balticus'!M92</f>
        <v>3.3973511107400043</v>
      </c>
      <c r="J7" s="53">
        <f>'(3) J. balticus'!N92</f>
        <v>3.6042123872226286</v>
      </c>
      <c r="K7" s="66">
        <f t="shared" si="7"/>
        <v>1.4573128795787773</v>
      </c>
      <c r="L7" s="23">
        <f t="shared" si="7"/>
        <v>23.933931059100594</v>
      </c>
      <c r="M7" s="88">
        <f t="shared" si="7"/>
        <v>25.391243938679374</v>
      </c>
      <c r="N7" s="66">
        <f t="shared" si="8"/>
        <v>0.12025947799164644</v>
      </c>
      <c r="O7" s="23">
        <f t="shared" si="8"/>
        <v>1.9750611524736073</v>
      </c>
      <c r="P7" s="45">
        <f t="shared" si="8"/>
        <v>2.0953206304652539</v>
      </c>
      <c r="Q7" s="100">
        <f t="shared" si="6"/>
        <v>1.5775723575704237</v>
      </c>
      <c r="R7" s="23">
        <f t="shared" si="3"/>
        <v>25.908992211574201</v>
      </c>
      <c r="S7" s="45">
        <f t="shared" si="3"/>
        <v>27.486564569144626</v>
      </c>
    </row>
    <row r="8" spans="1:19">
      <c r="A8" s="47">
        <v>2018</v>
      </c>
      <c r="B8" s="6" t="s">
        <v>27</v>
      </c>
      <c r="C8" s="6">
        <v>3</v>
      </c>
      <c r="D8" s="19" t="str">
        <f t="shared" si="4"/>
        <v>2018 A 3</v>
      </c>
      <c r="E8" s="66">
        <f>'(5b) NPP_dist_UB'!I8</f>
        <v>6.2101610203736177</v>
      </c>
      <c r="F8" s="22">
        <f>'(5b) NPP_dist_UB'!J8</f>
        <v>0.53168110836226801</v>
      </c>
      <c r="G8" s="88">
        <f t="shared" si="0"/>
        <v>6.7418421287358861</v>
      </c>
      <c r="H8" s="57">
        <f>'(3) J. balticus'!L93</f>
        <v>0.80967277741652777</v>
      </c>
      <c r="I8" s="22">
        <f>'(3) J. balticus'!M93</f>
        <v>3.9201445597647777</v>
      </c>
      <c r="J8" s="53">
        <f>'(3) J. balticus'!N93</f>
        <v>4.7298173371813057</v>
      </c>
      <c r="K8" s="66">
        <f t="shared" si="7"/>
        <v>5.0281983215697652</v>
      </c>
      <c r="L8" s="23">
        <f t="shared" si="7"/>
        <v>24.34472893928092</v>
      </c>
      <c r="M8" s="88">
        <f t="shared" si="7"/>
        <v>29.372927260850684</v>
      </c>
      <c r="N8" s="66">
        <f t="shared" si="8"/>
        <v>0.43048771970757538</v>
      </c>
      <c r="O8" s="23">
        <f t="shared" si="8"/>
        <v>2.0842668044760524</v>
      </c>
      <c r="P8" s="45">
        <f t="shared" si="8"/>
        <v>2.5147545241836275</v>
      </c>
      <c r="Q8" s="100">
        <f t="shared" si="6"/>
        <v>5.4586860412773408</v>
      </c>
      <c r="R8" s="23">
        <f t="shared" si="3"/>
        <v>26.428995743756971</v>
      </c>
      <c r="S8" s="45">
        <f t="shared" si="3"/>
        <v>31.88768178503431</v>
      </c>
    </row>
    <row r="9" spans="1:19">
      <c r="A9" s="47">
        <v>2019</v>
      </c>
      <c r="B9" s="6" t="s">
        <v>27</v>
      </c>
      <c r="C9" s="6">
        <v>1</v>
      </c>
      <c r="D9" s="19" t="str">
        <f t="shared" si="4"/>
        <v>2019 A 1</v>
      </c>
      <c r="E9" s="66">
        <f>'(5b) NPP_dist_UB'!I9</f>
        <v>10.236564301190221</v>
      </c>
      <c r="F9" s="22">
        <f>'(5b) NPP_dist_UB'!J9</f>
        <v>0.82579227767307839</v>
      </c>
      <c r="G9" s="88">
        <f t="shared" si="0"/>
        <v>11.0623565788633</v>
      </c>
      <c r="H9" s="57">
        <f>SUM('(3) J. balticus'!L87:L91)</f>
        <v>0.59922793880754144</v>
      </c>
      <c r="I9" s="22">
        <f>SUM('(3) J. balticus'!M87:M91)</f>
        <v>4.1185961894538572</v>
      </c>
      <c r="J9" s="53">
        <f>SUM('(3) J. balticus'!N87:N91)</f>
        <v>4.7178241282613991</v>
      </c>
      <c r="K9" s="66">
        <f>H9*$E9*0.4215</f>
        <v>2.5854958901927017</v>
      </c>
      <c r="L9" s="23">
        <f t="shared" ref="L9:M11" si="9">I9*$E9*0.4215</f>
        <v>17.770555796158174</v>
      </c>
      <c r="M9" s="88">
        <f t="shared" si="9"/>
        <v>20.356051686350874</v>
      </c>
      <c r="N9" s="66">
        <f t="shared" ref="N9:P11" si="10">H9*$F9*0.42</f>
        <v>0.20783187786195392</v>
      </c>
      <c r="O9" s="23">
        <f t="shared" si="10"/>
        <v>1.4284640698040001</v>
      </c>
      <c r="P9" s="45">
        <f t="shared" si="10"/>
        <v>1.636295947665954</v>
      </c>
      <c r="Q9" s="100">
        <f t="shared" si="6"/>
        <v>2.7933277680546555</v>
      </c>
      <c r="R9" s="23">
        <f t="shared" si="3"/>
        <v>19.199019865962175</v>
      </c>
      <c r="S9" s="45">
        <f t="shared" si="3"/>
        <v>21.992347634016827</v>
      </c>
    </row>
    <row r="10" spans="1:19">
      <c r="A10" s="47">
        <v>2019</v>
      </c>
      <c r="B10" s="6" t="s">
        <v>27</v>
      </c>
      <c r="C10" s="6">
        <v>2</v>
      </c>
      <c r="D10" s="19" t="str">
        <f t="shared" si="4"/>
        <v>2019 A 2</v>
      </c>
      <c r="E10" s="66">
        <f>'(5b) NPP_dist_UB'!I10</f>
        <v>10.800373572355879</v>
      </c>
      <c r="F10" s="22">
        <f>'(5b) NPP_dist_UB'!J10</f>
        <v>0.86261505734411115</v>
      </c>
      <c r="G10" s="88">
        <f t="shared" si="0"/>
        <v>11.66298862969999</v>
      </c>
      <c r="H10" s="57">
        <f>'(3) J. balticus'!L92</f>
        <v>0.20686127648262415</v>
      </c>
      <c r="I10" s="22">
        <f>'(3) J. balticus'!M92</f>
        <v>3.3973511107400043</v>
      </c>
      <c r="J10" s="53">
        <f>'(3) J. balticus'!N92</f>
        <v>3.6042123872226286</v>
      </c>
      <c r="K10" s="66">
        <f t="shared" ref="K10:K11" si="11">H10*$E10*0.4215</f>
        <v>0.94170647533552942</v>
      </c>
      <c r="L10" s="23">
        <f t="shared" si="9"/>
        <v>15.465956675757774</v>
      </c>
      <c r="M10" s="88">
        <f t="shared" si="9"/>
        <v>16.407663151093303</v>
      </c>
      <c r="N10" s="66">
        <f t="shared" si="10"/>
        <v>7.4945493787640635E-2</v>
      </c>
      <c r="O10" s="23">
        <f t="shared" si="10"/>
        <v>1.2308546137478087</v>
      </c>
      <c r="P10" s="45">
        <f t="shared" si="10"/>
        <v>1.3058001075354495</v>
      </c>
      <c r="Q10" s="100">
        <f t="shared" si="6"/>
        <v>1.0166519691231701</v>
      </c>
      <c r="R10" s="23">
        <f t="shared" si="3"/>
        <v>16.696811289505582</v>
      </c>
      <c r="S10" s="45">
        <f t="shared" si="3"/>
        <v>17.713463258628753</v>
      </c>
    </row>
    <row r="11" spans="1:19">
      <c r="A11" s="47">
        <v>2019</v>
      </c>
      <c r="B11" s="6" t="s">
        <v>27</v>
      </c>
      <c r="C11" s="6">
        <v>3</v>
      </c>
      <c r="D11" s="19" t="str">
        <f t="shared" si="4"/>
        <v>2019 A 3</v>
      </c>
      <c r="E11" s="66">
        <f>'(5b) NPP_dist_UB'!I11</f>
        <v>8.814802986305569</v>
      </c>
      <c r="F11" s="22">
        <f>'(5b) NPP_dist_UB'!J11</f>
        <v>0.73293604717059502</v>
      </c>
      <c r="G11" s="88">
        <f t="shared" si="0"/>
        <v>9.547739033476164</v>
      </c>
      <c r="H11" s="57">
        <f>'(3) J. balticus'!L93</f>
        <v>0.80967277741652777</v>
      </c>
      <c r="I11" s="22">
        <f>'(3) J. balticus'!M93</f>
        <v>3.9201445597647777</v>
      </c>
      <c r="J11" s="53">
        <f>'(3) J. balticus'!N93</f>
        <v>4.7298173371813057</v>
      </c>
      <c r="K11" s="66">
        <f t="shared" si="11"/>
        <v>3.0082901858710964</v>
      </c>
      <c r="L11" s="23">
        <f t="shared" si="9"/>
        <v>14.565059781267166</v>
      </c>
      <c r="M11" s="88">
        <f t="shared" si="9"/>
        <v>17.57334996713826</v>
      </c>
      <c r="N11" s="66">
        <f t="shared" si="10"/>
        <v>0.24924411329214888</v>
      </c>
      <c r="O11" s="23">
        <f t="shared" si="10"/>
        <v>1.2067504083479494</v>
      </c>
      <c r="P11" s="45">
        <f t="shared" si="10"/>
        <v>1.4559945216400985</v>
      </c>
      <c r="Q11" s="100">
        <f t="shared" si="6"/>
        <v>3.2575342991632454</v>
      </c>
      <c r="R11" s="23">
        <f t="shared" si="3"/>
        <v>15.771810189615115</v>
      </c>
      <c r="S11" s="45">
        <f t="shared" si="3"/>
        <v>19.029344488778356</v>
      </c>
    </row>
    <row r="12" spans="1:19">
      <c r="A12" s="47">
        <v>2017</v>
      </c>
      <c r="B12" s="6" t="s">
        <v>26</v>
      </c>
      <c r="C12" s="6">
        <v>1</v>
      </c>
      <c r="D12" s="19" t="str">
        <f t="shared" si="4"/>
        <v>2017 B 1</v>
      </c>
      <c r="E12" s="66">
        <f>'(5b) NPP_dist_UB'!I12</f>
        <v>4.4825952179249997</v>
      </c>
      <c r="F12" s="22">
        <f>'(5b) NPP_dist_UB'!J12</f>
        <v>0.4282489332772092</v>
      </c>
      <c r="G12" s="88">
        <f t="shared" si="0"/>
        <v>4.910844151202209</v>
      </c>
      <c r="H12" s="57">
        <f>SUM('(3) J. balticus'!L87:L91)</f>
        <v>0.59922793880754144</v>
      </c>
      <c r="I12" s="22">
        <f>SUM('(3) J. balticus'!M87:M91)</f>
        <v>4.1185961894538572</v>
      </c>
      <c r="J12" s="53">
        <f>SUM('(3) J. balticus'!N87:N91)</f>
        <v>4.7178241282613991</v>
      </c>
      <c r="K12" s="66">
        <f>H12*$E12*0.5715</f>
        <v>1.5351040314184903</v>
      </c>
      <c r="L12" s="23">
        <f t="shared" ref="L12:M14" si="12">I12*$E12*0.5715</f>
        <v>10.551032761918808</v>
      </c>
      <c r="M12" s="88">
        <f t="shared" si="12"/>
        <v>12.0861367933373</v>
      </c>
      <c r="N12" s="66">
        <f t="shared" ref="N12:P14" si="13">H12*$F12*0.58</f>
        <v>0.14883886083885364</v>
      </c>
      <c r="O12" s="23">
        <f t="shared" si="13"/>
        <v>1.0229949663452518</v>
      </c>
      <c r="P12" s="45">
        <f t="shared" si="13"/>
        <v>1.1718338271841056</v>
      </c>
      <c r="Q12" s="100">
        <f t="shared" si="6"/>
        <v>1.6839428922573438</v>
      </c>
      <c r="R12" s="23">
        <f t="shared" si="3"/>
        <v>11.57402772826406</v>
      </c>
      <c r="S12" s="45">
        <f t="shared" si="3"/>
        <v>13.257970620521405</v>
      </c>
    </row>
    <row r="13" spans="1:19">
      <c r="A13" s="47">
        <v>2017</v>
      </c>
      <c r="B13" s="6" t="s">
        <v>26</v>
      </c>
      <c r="C13" s="6">
        <v>2</v>
      </c>
      <c r="D13" s="19" t="str">
        <f t="shared" si="4"/>
        <v>2017 B 2</v>
      </c>
      <c r="E13" s="66">
        <f>'(5b) NPP_dist_UB'!I13</f>
        <v>4.4046413127842623</v>
      </c>
      <c r="F13" s="22">
        <f>'(5b) NPP_dist_UB'!J13</f>
        <v>0.423555776397814</v>
      </c>
      <c r="G13" s="88">
        <f t="shared" si="0"/>
        <v>4.8281970891820762</v>
      </c>
      <c r="H13" s="57">
        <f>'(3) J. balticus'!L92</f>
        <v>0.20686127648262415</v>
      </c>
      <c r="I13" s="22">
        <f>'(3) J. balticus'!M92</f>
        <v>3.3973511107400043</v>
      </c>
      <c r="J13" s="53">
        <f>'(3) J. balticus'!N92</f>
        <v>3.6042123872226286</v>
      </c>
      <c r="K13" s="66">
        <f t="shared" ref="K13:K14" si="14">H13*$E13*0.5715</f>
        <v>0.52072206750068872</v>
      </c>
      <c r="L13" s="23">
        <f t="shared" si="12"/>
        <v>8.5519906117319859</v>
      </c>
      <c r="M13" s="88">
        <f t="shared" si="12"/>
        <v>9.0727126792326747</v>
      </c>
      <c r="N13" s="66">
        <f t="shared" si="13"/>
        <v>5.0818027368999617E-2</v>
      </c>
      <c r="O13" s="23">
        <f t="shared" si="13"/>
        <v>0.83460125869516566</v>
      </c>
      <c r="P13" s="45">
        <f t="shared" si="13"/>
        <v>0.88541928606416542</v>
      </c>
      <c r="Q13" s="100">
        <f t="shared" si="6"/>
        <v>0.57154009486968838</v>
      </c>
      <c r="R13" s="23">
        <f t="shared" si="3"/>
        <v>9.3865918704271518</v>
      </c>
      <c r="S13" s="45">
        <f t="shared" si="3"/>
        <v>9.9581319652968396</v>
      </c>
    </row>
    <row r="14" spans="1:19">
      <c r="A14" s="47">
        <v>2017</v>
      </c>
      <c r="B14" s="6" t="s">
        <v>26</v>
      </c>
      <c r="C14" s="6">
        <v>3</v>
      </c>
      <c r="D14" s="19" t="str">
        <f t="shared" si="4"/>
        <v>2017 B 3</v>
      </c>
      <c r="E14" s="66">
        <f>'(5b) NPP_dist_UB'!I14</f>
        <v>3.7078689203925745</v>
      </c>
      <c r="F14" s="22">
        <f>'(5b) NPP_dist_UB'!J14</f>
        <v>0.38160711275072673</v>
      </c>
      <c r="G14" s="88">
        <f t="shared" si="0"/>
        <v>4.0894760331433009</v>
      </c>
      <c r="H14" s="57">
        <f>'(3) J. balticus'!L93</f>
        <v>0.80967277741652777</v>
      </c>
      <c r="I14" s="22">
        <f>'(3) J. balticus'!M93</f>
        <v>3.9201445597647777</v>
      </c>
      <c r="J14" s="53">
        <f>'(3) J. balticus'!N93</f>
        <v>4.7298173371813057</v>
      </c>
      <c r="K14" s="66">
        <f t="shared" si="14"/>
        <v>1.7157347412208925</v>
      </c>
      <c r="L14" s="23">
        <f t="shared" si="12"/>
        <v>8.3069709139256727</v>
      </c>
      <c r="M14" s="88">
        <f t="shared" si="12"/>
        <v>10.022705655146565</v>
      </c>
      <c r="N14" s="66">
        <f t="shared" si="13"/>
        <v>0.17920659670041411</v>
      </c>
      <c r="O14" s="23">
        <f t="shared" si="13"/>
        <v>0.8676539272700371</v>
      </c>
      <c r="P14" s="45">
        <f t="shared" si="13"/>
        <v>1.0468605239704514</v>
      </c>
      <c r="Q14" s="100">
        <f t="shared" si="6"/>
        <v>1.8949413379213067</v>
      </c>
      <c r="R14" s="23">
        <f t="shared" si="3"/>
        <v>9.1746248411957101</v>
      </c>
      <c r="S14" s="45">
        <f t="shared" si="3"/>
        <v>11.069566179117016</v>
      </c>
    </row>
    <row r="15" spans="1:19">
      <c r="A15" s="47">
        <v>2018</v>
      </c>
      <c r="B15" s="6" t="s">
        <v>26</v>
      </c>
      <c r="C15" s="6">
        <v>1</v>
      </c>
      <c r="D15" s="19" t="str">
        <f t="shared" si="4"/>
        <v>2018 B 1</v>
      </c>
      <c r="E15" s="66">
        <f>'(5b) NPP_dist_UB'!I15</f>
        <v>6.8043460372590046</v>
      </c>
      <c r="F15" s="22">
        <f>'(5b) NPP_dist_UB'!J15</f>
        <v>0.56703965274031953</v>
      </c>
      <c r="G15" s="88">
        <f t="shared" si="0"/>
        <v>7.3713856899993244</v>
      </c>
      <c r="H15" s="57">
        <f>SUM('(3) J. balticus'!L87:L91)</f>
        <v>0.59922793880754144</v>
      </c>
      <c r="I15" s="22">
        <f>SUM('(3) J. balticus'!M87:M91)</f>
        <v>4.1185961894538572</v>
      </c>
      <c r="J15" s="53">
        <f>SUM('(3) J. balticus'!N87:N91)</f>
        <v>4.7178241282613991</v>
      </c>
      <c r="K15" s="66">
        <f t="shared" ref="K15:M17" si="15">H15*$E15</f>
        <v>4.077354250839976</v>
      </c>
      <c r="L15" s="23">
        <f t="shared" si="15"/>
        <v>28.024353660780388</v>
      </c>
      <c r="M15" s="88">
        <f t="shared" si="15"/>
        <v>32.101707911620366</v>
      </c>
      <c r="N15" s="66">
        <f t="shared" ref="N15:P17" si="16">H15*$F15</f>
        <v>0.33978600233372575</v>
      </c>
      <c r="O15" s="23">
        <f t="shared" si="16"/>
        <v>2.3354073530455186</v>
      </c>
      <c r="P15" s="45">
        <f t="shared" si="16"/>
        <v>2.6751933553792444</v>
      </c>
      <c r="Q15" s="100">
        <f t="shared" si="6"/>
        <v>4.4171402531737014</v>
      </c>
      <c r="R15" s="23">
        <f t="shared" si="3"/>
        <v>30.359761013825906</v>
      </c>
      <c r="S15" s="45">
        <f t="shared" si="3"/>
        <v>34.776901266999609</v>
      </c>
    </row>
    <row r="16" spans="1:19">
      <c r="A16" s="47">
        <v>2018</v>
      </c>
      <c r="B16" s="6" t="s">
        <v>26</v>
      </c>
      <c r="C16" s="6">
        <v>2</v>
      </c>
      <c r="D16" s="19" t="str">
        <f t="shared" si="4"/>
        <v>2018 B 2</v>
      </c>
      <c r="E16" s="66">
        <f>'(5b) NPP_dist_UB'!I16</f>
        <v>7.2639874798261186</v>
      </c>
      <c r="F16" s="22">
        <f>'(5b) NPP_dist_UB'!J16</f>
        <v>0.59439182737136675</v>
      </c>
      <c r="G16" s="88">
        <f t="shared" si="0"/>
        <v>7.8583793071974855</v>
      </c>
      <c r="H16" s="57">
        <f>'(3) J. balticus'!L92</f>
        <v>0.20686127648262415</v>
      </c>
      <c r="I16" s="22">
        <f>'(3) J. balticus'!M92</f>
        <v>3.3973511107400043</v>
      </c>
      <c r="J16" s="53">
        <f>'(3) J. balticus'!N92</f>
        <v>3.6042123872226286</v>
      </c>
      <c r="K16" s="66">
        <f t="shared" si="15"/>
        <v>1.5026377224306309</v>
      </c>
      <c r="L16" s="23">
        <f t="shared" si="15"/>
        <v>24.678315932988749</v>
      </c>
      <c r="M16" s="88">
        <f t="shared" si="15"/>
        <v>26.18095365541938</v>
      </c>
      <c r="N16" s="66">
        <f t="shared" si="16"/>
        <v>0.1229566521408805</v>
      </c>
      <c r="O16" s="23">
        <f t="shared" si="16"/>
        <v>2.0193577349348937</v>
      </c>
      <c r="P16" s="45">
        <f t="shared" si="16"/>
        <v>2.1423143870757744</v>
      </c>
      <c r="Q16" s="100">
        <f t="shared" si="6"/>
        <v>1.6255943745715113</v>
      </c>
      <c r="R16" s="23">
        <f t="shared" si="3"/>
        <v>26.697673667923642</v>
      </c>
      <c r="S16" s="45">
        <f t="shared" si="3"/>
        <v>28.323268042495155</v>
      </c>
    </row>
    <row r="17" spans="1:19">
      <c r="A17" s="47">
        <v>2018</v>
      </c>
      <c r="B17" s="6" t="s">
        <v>26</v>
      </c>
      <c r="C17" s="6">
        <v>3</v>
      </c>
      <c r="D17" s="19" t="str">
        <f t="shared" si="4"/>
        <v>2018 B 3</v>
      </c>
      <c r="E17" s="66">
        <f>'(5b) NPP_dist_UB'!I17</f>
        <v>6.1551892242070441</v>
      </c>
      <c r="F17" s="22">
        <f>'(5b) NPP_dist_UB'!J17</f>
        <v>0.52840986684815916</v>
      </c>
      <c r="G17" s="88">
        <f t="shared" si="0"/>
        <v>6.6835990910552034</v>
      </c>
      <c r="H17" s="57">
        <f>'(3) J. balticus'!L93</f>
        <v>0.80967277741652777</v>
      </c>
      <c r="I17" s="22">
        <f>'(3) J. balticus'!M93</f>
        <v>3.9201445597647777</v>
      </c>
      <c r="J17" s="53">
        <f>'(3) J. balticus'!N93</f>
        <v>4.7298173371813057</v>
      </c>
      <c r="K17" s="66">
        <f t="shared" si="15"/>
        <v>4.9836891546880002</v>
      </c>
      <c r="L17" s="23">
        <f t="shared" si="15"/>
        <v>24.129231551598025</v>
      </c>
      <c r="M17" s="88">
        <f t="shared" si="15"/>
        <v>29.11292070628603</v>
      </c>
      <c r="N17" s="66">
        <f t="shared" si="16"/>
        <v>0.42783908450524666</v>
      </c>
      <c r="O17" s="23">
        <f t="shared" si="16"/>
        <v>2.0714430648508415</v>
      </c>
      <c r="P17" s="45">
        <f t="shared" si="16"/>
        <v>2.4992821493560884</v>
      </c>
      <c r="Q17" s="100">
        <f t="shared" si="6"/>
        <v>5.4115282391932471</v>
      </c>
      <c r="R17" s="23">
        <f t="shared" si="3"/>
        <v>26.200674616448865</v>
      </c>
      <c r="S17" s="45">
        <f t="shared" si="3"/>
        <v>31.612202855642117</v>
      </c>
    </row>
    <row r="18" spans="1:19">
      <c r="A18" s="47">
        <v>2019</v>
      </c>
      <c r="B18" s="6" t="s">
        <v>26</v>
      </c>
      <c r="C18" s="6">
        <v>1</v>
      </c>
      <c r="D18" s="19" t="str">
        <f t="shared" si="4"/>
        <v>2019 B 1</v>
      </c>
      <c r="E18" s="66">
        <f>'(5b) NPP_dist_UB'!I18</f>
        <v>12.485473747038812</v>
      </c>
      <c r="F18" s="22">
        <f>'(5b) NPP_dist_UB'!J18</f>
        <v>0.97267013382003042</v>
      </c>
      <c r="G18" s="88">
        <f t="shared" si="0"/>
        <v>13.458143880858842</v>
      </c>
      <c r="H18" s="57">
        <f>SUM('(3) J. balticus'!L87:L91)</f>
        <v>0.59922793880754144</v>
      </c>
      <c r="I18" s="22">
        <f>SUM('(3) J. balticus'!M87:M91)</f>
        <v>4.1185961894538572</v>
      </c>
      <c r="J18" s="53">
        <f>SUM('(3) J. balticus'!N87:N91)</f>
        <v>4.7178241282613991</v>
      </c>
      <c r="K18" s="66">
        <f>H18*$E18*0.4215</f>
        <v>3.1535132404066806</v>
      </c>
      <c r="L18" s="23">
        <f t="shared" ref="L18:M20" si="17">I18*$E18*0.4215</f>
        <v>21.674636268090815</v>
      </c>
      <c r="M18" s="88">
        <f t="shared" si="17"/>
        <v>24.828149508497496</v>
      </c>
      <c r="N18" s="66">
        <f t="shared" ref="N18:P20" si="18">H18*$F18*0.42</f>
        <v>0.24479747016002557</v>
      </c>
      <c r="O18" s="23">
        <f t="shared" si="18"/>
        <v>1.6825349128336353</v>
      </c>
      <c r="P18" s="45">
        <f t="shared" si="18"/>
        <v>1.9273323829936608</v>
      </c>
      <c r="Q18" s="100">
        <f t="shared" si="6"/>
        <v>3.3983107105667063</v>
      </c>
      <c r="R18" s="23">
        <f t="shared" si="3"/>
        <v>23.35717118092445</v>
      </c>
      <c r="S18" s="45">
        <f t="shared" si="3"/>
        <v>26.755481891491158</v>
      </c>
    </row>
    <row r="19" spans="1:19">
      <c r="A19" s="47">
        <v>2019</v>
      </c>
      <c r="B19" s="6" t="s">
        <v>26</v>
      </c>
      <c r="C19" s="6">
        <v>2</v>
      </c>
      <c r="D19" s="19" t="str">
        <f t="shared" si="4"/>
        <v>2019 B 2</v>
      </c>
      <c r="E19" s="66">
        <f>'(5b) NPP_dist_UB'!I19</f>
        <v>12.137940801691238</v>
      </c>
      <c r="F19" s="22">
        <f>'(5b) NPP_dist_UB'!J19</f>
        <v>0.94997251295881047</v>
      </c>
      <c r="G19" s="88">
        <f t="shared" si="0"/>
        <v>13.087913314650049</v>
      </c>
      <c r="H19" s="57">
        <f>'(3) J. balticus'!L92</f>
        <v>0.20686127648262415</v>
      </c>
      <c r="I19" s="22">
        <f>'(3) J. balticus'!M92</f>
        <v>3.3973511107400043</v>
      </c>
      <c r="J19" s="53">
        <f>'(3) J. balticus'!N92</f>
        <v>3.6042123872226286</v>
      </c>
      <c r="K19" s="66">
        <f t="shared" ref="K19:K20" si="19">H19*$E19*0.4215</f>
        <v>1.0583316746976805</v>
      </c>
      <c r="L19" s="23">
        <f t="shared" si="17"/>
        <v>17.381330869180385</v>
      </c>
      <c r="M19" s="88">
        <f t="shared" si="17"/>
        <v>18.439662543878065</v>
      </c>
      <c r="N19" s="66">
        <f t="shared" si="18"/>
        <v>8.253526119470761E-2</v>
      </c>
      <c r="O19" s="23">
        <f t="shared" si="18"/>
        <v>1.3555038722706969</v>
      </c>
      <c r="P19" s="45">
        <f t="shared" si="18"/>
        <v>1.4380391334654046</v>
      </c>
      <c r="Q19" s="100">
        <f t="shared" si="6"/>
        <v>1.1408669358923882</v>
      </c>
      <c r="R19" s="23">
        <f t="shared" si="6"/>
        <v>18.73683474145108</v>
      </c>
      <c r="S19" s="45">
        <f t="shared" si="6"/>
        <v>19.87770167734347</v>
      </c>
    </row>
    <row r="20" spans="1:19">
      <c r="A20" s="47">
        <v>2019</v>
      </c>
      <c r="B20" s="6" t="s">
        <v>26</v>
      </c>
      <c r="C20" s="6">
        <v>3</v>
      </c>
      <c r="D20" s="19" t="str">
        <f t="shared" si="4"/>
        <v>2019 B 3</v>
      </c>
      <c r="E20" s="66">
        <f>'(5b) NPP_dist_UB'!I20</f>
        <v>9.8559889460217995</v>
      </c>
      <c r="F20" s="22">
        <f>'(5b) NPP_dist_UB'!J20</f>
        <v>0.80093663380858726</v>
      </c>
      <c r="G20" s="88">
        <f t="shared" si="0"/>
        <v>10.656925579830387</v>
      </c>
      <c r="H20" s="57">
        <f>'(3) J. balticus'!L93</f>
        <v>0.80967277741652777</v>
      </c>
      <c r="I20" s="22">
        <f>'(3) J. balticus'!M93</f>
        <v>3.9201445597647777</v>
      </c>
      <c r="J20" s="53">
        <f>'(3) J. balticus'!N93</f>
        <v>4.7298173371813057</v>
      </c>
      <c r="K20" s="66">
        <f t="shared" si="19"/>
        <v>3.3636230854432361</v>
      </c>
      <c r="L20" s="23">
        <f t="shared" si="17"/>
        <v>16.285453960268413</v>
      </c>
      <c r="M20" s="88">
        <f t="shared" si="17"/>
        <v>19.64907704571165</v>
      </c>
      <c r="N20" s="66">
        <f t="shared" si="18"/>
        <v>0.27236856730878617</v>
      </c>
      <c r="O20" s="23">
        <f t="shared" si="18"/>
        <v>1.3187107028512399</v>
      </c>
      <c r="P20" s="45">
        <f t="shared" si="18"/>
        <v>1.591079270160026</v>
      </c>
      <c r="Q20" s="100">
        <f t="shared" si="6"/>
        <v>3.6359916527520224</v>
      </c>
      <c r="R20" s="23">
        <f t="shared" si="6"/>
        <v>17.604164663119654</v>
      </c>
      <c r="S20" s="45">
        <f t="shared" si="6"/>
        <v>21.240156315871676</v>
      </c>
    </row>
    <row r="21" spans="1:19">
      <c r="A21" s="47">
        <v>2017</v>
      </c>
      <c r="B21" s="6" t="s">
        <v>25</v>
      </c>
      <c r="C21" s="6">
        <v>1</v>
      </c>
      <c r="D21" s="19" t="str">
        <f t="shared" si="4"/>
        <v>2017 C 1</v>
      </c>
      <c r="E21" s="66">
        <f>'(5b) NPP_dist_UB'!I21</f>
        <v>4.5939460408735506</v>
      </c>
      <c r="F21" s="22">
        <f>'(5b) NPP_dist_UB'!J21</f>
        <v>0.43495272675367253</v>
      </c>
      <c r="G21" s="88">
        <f t="shared" si="0"/>
        <v>5.028898767627223</v>
      </c>
      <c r="H21" s="57">
        <f>SUM('(3) J. balticus'!L87:L91)</f>
        <v>0.59922793880754144</v>
      </c>
      <c r="I21" s="22">
        <f>SUM('(3) J. balticus'!M87:M91)</f>
        <v>4.1185961894538572</v>
      </c>
      <c r="J21" s="53">
        <f>SUM('(3) J. balticus'!N87:N91)</f>
        <v>4.7178241282613991</v>
      </c>
      <c r="K21" s="66">
        <f>H21*$E21*0.5715</f>
        <v>1.5732370969530609</v>
      </c>
      <c r="L21" s="23">
        <f t="shared" ref="L21:M23" si="20">I21*$E21*0.5715</f>
        <v>10.813127848331858</v>
      </c>
      <c r="M21" s="88">
        <f t="shared" si="20"/>
        <v>12.386364945284921</v>
      </c>
      <c r="N21" s="66">
        <f t="shared" ref="N21:P23" si="21">H21*$F21*0.58</f>
        <v>0.15116877904016729</v>
      </c>
      <c r="O21" s="23">
        <f t="shared" si="21"/>
        <v>1.0390088929401393</v>
      </c>
      <c r="P21" s="45">
        <f t="shared" si="21"/>
        <v>1.1901776719803068</v>
      </c>
      <c r="Q21" s="100">
        <f t="shared" si="6"/>
        <v>1.7244058759932281</v>
      </c>
      <c r="R21" s="23">
        <f t="shared" si="6"/>
        <v>11.852136741271996</v>
      </c>
      <c r="S21" s="45">
        <f t="shared" si="6"/>
        <v>13.576542617265227</v>
      </c>
    </row>
    <row r="22" spans="1:19">
      <c r="A22" s="47">
        <v>2017</v>
      </c>
      <c r="B22" s="6" t="s">
        <v>25</v>
      </c>
      <c r="C22" s="6">
        <v>2</v>
      </c>
      <c r="D22" s="19" t="str">
        <f t="shared" si="4"/>
        <v>2017 C 2</v>
      </c>
      <c r="E22" s="66">
        <f>'(5b) NPP_dist_UB'!I22</f>
        <v>4.2995836834494749</v>
      </c>
      <c r="F22" s="22">
        <f>'(5b) NPP_dist_UB'!J22</f>
        <v>0.41723085996219261</v>
      </c>
      <c r="G22" s="88">
        <f t="shared" si="0"/>
        <v>4.7168145434116679</v>
      </c>
      <c r="H22" s="57">
        <f>'(3) J. balticus'!L92</f>
        <v>0.20686127648262415</v>
      </c>
      <c r="I22" s="22">
        <f>'(3) J. balticus'!M92</f>
        <v>3.3973511107400043</v>
      </c>
      <c r="J22" s="53">
        <f>'(3) J. balticus'!N92</f>
        <v>3.6042123872226286</v>
      </c>
      <c r="K22" s="66">
        <f t="shared" ref="K22:K23" si="22">H22*$E22*0.5715</f>
        <v>0.50830202644191946</v>
      </c>
      <c r="L22" s="23">
        <f t="shared" si="20"/>
        <v>8.3480121726354337</v>
      </c>
      <c r="M22" s="88">
        <f t="shared" si="20"/>
        <v>8.8563141990773531</v>
      </c>
      <c r="N22" s="66">
        <f t="shared" si="21"/>
        <v>5.0059166802238854E-2</v>
      </c>
      <c r="O22" s="23">
        <f t="shared" si="21"/>
        <v>0.82213824080598596</v>
      </c>
      <c r="P22" s="45">
        <f t="shared" si="21"/>
        <v>0.87219740760822495</v>
      </c>
      <c r="Q22" s="100">
        <f t="shared" si="6"/>
        <v>0.55836119324415834</v>
      </c>
      <c r="R22" s="23">
        <f t="shared" si="6"/>
        <v>9.1701504134414193</v>
      </c>
      <c r="S22" s="45">
        <f t="shared" si="6"/>
        <v>9.7285116066855775</v>
      </c>
    </row>
    <row r="23" spans="1:19">
      <c r="A23" s="47">
        <v>2017</v>
      </c>
      <c r="B23" s="6" t="s">
        <v>25</v>
      </c>
      <c r="C23" s="6">
        <v>3</v>
      </c>
      <c r="D23" s="19" t="str">
        <f t="shared" si="4"/>
        <v>2017 C 3</v>
      </c>
      <c r="E23" s="66">
        <f>'(5b) NPP_dist_UB'!I23</f>
        <v>3.74989173023565</v>
      </c>
      <c r="F23" s="22">
        <f>'(5b) NPP_dist_UB'!J23</f>
        <v>0.38413706476211712</v>
      </c>
      <c r="G23" s="88">
        <f t="shared" si="0"/>
        <v>4.134028794997767</v>
      </c>
      <c r="H23" s="57">
        <f>'(3) J. balticus'!L93</f>
        <v>0.80967277741652777</v>
      </c>
      <c r="I23" s="22">
        <f>'(3) J. balticus'!M93</f>
        <v>3.9201445597647777</v>
      </c>
      <c r="J23" s="53">
        <f>'(3) J. balticus'!N93</f>
        <v>4.7298173371813057</v>
      </c>
      <c r="K23" s="66">
        <f t="shared" si="22"/>
        <v>1.7351798716501123</v>
      </c>
      <c r="L23" s="23">
        <f t="shared" si="20"/>
        <v>8.4011172461134063</v>
      </c>
      <c r="M23" s="88">
        <f t="shared" si="20"/>
        <v>10.136297117763519</v>
      </c>
      <c r="N23" s="66">
        <f t="shared" si="21"/>
        <v>0.18039468799805405</v>
      </c>
      <c r="O23" s="23">
        <f t="shared" si="21"/>
        <v>0.87340623828610964</v>
      </c>
      <c r="P23" s="45">
        <f t="shared" si="21"/>
        <v>1.0538009262841637</v>
      </c>
      <c r="Q23" s="100">
        <f t="shared" si="6"/>
        <v>1.9155745596481664</v>
      </c>
      <c r="R23" s="23">
        <f t="shared" si="6"/>
        <v>9.2745234843995163</v>
      </c>
      <c r="S23" s="45">
        <f t="shared" si="6"/>
        <v>11.190098044047682</v>
      </c>
    </row>
    <row r="24" spans="1:19">
      <c r="A24" s="47">
        <v>2018</v>
      </c>
      <c r="B24" s="6" t="s">
        <v>25</v>
      </c>
      <c r="C24" s="6">
        <v>1</v>
      </c>
      <c r="D24" s="19" t="str">
        <f t="shared" si="4"/>
        <v>2018 C 1</v>
      </c>
      <c r="E24" s="66">
        <f>'(5b) NPP_dist_UB'!I24</f>
        <v>6.8994619599551195</v>
      </c>
      <c r="F24" s="22">
        <f>'(5b) NPP_dist_UB'!J24</f>
        <v>0.57269977623407398</v>
      </c>
      <c r="G24" s="88">
        <f t="shared" si="0"/>
        <v>7.472161736189193</v>
      </c>
      <c r="H24" s="57">
        <f>SUM('(3) J. balticus'!L87:L91)</f>
        <v>0.59922793880754144</v>
      </c>
      <c r="I24" s="22">
        <f>SUM('(3) J. balticus'!M87:M91)</f>
        <v>4.1185961894538572</v>
      </c>
      <c r="J24" s="53">
        <f>SUM('(3) J. balticus'!N87:N91)</f>
        <v>4.7178241282613991</v>
      </c>
      <c r="K24" s="66">
        <f t="shared" ref="K24:M26" si="23">H24*$E24</f>
        <v>4.1343503691449461</v>
      </c>
      <c r="L24" s="23">
        <f t="shared" si="23"/>
        <v>28.416097737552995</v>
      </c>
      <c r="M24" s="88">
        <f t="shared" si="23"/>
        <v>32.550448106697942</v>
      </c>
      <c r="N24" s="66">
        <f t="shared" ref="N24:P26" si="24">H24*$F24</f>
        <v>0.34317770646828438</v>
      </c>
      <c r="O24" s="23">
        <f t="shared" si="24"/>
        <v>2.358719116098734</v>
      </c>
      <c r="P24" s="45">
        <f t="shared" si="24"/>
        <v>2.7018968225670186</v>
      </c>
      <c r="Q24" s="100">
        <f t="shared" si="6"/>
        <v>4.4775280756132307</v>
      </c>
      <c r="R24" s="23">
        <f t="shared" si="6"/>
        <v>30.774816853651728</v>
      </c>
      <c r="S24" s="45">
        <f t="shared" si="6"/>
        <v>35.252344929264964</v>
      </c>
    </row>
    <row r="25" spans="1:19">
      <c r="A25" s="47">
        <v>2018</v>
      </c>
      <c r="B25" s="6" t="s">
        <v>25</v>
      </c>
      <c r="C25" s="6">
        <v>2</v>
      </c>
      <c r="D25" s="19" t="str">
        <f t="shared" si="4"/>
        <v>2018 C 2</v>
      </c>
      <c r="E25" s="66">
        <f>'(5b) NPP_dist_UB'!I25</f>
        <v>7.1097233391487711</v>
      </c>
      <c r="F25" s="22">
        <f>'(5b) NPP_dist_UB'!J25</f>
        <v>0.58521193338367627</v>
      </c>
      <c r="G25" s="88">
        <f t="shared" si="0"/>
        <v>7.6949352725324474</v>
      </c>
      <c r="H25" s="57">
        <f>'(3) J. balticus'!L92</f>
        <v>0.20686127648262415</v>
      </c>
      <c r="I25" s="22">
        <f>'(3) J. balticus'!M92</f>
        <v>3.3973511107400043</v>
      </c>
      <c r="J25" s="53">
        <f>'(3) J. balticus'!N92</f>
        <v>3.6042123872226286</v>
      </c>
      <c r="K25" s="66">
        <f t="shared" si="23"/>
        <v>1.4707264453746196</v>
      </c>
      <c r="L25" s="23">
        <f t="shared" si="23"/>
        <v>24.154226483311209</v>
      </c>
      <c r="M25" s="88">
        <f t="shared" si="23"/>
        <v>25.624952928685829</v>
      </c>
      <c r="N25" s="66">
        <f t="shared" si="24"/>
        <v>0.12105768755261168</v>
      </c>
      <c r="O25" s="23">
        <f t="shared" si="24"/>
        <v>1.988170411899338</v>
      </c>
      <c r="P25" s="45">
        <f t="shared" si="24"/>
        <v>2.1092280994519497</v>
      </c>
      <c r="Q25" s="100">
        <f t="shared" si="6"/>
        <v>1.5917841329272313</v>
      </c>
      <c r="R25" s="23">
        <f t="shared" si="6"/>
        <v>26.142396895210545</v>
      </c>
      <c r="S25" s="45">
        <f t="shared" si="6"/>
        <v>27.73418102813778</v>
      </c>
    </row>
    <row r="26" spans="1:19">
      <c r="A26" s="47">
        <v>2018</v>
      </c>
      <c r="B26" s="6" t="s">
        <v>25</v>
      </c>
      <c r="C26" s="6">
        <v>3</v>
      </c>
      <c r="D26" s="19" t="str">
        <f t="shared" si="4"/>
        <v>2018 C 3</v>
      </c>
      <c r="E26" s="66">
        <f>'(5b) NPP_dist_UB'!I26</f>
        <v>6.982984260953212</v>
      </c>
      <c r="F26" s="22">
        <f>'(5b) NPP_dist_UB'!J26</f>
        <v>0.57766999073372316</v>
      </c>
      <c r="G26" s="88">
        <f t="shared" si="0"/>
        <v>7.5606542516869348</v>
      </c>
      <c r="H26" s="57">
        <f>'(3) J. balticus'!L93</f>
        <v>0.80967277741652777</v>
      </c>
      <c r="I26" s="22">
        <f>'(3) J. balticus'!M93</f>
        <v>3.9201445597647777</v>
      </c>
      <c r="J26" s="53">
        <f>'(3) J. balticus'!N93</f>
        <v>4.7298173371813057</v>
      </c>
      <c r="K26" s="66">
        <f>H26*$E26</f>
        <v>5.653932261221887</v>
      </c>
      <c r="L26" s="23">
        <f t="shared" si="23"/>
        <v>27.374307761498802</v>
      </c>
      <c r="M26" s="88">
        <f t="shared" si="23"/>
        <v>33.028240022720688</v>
      </c>
      <c r="N26" s="66">
        <f t="shared" si="24"/>
        <v>0.46772366582755348</v>
      </c>
      <c r="O26" s="23">
        <f t="shared" si="24"/>
        <v>2.2645498715141743</v>
      </c>
      <c r="P26" s="45">
        <f t="shared" si="24"/>
        <v>2.7322735373417282</v>
      </c>
      <c r="Q26" s="100">
        <f t="shared" si="6"/>
        <v>6.1216559270494404</v>
      </c>
      <c r="R26" s="23">
        <f t="shared" si="6"/>
        <v>29.638857633012975</v>
      </c>
      <c r="S26" s="45">
        <f t="shared" si="6"/>
        <v>35.760513560062414</v>
      </c>
    </row>
    <row r="27" spans="1:19">
      <c r="A27" s="47">
        <v>2019</v>
      </c>
      <c r="B27" s="6" t="s">
        <v>25</v>
      </c>
      <c r="C27" s="6">
        <v>1</v>
      </c>
      <c r="D27" s="19" t="str">
        <f t="shared" si="4"/>
        <v>2019 C 1</v>
      </c>
      <c r="E27" s="66">
        <f>'(5b) NPP_dist_UB'!I27</f>
        <v>12.925528009252048</v>
      </c>
      <c r="F27" s="22">
        <f>'(5b) NPP_dist_UB'!J27</f>
        <v>1.0014103868975925</v>
      </c>
      <c r="G27" s="88">
        <f t="shared" si="0"/>
        <v>13.926938396149641</v>
      </c>
      <c r="H27" s="57">
        <f>SUM('(3) J. balticus'!L87:L91)</f>
        <v>0.59922793880754144</v>
      </c>
      <c r="I27" s="22">
        <f>SUM('(3) J. balticus'!M87:M91)</f>
        <v>4.1185961894538572</v>
      </c>
      <c r="J27" s="53">
        <f>SUM('(3) J. balticus'!N87:N91)</f>
        <v>4.7178241282613991</v>
      </c>
      <c r="K27" s="66">
        <f>H27*$E27*0.4215</f>
        <v>3.2646597591934396</v>
      </c>
      <c r="L27" s="23">
        <f t="shared" ref="L27:M29" si="25">I27*$E27*0.4215</f>
        <v>22.438565315953902</v>
      </c>
      <c r="M27" s="88">
        <f t="shared" si="25"/>
        <v>25.703225075147344</v>
      </c>
      <c r="N27" s="66">
        <f t="shared" ref="N27:P29" si="26">H27*$F27*0.42</f>
        <v>0.25203069445726495</v>
      </c>
      <c r="O27" s="23">
        <f t="shared" si="26"/>
        <v>1.7322501014934935</v>
      </c>
      <c r="P27" s="45">
        <f t="shared" si="26"/>
        <v>1.9842807959507587</v>
      </c>
      <c r="Q27" s="100">
        <f t="shared" si="6"/>
        <v>3.5166904536507047</v>
      </c>
      <c r="R27" s="23">
        <f t="shared" si="6"/>
        <v>24.170815417447397</v>
      </c>
      <c r="S27" s="45">
        <f t="shared" si="6"/>
        <v>27.687505871098104</v>
      </c>
    </row>
    <row r="28" spans="1:19">
      <c r="A28" s="47">
        <v>2019</v>
      </c>
      <c r="B28" s="6" t="s">
        <v>25</v>
      </c>
      <c r="C28" s="6">
        <v>2</v>
      </c>
      <c r="D28" s="19" t="str">
        <f t="shared" si="4"/>
        <v>2019 C 2</v>
      </c>
      <c r="E28" s="66">
        <f>'(5b) NPP_dist_UB'!I28</f>
        <v>11.990205074800199</v>
      </c>
      <c r="F28" s="22">
        <f>'(5b) NPP_dist_UB'!J28</f>
        <v>0.94032378882626555</v>
      </c>
      <c r="G28" s="88">
        <f t="shared" si="0"/>
        <v>12.930528863626465</v>
      </c>
      <c r="H28" s="57">
        <f>'(3) J. balticus'!L92</f>
        <v>0.20686127648262415</v>
      </c>
      <c r="I28" s="22">
        <f>'(3) J. balticus'!M92</f>
        <v>3.3973511107400043</v>
      </c>
      <c r="J28" s="53">
        <f>'(3) J. balticus'!N92</f>
        <v>3.6042123872226286</v>
      </c>
      <c r="K28" s="66">
        <f t="shared" ref="K28:K29" si="27">H28*$E28*0.4215</f>
        <v>1.0454502970564674</v>
      </c>
      <c r="L28" s="23">
        <f t="shared" si="25"/>
        <v>17.169775746919925</v>
      </c>
      <c r="M28" s="88">
        <f t="shared" si="25"/>
        <v>18.215226043976394</v>
      </c>
      <c r="N28" s="66">
        <f t="shared" si="26"/>
        <v>8.1696963290703084E-2</v>
      </c>
      <c r="O28" s="23">
        <f t="shared" si="26"/>
        <v>1.341736228738148</v>
      </c>
      <c r="P28" s="45">
        <f t="shared" si="26"/>
        <v>1.4234331920288512</v>
      </c>
      <c r="Q28" s="100">
        <f t="shared" si="6"/>
        <v>1.1271472603471704</v>
      </c>
      <c r="R28" s="23">
        <f t="shared" si="6"/>
        <v>18.511511975658074</v>
      </c>
      <c r="S28" s="45">
        <f t="shared" si="6"/>
        <v>19.638659236005246</v>
      </c>
    </row>
    <row r="29" spans="1:19">
      <c r="A29" s="47">
        <v>2019</v>
      </c>
      <c r="B29" s="6" t="s">
        <v>25</v>
      </c>
      <c r="C29" s="6">
        <v>3</v>
      </c>
      <c r="D29" s="19" t="str">
        <f t="shared" si="4"/>
        <v>2019 C 3</v>
      </c>
      <c r="E29" s="66">
        <f>'(5b) NPP_dist_UB'!I29</f>
        <v>9.7007153876859231</v>
      </c>
      <c r="F29" s="22">
        <f>'(5b) NPP_dist_UB'!J29</f>
        <v>0.79079560860778075</v>
      </c>
      <c r="G29" s="88">
        <f t="shared" si="0"/>
        <v>10.491510996293703</v>
      </c>
      <c r="H29" s="57">
        <f>'(3) J. balticus'!L93</f>
        <v>0.80967277741652777</v>
      </c>
      <c r="I29" s="22">
        <f>'(3) J. balticus'!M93</f>
        <v>3.9201445597647777</v>
      </c>
      <c r="J29" s="53">
        <f>'(3) J. balticus'!N93</f>
        <v>4.7298173371813057</v>
      </c>
      <c r="K29" s="66">
        <f t="shared" si="27"/>
        <v>3.3106317795237747</v>
      </c>
      <c r="L29" s="23">
        <f t="shared" si="25"/>
        <v>16.028889104181939</v>
      </c>
      <c r="M29" s="88">
        <f t="shared" si="25"/>
        <v>19.339520883705713</v>
      </c>
      <c r="N29" s="66">
        <f t="shared" si="26"/>
        <v>0.26891998425190722</v>
      </c>
      <c r="O29" s="23">
        <f t="shared" si="26"/>
        <v>1.3020139032472606</v>
      </c>
      <c r="P29" s="45">
        <f t="shared" si="26"/>
        <v>1.5709338874991678</v>
      </c>
      <c r="Q29" s="100">
        <f t="shared" si="6"/>
        <v>3.5795517637756822</v>
      </c>
      <c r="R29" s="23">
        <f t="shared" si="6"/>
        <v>17.3309030074292</v>
      </c>
      <c r="S29" s="45">
        <f t="shared" si="6"/>
        <v>20.910454771204883</v>
      </c>
    </row>
    <row r="30" spans="1:19">
      <c r="A30" s="47">
        <v>2017</v>
      </c>
      <c r="B30" s="6" t="s">
        <v>9</v>
      </c>
      <c r="C30" s="6">
        <v>1</v>
      </c>
      <c r="D30" s="19" t="str">
        <f t="shared" si="4"/>
        <v>2017 D 1</v>
      </c>
      <c r="E30" s="66">
        <f>'(5b) NPP_dist_UB'!I30</f>
        <v>4.8016492686150753</v>
      </c>
      <c r="F30" s="22">
        <f>'(5b) NPP_dist_UB'!J30</f>
        <v>0.44745734509688267</v>
      </c>
      <c r="G30" s="88">
        <f t="shared" si="0"/>
        <v>5.249106613711958</v>
      </c>
      <c r="H30" s="57">
        <f>AVERAGE(SUM('(3) J. balticus'!L3:L7),SUM('(3) J. balticus'!L45:L49))</f>
        <v>0.82989450123088038</v>
      </c>
      <c r="I30" s="22">
        <f>AVERAGE(SUM('(3) J. balticus'!M3:M7),SUM('(3) J. balticus'!M45:M49))</f>
        <v>3.3056628323462958</v>
      </c>
      <c r="J30" s="53">
        <f>AVERAGE(SUM('(3) J. balticus'!N3:N7),SUM('(3) J. balticus'!N45:N49))</f>
        <v>4.1355573335771751</v>
      </c>
      <c r="K30" s="66">
        <f>H30*$E30*0.5715</f>
        <v>2.2773488186591644</v>
      </c>
      <c r="L30" s="23">
        <f t="shared" ref="L30:M32" si="28">I30*$E30*0.5715</f>
        <v>9.0712100573793055</v>
      </c>
      <c r="M30" s="88">
        <f t="shared" si="28"/>
        <v>11.348558876038465</v>
      </c>
      <c r="N30" s="66">
        <f t="shared" ref="N30:P32" si="29">H30*$F30*0.58</f>
        <v>0.21537858633413737</v>
      </c>
      <c r="O30" s="23">
        <f t="shared" si="29"/>
        <v>0.85790300655332663</v>
      </c>
      <c r="P30" s="45">
        <f t="shared" si="29"/>
        <v>1.0732815928874637</v>
      </c>
      <c r="Q30" s="100">
        <f t="shared" si="6"/>
        <v>2.4927274049933019</v>
      </c>
      <c r="R30" s="23">
        <f t="shared" si="6"/>
        <v>9.9291130639326326</v>
      </c>
      <c r="S30" s="45">
        <f t="shared" si="6"/>
        <v>12.421840468925929</v>
      </c>
    </row>
    <row r="31" spans="1:19">
      <c r="A31" s="47">
        <v>2017</v>
      </c>
      <c r="B31" s="6" t="s">
        <v>9</v>
      </c>
      <c r="C31" s="6">
        <v>2</v>
      </c>
      <c r="D31" s="19" t="str">
        <f t="shared" si="4"/>
        <v>2017 D 2</v>
      </c>
      <c r="E31" s="66">
        <f>'(5b) NPP_dist_UB'!I31</f>
        <v>4.5966564309827813</v>
      </c>
      <c r="F31" s="22">
        <f>'(5b) NPP_dist_UB'!J31</f>
        <v>0.43511590377429793</v>
      </c>
      <c r="G31" s="88">
        <f t="shared" si="0"/>
        <v>5.0317723347570791</v>
      </c>
      <c r="H31" s="57">
        <f>AVERAGE('(3) J. balticus'!L50,'(3) J. balticus'!L8)</f>
        <v>0.59299125780203599</v>
      </c>
      <c r="I31" s="22">
        <f>AVERAGE('(3) J. balticus'!M50,'(3) J. balticus'!M8)</f>
        <v>3.094907882651512</v>
      </c>
      <c r="J31" s="53">
        <f>AVERAGE('(3) J. balticus'!N50,'(3) J. balticus'!N8)</f>
        <v>3.6878991404535482</v>
      </c>
      <c r="K31" s="66">
        <f t="shared" ref="K31" si="30">H31*$E31*0.5715</f>
        <v>1.5577816004726477</v>
      </c>
      <c r="L31" s="23">
        <f t="shared" si="28"/>
        <v>8.1302894289240779</v>
      </c>
      <c r="M31" s="88">
        <f t="shared" si="28"/>
        <v>9.6880710293967276</v>
      </c>
      <c r="N31" s="66">
        <f t="shared" si="29"/>
        <v>0.14965155769989852</v>
      </c>
      <c r="O31" s="23">
        <f t="shared" si="29"/>
        <v>0.78105331146570456</v>
      </c>
      <c r="P31" s="45">
        <f t="shared" si="29"/>
        <v>0.93070486916560313</v>
      </c>
      <c r="Q31" s="100">
        <f t="shared" si="6"/>
        <v>1.7074331581725462</v>
      </c>
      <c r="R31" s="23">
        <f t="shared" si="6"/>
        <v>8.9113427403897827</v>
      </c>
      <c r="S31" s="45">
        <f t="shared" si="6"/>
        <v>10.618775898562332</v>
      </c>
    </row>
    <row r="32" spans="1:19">
      <c r="A32" s="47">
        <v>2017</v>
      </c>
      <c r="B32" s="6" t="s">
        <v>9</v>
      </c>
      <c r="C32" s="6">
        <v>3</v>
      </c>
      <c r="D32" s="19" t="str">
        <f t="shared" si="4"/>
        <v>2017 D 3</v>
      </c>
      <c r="E32" s="66">
        <f>'(5b) NPP_dist_UB'!I32</f>
        <v>3.682324732449656</v>
      </c>
      <c r="F32" s="22">
        <f>'(5b) NPP_dist_UB'!J32</f>
        <v>0.3800692439145672</v>
      </c>
      <c r="G32" s="88">
        <f t="shared" si="0"/>
        <v>4.0623939763642234</v>
      </c>
      <c r="H32" s="57">
        <f>AVERAGE('(3) J. balticus'!L51,'(3) J. balticus'!L9)</f>
        <v>0.29827594797544843</v>
      </c>
      <c r="I32" s="22">
        <f>AVERAGE('(3) J. balticus'!M51,'(3) J. balticus'!M9)</f>
        <v>3.0902734062331243</v>
      </c>
      <c r="J32" s="53">
        <f>AVERAGE('(3) J. balticus'!N51,'(3) J. balticus'!N9)</f>
        <v>3.388549354208573</v>
      </c>
      <c r="K32" s="66">
        <f>H32*$E32*0.5715</f>
        <v>0.62770639653565785</v>
      </c>
      <c r="L32" s="23">
        <f t="shared" si="28"/>
        <v>6.5033214957588008</v>
      </c>
      <c r="M32" s="88">
        <f t="shared" si="28"/>
        <v>7.1310278922944592</v>
      </c>
      <c r="N32" s="66">
        <f t="shared" si="29"/>
        <v>6.5751998134459089E-2</v>
      </c>
      <c r="O32" s="23">
        <f t="shared" si="29"/>
        <v>0.68122036865786428</v>
      </c>
      <c r="P32" s="45">
        <f t="shared" si="29"/>
        <v>0.74697236679232337</v>
      </c>
      <c r="Q32" s="100">
        <f t="shared" si="6"/>
        <v>0.69345839467011694</v>
      </c>
      <c r="R32" s="23">
        <f t="shared" si="6"/>
        <v>7.1845418644166648</v>
      </c>
      <c r="S32" s="45">
        <f t="shared" si="6"/>
        <v>7.8780002590867824</v>
      </c>
    </row>
    <row r="33" spans="1:19">
      <c r="A33" s="47">
        <v>2018</v>
      </c>
      <c r="B33" s="6" t="s">
        <v>9</v>
      </c>
      <c r="C33" s="6">
        <v>1</v>
      </c>
      <c r="D33" s="19" t="str">
        <f t="shared" si="4"/>
        <v>2018 D 1</v>
      </c>
      <c r="E33" s="66">
        <f>'(5b) NPP_dist_UB'!I33</f>
        <v>6.8052324992470705</v>
      </c>
      <c r="F33" s="22">
        <f>'(5b) NPP_dist_UB'!J33</f>
        <v>0.56709240399565863</v>
      </c>
      <c r="G33" s="88">
        <f t="shared" si="0"/>
        <v>7.3723249032427294</v>
      </c>
      <c r="H33" s="57">
        <f>AVERAGE(SUM('(3) J. balticus'!L3:L7),SUM('(3) J. balticus'!L45:L49))</f>
        <v>0.82989450123088038</v>
      </c>
      <c r="I33" s="22">
        <f>AVERAGE(SUM('(3) J. balticus'!M3:M7),SUM('(3) J. balticus'!M45:M49))</f>
        <v>3.3056628323462958</v>
      </c>
      <c r="J33" s="53">
        <f>AVERAGE(SUM('(3) J. balticus'!N3:N7),SUM('(3) J. balticus'!N45:N49))</f>
        <v>4.1355573335771751</v>
      </c>
      <c r="K33" s="66">
        <f t="shared" ref="K33:M35" si="31">H33*$E33</f>
        <v>5.6476250307228248</v>
      </c>
      <c r="L33" s="23">
        <f t="shared" si="31"/>
        <v>22.495804138236132</v>
      </c>
      <c r="M33" s="88">
        <f t="shared" si="31"/>
        <v>28.143429168958949</v>
      </c>
      <c r="N33" s="66">
        <f t="shared" ref="N33:P35" si="32">H33*$F33</f>
        <v>0.47062686776579804</v>
      </c>
      <c r="O33" s="23">
        <f t="shared" si="32"/>
        <v>1.8746162823943586</v>
      </c>
      <c r="P33" s="45">
        <f t="shared" si="32"/>
        <v>2.3452431501601563</v>
      </c>
      <c r="Q33" s="100">
        <f t="shared" si="6"/>
        <v>6.1182518984886229</v>
      </c>
      <c r="R33" s="23">
        <f t="shared" si="6"/>
        <v>24.370420420630492</v>
      </c>
      <c r="S33" s="45">
        <f t="shared" si="6"/>
        <v>30.488672319119104</v>
      </c>
    </row>
    <row r="34" spans="1:19">
      <c r="A34" s="47">
        <v>2018</v>
      </c>
      <c r="B34" s="6" t="s">
        <v>9</v>
      </c>
      <c r="C34" s="6">
        <v>2</v>
      </c>
      <c r="D34" s="19" t="str">
        <f t="shared" si="4"/>
        <v>2018 D 2</v>
      </c>
      <c r="E34" s="66">
        <f>'(5b) NPP_dist_UB'!I34</f>
        <v>6.3228812308286528</v>
      </c>
      <c r="F34" s="22">
        <f>'(5b) NPP_dist_UB'!J34</f>
        <v>0.53838882136480992</v>
      </c>
      <c r="G34" s="88">
        <f t="shared" si="0"/>
        <v>6.8612700521934631</v>
      </c>
      <c r="H34" s="57">
        <f>AVERAGE('(3) J. balticus'!L50,'(3) J. balticus'!L8)</f>
        <v>0.59299125780203599</v>
      </c>
      <c r="I34" s="22">
        <f>AVERAGE('(3) J. balticus'!M50,'(3) J. balticus'!M8)</f>
        <v>3.094907882651512</v>
      </c>
      <c r="J34" s="53">
        <f>AVERAGE('(3) J. balticus'!N50,'(3) J. balticus'!N8)</f>
        <v>3.6878991404535482</v>
      </c>
      <c r="K34" s="66">
        <f t="shared" si="31"/>
        <v>3.7494132940019682</v>
      </c>
      <c r="L34" s="23">
        <f t="shared" si="31"/>
        <v>19.568734962360892</v>
      </c>
      <c r="M34" s="88">
        <f t="shared" si="31"/>
        <v>23.318148256362861</v>
      </c>
      <c r="N34" s="66">
        <f t="shared" si="32"/>
        <v>0.31925986436767428</v>
      </c>
      <c r="O34" s="23">
        <f t="shared" si="32"/>
        <v>1.6662638071734071</v>
      </c>
      <c r="P34" s="45">
        <f t="shared" si="32"/>
        <v>1.9855236715410813</v>
      </c>
      <c r="Q34" s="100">
        <f t="shared" si="6"/>
        <v>4.0686731583696423</v>
      </c>
      <c r="R34" s="23">
        <f t="shared" si="6"/>
        <v>21.2349987695343</v>
      </c>
      <c r="S34" s="45">
        <f t="shared" si="6"/>
        <v>25.303671927903942</v>
      </c>
    </row>
    <row r="35" spans="1:19">
      <c r="A35" s="47">
        <v>2018</v>
      </c>
      <c r="B35" s="6" t="s">
        <v>9</v>
      </c>
      <c r="C35" s="6">
        <v>3</v>
      </c>
      <c r="D35" s="19" t="str">
        <f t="shared" si="4"/>
        <v>2018 D 3</v>
      </c>
      <c r="E35" s="66">
        <f>'(5b) NPP_dist_UB'!I35</f>
        <v>5.9882178451188377</v>
      </c>
      <c r="F35" s="22">
        <f>'(5b) NPP_dist_UB'!J35</f>
        <v>0.51847379517085246</v>
      </c>
      <c r="G35" s="88">
        <f t="shared" si="0"/>
        <v>6.5066916402896897</v>
      </c>
      <c r="H35" s="57">
        <f>AVERAGE('(3) J. balticus'!L51,'(3) J. balticus'!L9)</f>
        <v>0.29827594797544843</v>
      </c>
      <c r="I35" s="22">
        <f>AVERAGE('(3) J. balticus'!M51,'(3) J. balticus'!M9)</f>
        <v>3.0902734062331243</v>
      </c>
      <c r="J35" s="53">
        <f>AVERAGE('(3) J. balticus'!N51,'(3) J. balticus'!N9)</f>
        <v>3.388549354208573</v>
      </c>
      <c r="K35" s="66">
        <f t="shared" si="31"/>
        <v>1.7861413544363183</v>
      </c>
      <c r="L35" s="23">
        <f t="shared" si="31"/>
        <v>18.505230357501372</v>
      </c>
      <c r="M35" s="88">
        <f t="shared" si="31"/>
        <v>20.291371711937689</v>
      </c>
      <c r="N35" s="66">
        <f t="shared" si="32"/>
        <v>0.1546482627550145</v>
      </c>
      <c r="O35" s="23">
        <f t="shared" si="32"/>
        <v>1.6022257810452454</v>
      </c>
      <c r="P35" s="45">
        <f t="shared" si="32"/>
        <v>1.7568740438002601</v>
      </c>
      <c r="Q35" s="100">
        <f t="shared" si="6"/>
        <v>1.9407896171913328</v>
      </c>
      <c r="R35" s="23">
        <f t="shared" si="6"/>
        <v>20.107456138546617</v>
      </c>
      <c r="S35" s="45">
        <f t="shared" si="6"/>
        <v>22.048245755737948</v>
      </c>
    </row>
    <row r="36" spans="1:19">
      <c r="A36" s="47">
        <v>2019</v>
      </c>
      <c r="B36" s="6" t="s">
        <v>9</v>
      </c>
      <c r="C36" s="6">
        <v>1</v>
      </c>
      <c r="D36" s="19" t="str">
        <f t="shared" si="4"/>
        <v>2019 D 1</v>
      </c>
      <c r="E36" s="66">
        <f>'(5b) NPP_dist_UB'!I36</f>
        <v>12.378464753719493</v>
      </c>
      <c r="F36" s="22">
        <f>'(5b) NPP_dist_UB'!J36</f>
        <v>0.96568130127446083</v>
      </c>
      <c r="G36" s="88">
        <f t="shared" si="0"/>
        <v>13.344146054993955</v>
      </c>
      <c r="H36" s="57">
        <f>SUM('(3) J. balticus'!L94:L98)</f>
        <v>0.97512255950501547</v>
      </c>
      <c r="I36" s="22">
        <f>SUM('(3) J. balticus'!M94:M98)</f>
        <v>3.5407421076493368</v>
      </c>
      <c r="J36" s="53">
        <f>SUM('(3) J. balticus'!N94:N98)</f>
        <v>4.5158646671543519</v>
      </c>
      <c r="K36" s="66">
        <f>H36*$E36*0.4215</f>
        <v>5.0877242783737051</v>
      </c>
      <c r="L36" s="23">
        <f t="shared" ref="L36:M38" si="33">I36*$E36*0.4215</f>
        <v>18.473903007322392</v>
      </c>
      <c r="M36" s="88">
        <f t="shared" si="33"/>
        <v>23.561627285696094</v>
      </c>
      <c r="N36" s="66">
        <f t="shared" ref="N36:P38" si="34">H36*$F36*0.42</f>
        <v>0.39549620130925223</v>
      </c>
      <c r="O36" s="23">
        <f t="shared" si="34"/>
        <v>1.4360759473166771</v>
      </c>
      <c r="P36" s="45">
        <f t="shared" si="34"/>
        <v>1.8315721486259291</v>
      </c>
      <c r="Q36" s="100">
        <f t="shared" si="6"/>
        <v>5.4832204796829576</v>
      </c>
      <c r="R36" s="23">
        <f t="shared" si="6"/>
        <v>19.909978954639069</v>
      </c>
      <c r="S36" s="45">
        <f t="shared" si="6"/>
        <v>25.393199434322025</v>
      </c>
    </row>
    <row r="37" spans="1:19">
      <c r="A37" s="47">
        <v>2019</v>
      </c>
      <c r="B37" s="6" t="s">
        <v>9</v>
      </c>
      <c r="C37" s="6">
        <v>2</v>
      </c>
      <c r="D37" s="19" t="str">
        <f t="shared" si="4"/>
        <v>2019 D 2</v>
      </c>
      <c r="E37" s="66">
        <f>'(5b) NPP_dist_UB'!I37</f>
        <v>12.066581179172836</v>
      </c>
      <c r="F37" s="22">
        <f>'(5b) NPP_dist_UB'!J37</f>
        <v>0.9453119658699507</v>
      </c>
      <c r="G37" s="88">
        <f t="shared" si="0"/>
        <v>13.011893145042787</v>
      </c>
      <c r="H37" s="57">
        <f>'(3) J. balticus'!L99</f>
        <v>0.14958629701074158</v>
      </c>
      <c r="I37" s="22">
        <f>'(3) J. balticus'!M99</f>
        <v>4.0816804671931122</v>
      </c>
      <c r="J37" s="53">
        <f>'(3) J. balticus'!N99</f>
        <v>4.2312667642038537</v>
      </c>
      <c r="K37" s="66">
        <f t="shared" ref="K37:K38" si="35">H37*$E37*0.4215</f>
        <v>0.76080547518648622</v>
      </c>
      <c r="L37" s="23">
        <f t="shared" si="33"/>
        <v>20.759687949085759</v>
      </c>
      <c r="M37" s="88">
        <f t="shared" si="33"/>
        <v>21.520493424272242</v>
      </c>
      <c r="N37" s="66">
        <f t="shared" si="34"/>
        <v>5.9390400927660791E-2</v>
      </c>
      <c r="O37" s="23">
        <f t="shared" si="34"/>
        <v>1.6205537823280256</v>
      </c>
      <c r="P37" s="45">
        <f t="shared" si="34"/>
        <v>1.6799441832556865</v>
      </c>
      <c r="Q37" s="100">
        <f t="shared" si="6"/>
        <v>0.82019587611414702</v>
      </c>
      <c r="R37" s="23">
        <f t="shared" si="6"/>
        <v>22.380241731413783</v>
      </c>
      <c r="S37" s="45">
        <f t="shared" si="6"/>
        <v>23.200437607527927</v>
      </c>
    </row>
    <row r="38" spans="1:19">
      <c r="A38" s="47">
        <v>2019</v>
      </c>
      <c r="B38" s="6" t="s">
        <v>9</v>
      </c>
      <c r="C38" s="6">
        <v>3</v>
      </c>
      <c r="D38" s="19" t="str">
        <f t="shared" si="4"/>
        <v>2019 D 3</v>
      </c>
      <c r="E38" s="66">
        <f>'(5b) NPP_dist_UB'!I38</f>
        <v>9.3477168406463935</v>
      </c>
      <c r="F38" s="22">
        <f>'(5b) NPP_dist_UB'!J38</f>
        <v>0.76774102545955147</v>
      </c>
      <c r="G38" s="88">
        <f t="shared" si="0"/>
        <v>10.115457866105945</v>
      </c>
      <c r="H38" s="57">
        <f>'(3) J. balticus'!L100</f>
        <v>0.45290710372239695</v>
      </c>
      <c r="I38" s="22">
        <f>'(3) J. balticus'!M100</f>
        <v>3.6356641174206961</v>
      </c>
      <c r="J38" s="53">
        <f>'(3) J. balticus'!N100</f>
        <v>4.0885712211430931</v>
      </c>
      <c r="K38" s="66">
        <f t="shared" si="35"/>
        <v>1.7844823625410491</v>
      </c>
      <c r="L38" s="23">
        <f t="shared" si="33"/>
        <v>14.324744390931864</v>
      </c>
      <c r="M38" s="88">
        <f t="shared" si="33"/>
        <v>16.109226753472914</v>
      </c>
      <c r="N38" s="66">
        <f t="shared" si="34"/>
        <v>0.14604045298489435</v>
      </c>
      <c r="O38" s="23">
        <f t="shared" si="34"/>
        <v>1.1723243690487253</v>
      </c>
      <c r="P38" s="45">
        <f t="shared" si="34"/>
        <v>1.3183648220336197</v>
      </c>
      <c r="Q38" s="100">
        <f t="shared" si="6"/>
        <v>1.9305228155259435</v>
      </c>
      <c r="R38" s="23">
        <f t="shared" si="6"/>
        <v>15.497068759980589</v>
      </c>
      <c r="S38" s="45">
        <f t="shared" si="6"/>
        <v>17.427591575506533</v>
      </c>
    </row>
    <row r="39" spans="1:19">
      <c r="A39" s="47">
        <v>2017</v>
      </c>
      <c r="B39" s="6" t="s">
        <v>8</v>
      </c>
      <c r="C39" s="6">
        <v>1</v>
      </c>
      <c r="D39" s="19" t="str">
        <f t="shared" si="4"/>
        <v>2017 E 1</v>
      </c>
      <c r="E39" s="66">
        <f>'(5b) NPP_dist_UB'!I39</f>
        <v>4.4917794054225562</v>
      </c>
      <c r="F39" s="22">
        <f>'(5b) NPP_dist_UB'!J39</f>
        <v>0.42880186045459678</v>
      </c>
      <c r="G39" s="88">
        <f t="shared" si="0"/>
        <v>4.9205812658771526</v>
      </c>
      <c r="H39" s="57">
        <f>AVERAGE(SUM('(3) J. balticus'!L52:L56),SUM('(3) J. balticus'!L10:L14))</f>
        <v>0.69796989547296429</v>
      </c>
      <c r="I39" s="22">
        <f>AVERAGE(SUM('(3) J. balticus'!M52:M56),SUM('(3) J. balticus'!M10:M14))</f>
        <v>3.7262974478579309</v>
      </c>
      <c r="J39" s="53">
        <f>AVERAGE(SUM('(3) J. balticus'!N52:N56),SUM('(3) J. balticus'!N10:N14))</f>
        <v>4.4242673433308948</v>
      </c>
      <c r="K39" s="66">
        <f>H39*$E39*0.5715</f>
        <v>1.7917249673946609</v>
      </c>
      <c r="L39" s="23">
        <f t="shared" ref="L39:M41" si="36">I39*$E39*0.5715</f>
        <v>9.5655990560192752</v>
      </c>
      <c r="M39" s="88">
        <f t="shared" si="36"/>
        <v>11.357324023413934</v>
      </c>
      <c r="N39" s="66">
        <f t="shared" ref="N39:P41" si="37">H39*$F39*0.58</f>
        <v>0.17358865803766235</v>
      </c>
      <c r="O39" s="23">
        <f t="shared" si="37"/>
        <v>0.92674910138424405</v>
      </c>
      <c r="P39" s="45">
        <f t="shared" si="37"/>
        <v>1.1003377594219061</v>
      </c>
      <c r="Q39" s="100">
        <f t="shared" si="6"/>
        <v>1.9653136254323234</v>
      </c>
      <c r="R39" s="23">
        <f t="shared" si="6"/>
        <v>10.492348157403519</v>
      </c>
      <c r="S39" s="45">
        <f t="shared" si="6"/>
        <v>12.45766178283584</v>
      </c>
    </row>
    <row r="40" spans="1:19">
      <c r="A40" s="47">
        <v>2017</v>
      </c>
      <c r="B40" s="6" t="s">
        <v>8</v>
      </c>
      <c r="C40" s="6">
        <v>2</v>
      </c>
      <c r="D40" s="19" t="str">
        <f t="shared" si="4"/>
        <v>2017 E 2</v>
      </c>
      <c r="E40" s="66">
        <f>'(5b) NPP_dist_UB'!I40</f>
        <v>4.588134349393969</v>
      </c>
      <c r="F40" s="22">
        <f>'(5b) NPP_dist_UB'!J40</f>
        <v>0.43460283819069317</v>
      </c>
      <c r="G40" s="88">
        <f t="shared" si="0"/>
        <v>5.0227371875846618</v>
      </c>
      <c r="H40" s="57">
        <f>AVERAGE('(3) J. balticus'!L57,'(3) J. balticus'!L15)</f>
        <v>0.18088740824489591</v>
      </c>
      <c r="I40" s="22">
        <f>AVERAGE('(3) J. balticus'!M57,'(3) J. balticus'!M15)</f>
        <v>3.372860153325453</v>
      </c>
      <c r="J40" s="53">
        <f>AVERAGE('(3) J. balticus'!N57,'(3) J. balticus'!N15)</f>
        <v>3.5537475615703489</v>
      </c>
      <c r="K40" s="66">
        <f t="shared" ref="K40:K41" si="38">H40*$E40*0.5715</f>
        <v>0.47430827034722822</v>
      </c>
      <c r="L40" s="23">
        <f t="shared" si="36"/>
        <v>8.8440399526373525</v>
      </c>
      <c r="M40" s="88">
        <f t="shared" si="36"/>
        <v>9.3183482229845804</v>
      </c>
      <c r="N40" s="66">
        <f t="shared" si="37"/>
        <v>4.5596224989390408E-2</v>
      </c>
      <c r="O40" s="23">
        <f t="shared" si="37"/>
        <v>0.85019566536421221</v>
      </c>
      <c r="P40" s="45">
        <f t="shared" si="37"/>
        <v>0.89579189035360263</v>
      </c>
      <c r="Q40" s="100">
        <f t="shared" si="6"/>
        <v>0.51990449533661864</v>
      </c>
      <c r="R40" s="23">
        <f t="shared" si="6"/>
        <v>9.6942356180015654</v>
      </c>
      <c r="S40" s="45">
        <f t="shared" si="6"/>
        <v>10.214140113338184</v>
      </c>
    </row>
    <row r="41" spans="1:19">
      <c r="A41" s="47">
        <v>2017</v>
      </c>
      <c r="B41" s="6" t="s">
        <v>8</v>
      </c>
      <c r="C41" s="6">
        <v>3</v>
      </c>
      <c r="D41" s="19" t="str">
        <f t="shared" si="4"/>
        <v>2017 E 3</v>
      </c>
      <c r="E41" s="66">
        <f>'(5b) NPP_dist_UB'!I41</f>
        <v>3.6085278477687748</v>
      </c>
      <c r="F41" s="22">
        <f>'(5b) NPP_dist_UB'!J41</f>
        <v>0.37562635736009969</v>
      </c>
      <c r="G41" s="88">
        <f t="shared" si="0"/>
        <v>3.9841542051288745</v>
      </c>
      <c r="H41" s="57">
        <f>AVERAGE('(3) J. balticus'!L58,'(3) J. balticus'!L16)</f>
        <v>0</v>
      </c>
      <c r="I41" s="22">
        <f>AVERAGE('(3) J. balticus'!M58,'(3) J. balticus'!M16)</f>
        <v>4.4940578729258842</v>
      </c>
      <c r="J41" s="53">
        <f>AVERAGE('(3) J. balticus'!N58,'(3) J. balticus'!N16)</f>
        <v>4.4940578729258842</v>
      </c>
      <c r="K41" s="66">
        <f t="shared" si="38"/>
        <v>0</v>
      </c>
      <c r="L41" s="23">
        <f t="shared" si="36"/>
        <v>9.2679772003203134</v>
      </c>
      <c r="M41" s="88">
        <f t="shared" si="36"/>
        <v>9.2679772003203134</v>
      </c>
      <c r="N41" s="66">
        <f t="shared" si="37"/>
        <v>0</v>
      </c>
      <c r="O41" s="23">
        <f t="shared" si="37"/>
        <v>0.97909022137212398</v>
      </c>
      <c r="P41" s="45">
        <f t="shared" si="37"/>
        <v>0.97909022137212398</v>
      </c>
      <c r="Q41" s="100">
        <f t="shared" si="6"/>
        <v>0</v>
      </c>
      <c r="R41" s="23">
        <f t="shared" si="6"/>
        <v>10.247067421692437</v>
      </c>
      <c r="S41" s="45">
        <f t="shared" si="6"/>
        <v>10.247067421692437</v>
      </c>
    </row>
    <row r="42" spans="1:19">
      <c r="A42" s="47">
        <v>2018</v>
      </c>
      <c r="B42" s="6" t="s">
        <v>8</v>
      </c>
      <c r="C42" s="6">
        <v>1</v>
      </c>
      <c r="D42" s="19" t="str">
        <f t="shared" si="4"/>
        <v>2018 E 1</v>
      </c>
      <c r="E42" s="66">
        <f>'(5b) NPP_dist_UB'!I42</f>
        <v>6.2537841043927074</v>
      </c>
      <c r="F42" s="22">
        <f>'(5b) NPP_dist_UB'!J42</f>
        <v>0.53427701487011259</v>
      </c>
      <c r="G42" s="88">
        <f t="shared" si="0"/>
        <v>6.78806111926282</v>
      </c>
      <c r="H42" s="57">
        <f>AVERAGE(SUM('(3) J. balticus'!L52:L56),SUM('(3) J. balticus'!L10:L14))</f>
        <v>0.69796989547296429</v>
      </c>
      <c r="I42" s="22">
        <f>AVERAGE(SUM('(3) J. balticus'!M52:M56),SUM('(3) J. balticus'!M10:M14))</f>
        <v>3.7262974478579309</v>
      </c>
      <c r="J42" s="53">
        <f>AVERAGE(SUM('(3) J. balticus'!N52:N56),SUM('(3) J. balticus'!N10:N14))</f>
        <v>4.4242673433308948</v>
      </c>
      <c r="K42" s="66">
        <f t="shared" ref="K42:M44" si="39">H42*$E42</f>
        <v>4.3649530376534633</v>
      </c>
      <c r="L42" s="23">
        <f t="shared" si="39"/>
        <v>23.30345974765304</v>
      </c>
      <c r="M42" s="88">
        <f t="shared" si="39"/>
        <v>27.668412785306504</v>
      </c>
      <c r="N42" s="66">
        <f t="shared" ref="N42:P44" si="40">H42*$F42</f>
        <v>0.37290927222249987</v>
      </c>
      <c r="O42" s="23">
        <f t="shared" si="40"/>
        <v>1.9908750769596544</v>
      </c>
      <c r="P42" s="45">
        <f t="shared" si="40"/>
        <v>2.3637843491821542</v>
      </c>
      <c r="Q42" s="100">
        <f t="shared" si="6"/>
        <v>4.7378623098759629</v>
      </c>
      <c r="R42" s="23">
        <f t="shared" si="6"/>
        <v>25.294334824612694</v>
      </c>
      <c r="S42" s="45">
        <f t="shared" si="6"/>
        <v>30.032197134488658</v>
      </c>
    </row>
    <row r="43" spans="1:19">
      <c r="A43" s="47">
        <v>2018</v>
      </c>
      <c r="B43" s="6" t="s">
        <v>8</v>
      </c>
      <c r="C43" s="6">
        <v>2</v>
      </c>
      <c r="D43" s="19" t="str">
        <f t="shared" si="4"/>
        <v>2018 E 2</v>
      </c>
      <c r="E43" s="66">
        <f>'(5b) NPP_dist_UB'!I43</f>
        <v>6.4785208647197381</v>
      </c>
      <c r="F43" s="22">
        <f>'(5b) NPP_dist_UB'!J43</f>
        <v>0.5476505676989204</v>
      </c>
      <c r="G43" s="88">
        <f t="shared" si="0"/>
        <v>7.0261714324186588</v>
      </c>
      <c r="H43" s="57">
        <f>AVERAGE('(3) J. balticus'!L57,'(3) J. balticus'!L15)</f>
        <v>0.18088740824489591</v>
      </c>
      <c r="I43" s="22">
        <f>AVERAGE('(3) J. balticus'!M57,'(3) J. balticus'!M15)</f>
        <v>3.372860153325453</v>
      </c>
      <c r="J43" s="53">
        <f>AVERAGE('(3) J. balticus'!N57,'(3) J. balticus'!N15)</f>
        <v>3.5537475615703489</v>
      </c>
      <c r="K43" s="66">
        <f t="shared" si="39"/>
        <v>1.1718828484796353</v>
      </c>
      <c r="L43" s="23">
        <f t="shared" si="39"/>
        <v>21.851144877100761</v>
      </c>
      <c r="M43" s="88">
        <f t="shared" si="39"/>
        <v>23.023027725580398</v>
      </c>
      <c r="N43" s="66">
        <f t="shared" si="40"/>
        <v>9.9063091814903623E-2</v>
      </c>
      <c r="O43" s="23">
        <f t="shared" si="40"/>
        <v>1.847148777737752</v>
      </c>
      <c r="P43" s="45">
        <f t="shared" si="40"/>
        <v>1.9462118695526556</v>
      </c>
      <c r="Q43" s="100">
        <f t="shared" si="6"/>
        <v>1.2709459402945389</v>
      </c>
      <c r="R43" s="23">
        <f t="shared" si="6"/>
        <v>23.698293654838512</v>
      </c>
      <c r="S43" s="45">
        <f t="shared" si="6"/>
        <v>24.969239595133054</v>
      </c>
    </row>
    <row r="44" spans="1:19">
      <c r="A44" s="47">
        <v>2018</v>
      </c>
      <c r="B44" s="6" t="s">
        <v>8</v>
      </c>
      <c r="C44" s="6">
        <v>3</v>
      </c>
      <c r="D44" s="19" t="str">
        <f t="shared" si="4"/>
        <v>2018 E 3</v>
      </c>
      <c r="E44" s="66">
        <f>'(5b) NPP_dist_UB'!I44</f>
        <v>5.891300803558563</v>
      </c>
      <c r="F44" s="22">
        <f>'(5b) NPP_dist_UB'!J44</f>
        <v>0.5127064913553484</v>
      </c>
      <c r="G44" s="88">
        <f t="shared" si="0"/>
        <v>6.4040072949139111</v>
      </c>
      <c r="H44" s="57">
        <f>AVERAGE('(3) J. balticus'!L58,'(3) J. balticus'!L16)</f>
        <v>0</v>
      </c>
      <c r="I44" s="22">
        <f>AVERAGE('(3) J. balticus'!M58,'(3) J. balticus'!M16)</f>
        <v>4.4940578729258842</v>
      </c>
      <c r="J44" s="53">
        <f>AVERAGE('(3) J. balticus'!N58,'(3) J. balticus'!N16)</f>
        <v>4.4940578729258842</v>
      </c>
      <c r="K44" s="66">
        <f t="shared" si="39"/>
        <v>0</v>
      </c>
      <c r="L44" s="23">
        <f t="shared" si="39"/>
        <v>26.475846758006949</v>
      </c>
      <c r="M44" s="88">
        <f t="shared" si="39"/>
        <v>26.475846758006949</v>
      </c>
      <c r="N44" s="66">
        <f t="shared" si="40"/>
        <v>0</v>
      </c>
      <c r="O44" s="23">
        <f t="shared" si="40"/>
        <v>2.3041326439757102</v>
      </c>
      <c r="P44" s="45">
        <f t="shared" si="40"/>
        <v>2.3041326439757102</v>
      </c>
      <c r="Q44" s="100">
        <f t="shared" si="6"/>
        <v>0</v>
      </c>
      <c r="R44" s="23">
        <f t="shared" si="6"/>
        <v>28.779979401982658</v>
      </c>
      <c r="S44" s="45">
        <f t="shared" si="6"/>
        <v>28.779979401982658</v>
      </c>
    </row>
    <row r="45" spans="1:19">
      <c r="A45" s="47">
        <v>2019</v>
      </c>
      <c r="B45" s="6" t="s">
        <v>8</v>
      </c>
      <c r="C45" s="6">
        <v>1</v>
      </c>
      <c r="D45" s="19" t="str">
        <f t="shared" si="4"/>
        <v>2019 E 1</v>
      </c>
      <c r="E45" s="66">
        <f>'(5b) NPP_dist_UB'!I45</f>
        <v>12.482487526937149</v>
      </c>
      <c r="F45" s="22">
        <f>'(5b) NPP_dist_UB'!J45</f>
        <v>0.97247510168686702</v>
      </c>
      <c r="G45" s="88">
        <f t="shared" si="0"/>
        <v>13.454962628624015</v>
      </c>
      <c r="H45" s="57">
        <f>SUM('(3) J. balticus'!L101:L105)</f>
        <v>1.0352724263075286</v>
      </c>
      <c r="I45" s="22">
        <f>SUM('(3) J. balticus'!M101:M105)</f>
        <v>3.0173667165844487</v>
      </c>
      <c r="J45" s="53">
        <f>SUM('(3) J. balticus'!N101:N105)</f>
        <v>4.0526391428919775</v>
      </c>
      <c r="K45" s="66">
        <f>H45*$E45*0.4215</f>
        <v>5.4469497250361352</v>
      </c>
      <c r="L45" s="23">
        <f t="shared" ref="L45:M47" si="41">I45*$E45*0.4215</f>
        <v>15.875478173269425</v>
      </c>
      <c r="M45" s="88">
        <f t="shared" si="41"/>
        <v>21.322427898305563</v>
      </c>
      <c r="N45" s="66">
        <f t="shared" ref="N45:P47" si="42">H45*$F45*0.42</f>
        <v>0.42284619637974985</v>
      </c>
      <c r="O45" s="23">
        <f t="shared" si="42"/>
        <v>1.2324118819055525</v>
      </c>
      <c r="P45" s="45">
        <f t="shared" si="42"/>
        <v>1.6552580782853024</v>
      </c>
      <c r="Q45" s="100">
        <f t="shared" si="6"/>
        <v>5.8697959214158848</v>
      </c>
      <c r="R45" s="23">
        <f t="shared" si="6"/>
        <v>17.107890055174977</v>
      </c>
      <c r="S45" s="45">
        <f t="shared" si="6"/>
        <v>22.977685976590866</v>
      </c>
    </row>
    <row r="46" spans="1:19">
      <c r="A46" s="47">
        <v>2019</v>
      </c>
      <c r="B46" s="6" t="s">
        <v>8</v>
      </c>
      <c r="C46" s="6">
        <v>2</v>
      </c>
      <c r="D46" s="19" t="str">
        <f t="shared" si="4"/>
        <v>2019 E 2</v>
      </c>
      <c r="E46" s="66">
        <f>'(5b) NPP_dist_UB'!I46</f>
        <v>12.410681406928814</v>
      </c>
      <c r="F46" s="22">
        <f>'(5b) NPP_dist_UB'!J46</f>
        <v>0.96778539353319981</v>
      </c>
      <c r="G46" s="88">
        <f t="shared" si="0"/>
        <v>13.378466800462014</v>
      </c>
      <c r="H46" s="57">
        <f>'(3) J. balticus'!L106</f>
        <v>0.54345539662057663</v>
      </c>
      <c r="I46" s="22">
        <f>'(3) J. balticus'!M106</f>
        <v>2.827438897454039</v>
      </c>
      <c r="J46" s="53">
        <f>'(3) J. balticus'!N106</f>
        <v>3.3708942940746156</v>
      </c>
      <c r="K46" s="66">
        <f t="shared" ref="K46:K47" si="43">H46*$E46*0.4215</f>
        <v>2.8428707279398293</v>
      </c>
      <c r="L46" s="23">
        <f t="shared" si="41"/>
        <v>14.79062187365205</v>
      </c>
      <c r="M46" s="88">
        <f t="shared" si="41"/>
        <v>17.633492601591882</v>
      </c>
      <c r="N46" s="66">
        <f t="shared" si="42"/>
        <v>0.22089824185219809</v>
      </c>
      <c r="O46" s="23">
        <f t="shared" si="42"/>
        <v>1.1492687077467261</v>
      </c>
      <c r="P46" s="45">
        <f t="shared" si="42"/>
        <v>1.3701669495989242</v>
      </c>
      <c r="Q46" s="100">
        <f t="shared" si="6"/>
        <v>3.0637689697920276</v>
      </c>
      <c r="R46" s="23">
        <f t="shared" si="6"/>
        <v>15.939890581398776</v>
      </c>
      <c r="S46" s="45">
        <f t="shared" si="6"/>
        <v>19.003659551190808</v>
      </c>
    </row>
    <row r="47" spans="1:19">
      <c r="A47" s="47">
        <v>2019</v>
      </c>
      <c r="B47" s="6" t="s">
        <v>8</v>
      </c>
      <c r="C47" s="6">
        <v>3</v>
      </c>
      <c r="D47" s="19" t="str">
        <f t="shared" si="4"/>
        <v>2019 E 3</v>
      </c>
      <c r="E47" s="66">
        <f>'(5b) NPP_dist_UB'!I47</f>
        <v>9.5778102706340036</v>
      </c>
      <c r="F47" s="22">
        <f>'(5b) NPP_dist_UB'!J47</f>
        <v>0.78276858905152458</v>
      </c>
      <c r="G47" s="88">
        <f t="shared" si="0"/>
        <v>10.360578859685528</v>
      </c>
      <c r="H47" s="57">
        <f>'(3) J. balticus'!L107</f>
        <v>0.12484473584488157</v>
      </c>
      <c r="I47" s="22">
        <f>'(3) J. balticus'!M107</f>
        <v>4.2585664515347892</v>
      </c>
      <c r="J47" s="53">
        <f>'(3) J. balticus'!N107</f>
        <v>4.3834111873796706</v>
      </c>
      <c r="K47" s="66">
        <f t="shared" si="43"/>
        <v>0.50400406993788682</v>
      </c>
      <c r="L47" s="23">
        <f t="shared" si="41"/>
        <v>17.192033041275199</v>
      </c>
      <c r="M47" s="88">
        <f t="shared" si="41"/>
        <v>17.696037111213087</v>
      </c>
      <c r="N47" s="66">
        <f t="shared" si="42"/>
        <v>4.104430584567946E-2</v>
      </c>
      <c r="O47" s="23">
        <f t="shared" si="42"/>
        <v>1.4000582621130186</v>
      </c>
      <c r="P47" s="45">
        <f t="shared" si="42"/>
        <v>1.4411025679586982</v>
      </c>
      <c r="Q47" s="100">
        <f t="shared" si="6"/>
        <v>0.54504837578356624</v>
      </c>
      <c r="R47" s="23">
        <f t="shared" si="6"/>
        <v>18.592091303388216</v>
      </c>
      <c r="S47" s="45">
        <f t="shared" si="6"/>
        <v>19.137139679171785</v>
      </c>
    </row>
    <row r="48" spans="1:19">
      <c r="A48" s="47">
        <v>2017</v>
      </c>
      <c r="B48" s="6" t="s">
        <v>7</v>
      </c>
      <c r="C48" s="6">
        <v>1</v>
      </c>
      <c r="D48" s="19" t="str">
        <f t="shared" si="4"/>
        <v>2017 F 1</v>
      </c>
      <c r="E48" s="66">
        <f>'(5b) NPP_dist_UB'!I48</f>
        <v>4.7363648541806249</v>
      </c>
      <c r="F48" s="22">
        <f>'(5b) NPP_dist_UB'!J48</f>
        <v>0.44352694548230054</v>
      </c>
      <c r="G48" s="88">
        <f t="shared" si="0"/>
        <v>5.1798917996629257</v>
      </c>
      <c r="H48" s="57">
        <f>AVERAGE(SUM('(3) J. balticus'!L17:L21),SUM('(3) J. balticus'!L59:L63))</f>
        <v>0.44217316207733509</v>
      </c>
      <c r="I48" s="22">
        <f>AVERAGE(SUM('(3) J. balticus'!M17:M21),SUM('(3) J. balticus'!M59:M63))</f>
        <v>3.1657410813998657</v>
      </c>
      <c r="J48" s="53">
        <f>AVERAGE(SUM('(3) J. balticus'!N17:N21),SUM('(3) J. balticus'!N59:N63))</f>
        <v>3.6079142434772007</v>
      </c>
      <c r="K48" s="66">
        <f>H48*$E48*0.5715</f>
        <v>1.1968886920017392</v>
      </c>
      <c r="L48" s="23">
        <f t="shared" ref="L48:M50" si="44">I48*$E48*0.5715</f>
        <v>8.5691308905585775</v>
      </c>
      <c r="M48" s="88">
        <f t="shared" si="44"/>
        <v>9.7660195825603164</v>
      </c>
      <c r="N48" s="66">
        <f t="shared" ref="N48:P50" si="45">H48*$F48*0.58</f>
        <v>0.11374711293123817</v>
      </c>
      <c r="O48" s="23">
        <f t="shared" si="45"/>
        <v>0.814373053772248</v>
      </c>
      <c r="P48" s="45">
        <f t="shared" si="45"/>
        <v>0.92812016670348618</v>
      </c>
      <c r="Q48" s="100">
        <f t="shared" si="6"/>
        <v>1.3106358049329774</v>
      </c>
      <c r="R48" s="23">
        <f t="shared" si="6"/>
        <v>9.3835039443308261</v>
      </c>
      <c r="S48" s="45">
        <f t="shared" si="6"/>
        <v>10.694139749263803</v>
      </c>
    </row>
    <row r="49" spans="1:19">
      <c r="A49" s="47">
        <v>2017</v>
      </c>
      <c r="B49" s="6" t="s">
        <v>7</v>
      </c>
      <c r="C49" s="6">
        <v>2</v>
      </c>
      <c r="D49" s="19" t="str">
        <f t="shared" si="4"/>
        <v>2017 F 2</v>
      </c>
      <c r="E49" s="66">
        <f>'(5b) NPP_dist_UB'!I49</f>
        <v>4.7643824714252618</v>
      </c>
      <c r="F49" s="22">
        <f>'(5b) NPP_dist_UB'!J49</f>
        <v>0.44521372528991299</v>
      </c>
      <c r="G49" s="88">
        <f t="shared" si="0"/>
        <v>5.2095961967151752</v>
      </c>
      <c r="H49" s="57">
        <f>AVERAGE('(3) J. balticus'!L22,'(3) J. balticus'!L64)</f>
        <v>5.2790548840556797E-2</v>
      </c>
      <c r="I49" s="22">
        <f>AVERAGE('(3) J. balticus'!M22,'(3) J. balticus'!M64)</f>
        <v>3.818725087589582</v>
      </c>
      <c r="J49" s="53">
        <f>AVERAGE('(3) J. balticus'!N22,'(3) J. balticus'!N64)</f>
        <v>3.8715156364301384</v>
      </c>
      <c r="K49" s="66">
        <f t="shared" ref="K49:K50" si="46">H49*$E49*0.5715</f>
        <v>0.14374045991346407</v>
      </c>
      <c r="L49" s="23">
        <f t="shared" si="44"/>
        <v>10.397794916492865</v>
      </c>
      <c r="M49" s="88">
        <f t="shared" si="44"/>
        <v>10.54153537640633</v>
      </c>
      <c r="N49" s="66">
        <f t="shared" si="45"/>
        <v>1.3631784607453963E-2</v>
      </c>
      <c r="O49" s="23">
        <f t="shared" si="45"/>
        <v>0.98608631682020798</v>
      </c>
      <c r="P49" s="45">
        <f t="shared" si="45"/>
        <v>0.99971810142766193</v>
      </c>
      <c r="Q49" s="100">
        <f t="shared" si="6"/>
        <v>0.15737224452091803</v>
      </c>
      <c r="R49" s="23">
        <f t="shared" si="6"/>
        <v>11.383881233313073</v>
      </c>
      <c r="S49" s="45">
        <f t="shared" si="6"/>
        <v>11.541253477833992</v>
      </c>
    </row>
    <row r="50" spans="1:19">
      <c r="A50" s="47">
        <v>2017</v>
      </c>
      <c r="B50" s="6" t="s">
        <v>7</v>
      </c>
      <c r="C50" s="6">
        <v>3</v>
      </c>
      <c r="D50" s="19" t="str">
        <f t="shared" si="4"/>
        <v>2017 F 3</v>
      </c>
      <c r="E50" s="66">
        <f>'(5b) NPP_dist_UB'!I50</f>
        <v>3.7780662377959873</v>
      </c>
      <c r="F50" s="22">
        <f>'(5b) NPP_dist_UB'!J50</f>
        <v>0.3858332900344964</v>
      </c>
      <c r="G50" s="88">
        <f t="shared" si="0"/>
        <v>4.163899527830484</v>
      </c>
      <c r="H50" s="57">
        <f>AVERAGE('(3) J. balticus'!L23,'(3) J. balticus'!L65)</f>
        <v>0.34999583787701671</v>
      </c>
      <c r="I50" s="22">
        <f>AVERAGE('(3) J. balticus'!M23,'(3) J. balticus'!M65)</f>
        <v>3.2779508268702999</v>
      </c>
      <c r="J50" s="53">
        <f>AVERAGE('(3) J. balticus'!N23,'(3) J. balticus'!N65)</f>
        <v>3.6279466647473173</v>
      </c>
      <c r="K50" s="66">
        <f t="shared" si="46"/>
        <v>0.75569871250547516</v>
      </c>
      <c r="L50" s="23">
        <f t="shared" si="44"/>
        <v>7.0776362214700796</v>
      </c>
      <c r="M50" s="88">
        <f t="shared" si="44"/>
        <v>7.8333349339755562</v>
      </c>
      <c r="N50" s="66">
        <f t="shared" si="45"/>
        <v>7.8323226463352338E-2</v>
      </c>
      <c r="O50" s="23">
        <f t="shared" si="45"/>
        <v>0.73355068021954617</v>
      </c>
      <c r="P50" s="45">
        <f t="shared" si="45"/>
        <v>0.81187390668289861</v>
      </c>
      <c r="Q50" s="100">
        <f t="shared" si="6"/>
        <v>0.83402193896882748</v>
      </c>
      <c r="R50" s="23">
        <f t="shared" si="6"/>
        <v>7.8111869016896254</v>
      </c>
      <c r="S50" s="45">
        <f t="shared" si="6"/>
        <v>8.6452088406584551</v>
      </c>
    </row>
    <row r="51" spans="1:19">
      <c r="A51" s="47">
        <v>2018</v>
      </c>
      <c r="B51" s="6" t="s">
        <v>7</v>
      </c>
      <c r="C51" s="6">
        <v>1</v>
      </c>
      <c r="D51" s="19" t="str">
        <f t="shared" si="4"/>
        <v>2018 F 1</v>
      </c>
      <c r="E51" s="66">
        <f>'(5b) NPP_dist_UB'!I51</f>
        <v>7.3765452520979125</v>
      </c>
      <c r="F51" s="22">
        <f>'(5b) NPP_dist_UB'!J51</f>
        <v>0.60108987406198966</v>
      </c>
      <c r="G51" s="88">
        <f t="shared" si="0"/>
        <v>7.9776351261599023</v>
      </c>
      <c r="H51" s="57">
        <f>AVERAGE(SUM('(3) J. balticus'!L17:L21),SUM('(3) J. balticus'!L59:L63))</f>
        <v>0.44217316207733509</v>
      </c>
      <c r="I51" s="22">
        <f>AVERAGE(SUM('(3) J. balticus'!M17:M21),SUM('(3) J. balticus'!M59:M63))</f>
        <v>3.1657410813998657</v>
      </c>
      <c r="J51" s="53">
        <f>AVERAGE(SUM('(3) J. balticus'!N17:N21),SUM('(3) J. balticus'!N59:N63))</f>
        <v>3.6079142434772007</v>
      </c>
      <c r="K51" s="66">
        <f t="shared" ref="K51:M53" si="47">H51*$E51</f>
        <v>3.2617103393266871</v>
      </c>
      <c r="L51" s="23">
        <f t="shared" si="47"/>
        <v>23.35223234337149</v>
      </c>
      <c r="M51" s="88">
        <f t="shared" si="47"/>
        <v>26.613942682698177</v>
      </c>
      <c r="N51" s="66">
        <f t="shared" ref="N51:P53" si="48">H51*$F51</f>
        <v>0.2657858103066571</v>
      </c>
      <c r="O51" s="23">
        <f t="shared" si="48"/>
        <v>1.9028949079315123</v>
      </c>
      <c r="P51" s="45">
        <f t="shared" si="48"/>
        <v>2.1686807182381691</v>
      </c>
      <c r="Q51" s="100">
        <f t="shared" si="6"/>
        <v>3.5274961496333441</v>
      </c>
      <c r="R51" s="23">
        <f t="shared" si="6"/>
        <v>25.255127251303001</v>
      </c>
      <c r="S51" s="45">
        <f t="shared" si="6"/>
        <v>28.782623400936345</v>
      </c>
    </row>
    <row r="52" spans="1:19">
      <c r="A52" s="47">
        <v>2018</v>
      </c>
      <c r="B52" s="6" t="s">
        <v>7</v>
      </c>
      <c r="C52" s="6">
        <v>2</v>
      </c>
      <c r="D52" s="19" t="str">
        <f t="shared" si="4"/>
        <v>2018 F 2</v>
      </c>
      <c r="E52" s="66">
        <f>'(5b) NPP_dist_UB'!I52</f>
        <v>6.7404211177171884</v>
      </c>
      <c r="F52" s="22">
        <f>'(5b) NPP_dist_UB'!J52</f>
        <v>0.56323563203927474</v>
      </c>
      <c r="G52" s="88">
        <f t="shared" si="0"/>
        <v>7.3036567497564633</v>
      </c>
      <c r="H52" s="57">
        <f>AVERAGE('(3) J. balticus'!L22,'(3) J. balticus'!L64)</f>
        <v>5.2790548840556797E-2</v>
      </c>
      <c r="I52" s="22">
        <f>AVERAGE('(3) J. balticus'!M22,'(3) J. balticus'!M64)</f>
        <v>3.818725087589582</v>
      </c>
      <c r="J52" s="53">
        <f>AVERAGE('(3) J. balticus'!N22,'(3) J. balticus'!N64)</f>
        <v>3.8715156364301384</v>
      </c>
      <c r="K52" s="66">
        <f t="shared" si="47"/>
        <v>0.35583053022076966</v>
      </c>
      <c r="L52" s="23">
        <f t="shared" si="47"/>
        <v>25.739815223145239</v>
      </c>
      <c r="M52" s="88">
        <f t="shared" si="47"/>
        <v>26.095645753366007</v>
      </c>
      <c r="N52" s="66">
        <f t="shared" si="48"/>
        <v>2.9733518141911209E-2</v>
      </c>
      <c r="O52" s="23">
        <f t="shared" si="48"/>
        <v>2.1508420382927529</v>
      </c>
      <c r="P52" s="45">
        <f t="shared" si="48"/>
        <v>2.1805755564346638</v>
      </c>
      <c r="Q52" s="100">
        <f t="shared" si="6"/>
        <v>0.38556404836268088</v>
      </c>
      <c r="R52" s="23">
        <f t="shared" si="6"/>
        <v>27.890657261437994</v>
      </c>
      <c r="S52" s="45">
        <f t="shared" si="6"/>
        <v>28.276221309800672</v>
      </c>
    </row>
    <row r="53" spans="1:19">
      <c r="A53" s="47">
        <v>2018</v>
      </c>
      <c r="B53" s="6" t="s">
        <v>7</v>
      </c>
      <c r="C53" s="6">
        <v>3</v>
      </c>
      <c r="D53" s="19" t="str">
        <f t="shared" si="4"/>
        <v>2018 F 3</v>
      </c>
      <c r="E53" s="66">
        <f>'(5b) NPP_dist_UB'!I53</f>
        <v>5.7722058378603149</v>
      </c>
      <c r="F53" s="22">
        <f>'(5b) NPP_dist_UB'!J53</f>
        <v>0.50561943175240287</v>
      </c>
      <c r="G53" s="88">
        <f t="shared" si="0"/>
        <v>6.2778252696127179</v>
      </c>
      <c r="H53" s="57">
        <f>AVERAGE('(3) J. balticus'!L23,'(3) J. balticus'!L65)</f>
        <v>0.34999583787701671</v>
      </c>
      <c r="I53" s="22">
        <f>AVERAGE('(3) J. balticus'!M23,'(3) J. balticus'!M65)</f>
        <v>3.2779508268702999</v>
      </c>
      <c r="J53" s="53">
        <f>AVERAGE('(3) J. balticus'!N23,'(3) J. balticus'!N65)</f>
        <v>3.6279466647473173</v>
      </c>
      <c r="K53" s="66">
        <f t="shared" si="47"/>
        <v>2.0202480186205283</v>
      </c>
      <c r="L53" s="23">
        <f t="shared" si="47"/>
        <v>18.921006899079792</v>
      </c>
      <c r="M53" s="88">
        <f t="shared" si="47"/>
        <v>20.941254917700324</v>
      </c>
      <c r="N53" s="66">
        <f t="shared" si="48"/>
        <v>0.17696469666308332</v>
      </c>
      <c r="O53" s="23">
        <f t="shared" si="48"/>
        <v>1.6573956343944802</v>
      </c>
      <c r="P53" s="45">
        <f t="shared" si="48"/>
        <v>1.8343603310575638</v>
      </c>
      <c r="Q53" s="100">
        <f t="shared" si="6"/>
        <v>2.1972127152836114</v>
      </c>
      <c r="R53" s="23">
        <f t="shared" si="6"/>
        <v>20.578402533474272</v>
      </c>
      <c r="S53" s="45">
        <f t="shared" si="6"/>
        <v>22.775615248757887</v>
      </c>
    </row>
    <row r="54" spans="1:19">
      <c r="A54" s="47">
        <v>2019</v>
      </c>
      <c r="B54" s="6" t="s">
        <v>7</v>
      </c>
      <c r="C54" s="6">
        <v>1</v>
      </c>
      <c r="D54" s="19" t="str">
        <f t="shared" si="4"/>
        <v>2019 F 1</v>
      </c>
      <c r="E54" s="66">
        <f>'(5b) NPP_dist_UB'!I54</f>
        <v>12.822334392838007</v>
      </c>
      <c r="F54" s="22">
        <f>'(5b) NPP_dist_UB'!J54</f>
        <v>0.99467073929865346</v>
      </c>
      <c r="G54" s="88">
        <f t="shared" si="0"/>
        <v>13.817005132136661</v>
      </c>
      <c r="H54" s="57">
        <f>SUM('(3) J. balticus'!L108:L112)</f>
        <v>0.62862953787841491</v>
      </c>
      <c r="I54" s="22">
        <f>SUM('(3) J. balticus'!M108:M112)</f>
        <v>4.1812545757524067</v>
      </c>
      <c r="J54" s="53">
        <f>SUM('(3) J. balticus'!N108:N112)</f>
        <v>4.8098841136308215</v>
      </c>
      <c r="K54" s="66">
        <f>H54*$E54*0.4215</f>
        <v>3.3974999676505884</v>
      </c>
      <c r="L54" s="23">
        <f t="shared" ref="L54:M56" si="49">I54*$E54*0.4215</f>
        <v>22.598066794318001</v>
      </c>
      <c r="M54" s="88">
        <f t="shared" si="49"/>
        <v>25.995566761968586</v>
      </c>
      <c r="N54" s="66">
        <f t="shared" ref="N54:P56" si="50">H54*$F54*0.42</f>
        <v>0.26261735101832745</v>
      </c>
      <c r="O54" s="23">
        <f t="shared" si="50"/>
        <v>1.746768063625</v>
      </c>
      <c r="P54" s="45">
        <f t="shared" si="50"/>
        <v>2.0093854146433272</v>
      </c>
      <c r="Q54" s="100">
        <f t="shared" si="6"/>
        <v>3.6601173186689158</v>
      </c>
      <c r="R54" s="23">
        <f t="shared" si="6"/>
        <v>24.344834857943003</v>
      </c>
      <c r="S54" s="45">
        <f t="shared" si="6"/>
        <v>28.004952176611912</v>
      </c>
    </row>
    <row r="55" spans="1:19">
      <c r="A55" s="47">
        <v>2019</v>
      </c>
      <c r="B55" s="6" t="s">
        <v>7</v>
      </c>
      <c r="C55" s="6">
        <v>2</v>
      </c>
      <c r="D55" s="19" t="str">
        <f t="shared" si="4"/>
        <v>2019 F 2</v>
      </c>
      <c r="E55" s="66">
        <f>'(5b) NPP_dist_UB'!I55</f>
        <v>12.791414085962966</v>
      </c>
      <c r="F55" s="22">
        <f>'(5b) NPP_dist_UB'!J55</f>
        <v>0.99265131232990844</v>
      </c>
      <c r="G55" s="88">
        <f t="shared" si="0"/>
        <v>13.784065398292874</v>
      </c>
      <c r="H55" s="57">
        <f>'(3) J. balticus'!L113</f>
        <v>8.0578285622360413E-2</v>
      </c>
      <c r="I55" s="22">
        <f>'(3) J. balticus'!M113</f>
        <v>3.4974392710711273</v>
      </c>
      <c r="J55" s="53">
        <f>'(3) J. balticus'!N113</f>
        <v>3.5780175566934878</v>
      </c>
      <c r="K55" s="66">
        <f t="shared" ref="K55:K56" si="51">H55*$E55*0.4215</f>
        <v>0.43444435677429433</v>
      </c>
      <c r="L55" s="23">
        <f t="shared" si="49"/>
        <v>18.856727252782459</v>
      </c>
      <c r="M55" s="88">
        <f t="shared" si="49"/>
        <v>19.291171609556756</v>
      </c>
      <c r="N55" s="66">
        <f t="shared" si="50"/>
        <v>3.3594179206698709E-2</v>
      </c>
      <c r="O55" s="23">
        <f t="shared" si="50"/>
        <v>1.4581298265336233</v>
      </c>
      <c r="P55" s="45">
        <f t="shared" si="50"/>
        <v>1.491724005740322</v>
      </c>
      <c r="Q55" s="100">
        <f t="shared" si="6"/>
        <v>0.46803853598099304</v>
      </c>
      <c r="R55" s="23">
        <f t="shared" si="6"/>
        <v>20.314857079316084</v>
      </c>
      <c r="S55" s="45">
        <f t="shared" si="6"/>
        <v>20.782895615297079</v>
      </c>
    </row>
    <row r="56" spans="1:19">
      <c r="A56" s="47">
        <v>2019</v>
      </c>
      <c r="B56" s="6" t="s">
        <v>7</v>
      </c>
      <c r="C56" s="6">
        <v>3</v>
      </c>
      <c r="D56" s="19" t="str">
        <f t="shared" si="4"/>
        <v>2019 F 3</v>
      </c>
      <c r="E56" s="66">
        <f>'(5b) NPP_dist_UB'!I56</f>
        <v>10.269449203171853</v>
      </c>
      <c r="F56" s="22">
        <f>'(5b) NPP_dist_UB'!J56</f>
        <v>0.82794001372869452</v>
      </c>
      <c r="G56" s="88">
        <f t="shared" si="0"/>
        <v>11.097389216900547</v>
      </c>
      <c r="H56" s="57">
        <f>'(3) J. balticus'!L114</f>
        <v>0.37937013479188125</v>
      </c>
      <c r="I56" s="22">
        <f>'(3) J. balticus'!M114</f>
        <v>3.2059612115869589</v>
      </c>
      <c r="J56" s="53">
        <f>'(3) J. balticus'!N114</f>
        <v>3.5853313463788403</v>
      </c>
      <c r="K56" s="66">
        <f t="shared" si="51"/>
        <v>1.6421312614398553</v>
      </c>
      <c r="L56" s="23">
        <f t="shared" si="49"/>
        <v>13.877236623801855</v>
      </c>
      <c r="M56" s="88">
        <f t="shared" si="49"/>
        <v>15.51936788524171</v>
      </c>
      <c r="N56" s="66">
        <f t="shared" si="50"/>
        <v>0.13192020013529568</v>
      </c>
      <c r="O56" s="23">
        <f t="shared" si="50"/>
        <v>1.1148242992046868</v>
      </c>
      <c r="P56" s="45">
        <f t="shared" si="50"/>
        <v>1.2467444993399828</v>
      </c>
      <c r="Q56" s="100">
        <f t="shared" si="6"/>
        <v>1.774051461575151</v>
      </c>
      <c r="R56" s="23">
        <f t="shared" si="6"/>
        <v>14.992060923006541</v>
      </c>
      <c r="S56" s="45">
        <f t="shared" si="6"/>
        <v>16.766112384581692</v>
      </c>
    </row>
    <row r="57" spans="1:19">
      <c r="A57" s="47">
        <v>2017</v>
      </c>
      <c r="B57" s="6" t="s">
        <v>5</v>
      </c>
      <c r="C57" s="6">
        <v>1</v>
      </c>
      <c r="D57" s="19" t="str">
        <f t="shared" si="4"/>
        <v>2017 G 1</v>
      </c>
      <c r="E57" s="66">
        <f>'(5b) NPP_dist_UB'!I57</f>
        <v>5.0919771575004757</v>
      </c>
      <c r="F57" s="22">
        <f>'(5b) NPP_dist_UB'!J57</f>
        <v>0.46493631971069921</v>
      </c>
      <c r="G57" s="88">
        <f t="shared" si="0"/>
        <v>5.5569134772111752</v>
      </c>
      <c r="H57" s="57">
        <f>AVERAGE(SUM('(3) J. balticus'!L24:L28),SUM('(3) J. balticus'!L66:L70))</f>
        <v>1.0019541867795081</v>
      </c>
      <c r="I57" s="22">
        <f>AVERAGE(SUM('(3) J. balticus'!M24:M28),SUM('(3) J. balticus'!M66:M70))</f>
        <v>3.2524039118549708</v>
      </c>
      <c r="J57" s="53">
        <f>AVERAGE(SUM('(3) J. balticus'!N24:N28),SUM('(3) J. balticus'!N66:N70))</f>
        <v>4.2543580986344782</v>
      </c>
      <c r="K57" s="66">
        <f>H57*$E57*0.5715</f>
        <v>2.9157517559555504</v>
      </c>
      <c r="L57" s="23">
        <f t="shared" ref="L57:M59" si="52">I57*$E57*0.5715</f>
        <v>9.4647066125336963</v>
      </c>
      <c r="M57" s="88">
        <f t="shared" si="52"/>
        <v>12.380458368489245</v>
      </c>
      <c r="N57" s="66">
        <f t="shared" ref="N57:P59" si="53">H57*$F57*0.58</f>
        <v>0.2701900374295948</v>
      </c>
      <c r="O57" s="23">
        <f t="shared" si="53"/>
        <v>0.87705320889450822</v>
      </c>
      <c r="P57" s="45">
        <f t="shared" si="53"/>
        <v>1.1472432463241027</v>
      </c>
      <c r="Q57" s="100">
        <f t="shared" si="6"/>
        <v>3.1859417933851453</v>
      </c>
      <c r="R57" s="23">
        <f t="shared" si="6"/>
        <v>10.341759821428205</v>
      </c>
      <c r="S57" s="45">
        <f t="shared" si="6"/>
        <v>13.527701614813347</v>
      </c>
    </row>
    <row r="58" spans="1:19">
      <c r="A58" s="47">
        <v>2017</v>
      </c>
      <c r="B58" s="6" t="s">
        <v>5</v>
      </c>
      <c r="C58" s="6">
        <v>2</v>
      </c>
      <c r="D58" s="19" t="str">
        <f t="shared" si="4"/>
        <v>2017 G 2</v>
      </c>
      <c r="E58" s="66">
        <f>'(5b) NPP_dist_UB'!I58</f>
        <v>5.337435202007117</v>
      </c>
      <c r="F58" s="22">
        <f>'(5b) NPP_dist_UB'!J58</f>
        <v>0.47971393871643719</v>
      </c>
      <c r="G58" s="88">
        <f t="shared" si="0"/>
        <v>5.8171491407235543</v>
      </c>
      <c r="H58" s="57">
        <f>AVERAGE('(3) J. balticus'!L29,'(3) J. balticus'!L71)</f>
        <v>0.75405845212354428</v>
      </c>
      <c r="I58" s="22">
        <f>AVERAGE('(3) J. balticus'!M29,'(3) J. balticus'!M71)</f>
        <v>2.6912295873790164</v>
      </c>
      <c r="J58" s="53">
        <f>AVERAGE('(3) J. balticus'!N29,'(3) J. balticus'!N71)</f>
        <v>3.4452880395025609</v>
      </c>
      <c r="K58" s="66">
        <f t="shared" ref="K58:K59" si="54">H58*$E58*0.5715</f>
        <v>2.3001378394291692</v>
      </c>
      <c r="L58" s="23">
        <f t="shared" si="52"/>
        <v>8.2091766110296547</v>
      </c>
      <c r="M58" s="88">
        <f t="shared" si="52"/>
        <v>10.509314450458824</v>
      </c>
      <c r="N58" s="66">
        <f t="shared" si="53"/>
        <v>0.20980476305255111</v>
      </c>
      <c r="O58" s="23">
        <f t="shared" si="53"/>
        <v>0.74879180030404402</v>
      </c>
      <c r="P58" s="45">
        <f t="shared" si="53"/>
        <v>0.95859656335659504</v>
      </c>
      <c r="Q58" s="100">
        <f t="shared" si="6"/>
        <v>2.5099426024817202</v>
      </c>
      <c r="R58" s="23">
        <f t="shared" si="6"/>
        <v>8.9579684113336988</v>
      </c>
      <c r="S58" s="45">
        <f t="shared" si="6"/>
        <v>11.467911013815419</v>
      </c>
    </row>
    <row r="59" spans="1:19">
      <c r="A59" s="47">
        <v>2017</v>
      </c>
      <c r="B59" s="6" t="s">
        <v>5</v>
      </c>
      <c r="C59" s="6">
        <v>3</v>
      </c>
      <c r="D59" s="19" t="str">
        <f t="shared" si="4"/>
        <v>2017 G 3</v>
      </c>
      <c r="E59" s="66">
        <f>'(5b) NPP_dist_UB'!I59</f>
        <v>4.157606765119275</v>
      </c>
      <c r="F59" s="22">
        <f>'(5b) NPP_dist_UB'!J59</f>
        <v>0.40868324519198013</v>
      </c>
      <c r="G59" s="88">
        <f t="shared" si="0"/>
        <v>4.5662900103112554</v>
      </c>
      <c r="H59" s="57">
        <f>AVERAGE('(3) J. balticus'!L30,'(3) J. balticus'!L72)</f>
        <v>0.15965334592785005</v>
      </c>
      <c r="I59" s="22">
        <f>AVERAGE('(3) J. balticus'!M30,'(3) J. balticus'!M72)</f>
        <v>3.5716173532985414</v>
      </c>
      <c r="J59" s="53">
        <f>AVERAGE('(3) J. balticus'!N30,'(3) J. balticus'!N72)</f>
        <v>3.7312706992263909</v>
      </c>
      <c r="K59" s="66">
        <f t="shared" si="54"/>
        <v>0.37934788747568293</v>
      </c>
      <c r="L59" s="23">
        <f t="shared" si="52"/>
        <v>8.4864209388858445</v>
      </c>
      <c r="M59" s="88">
        <f t="shared" si="52"/>
        <v>8.865768826361526</v>
      </c>
      <c r="N59" s="66">
        <f t="shared" si="53"/>
        <v>3.7843635561339906E-2</v>
      </c>
      <c r="O59" s="23">
        <f t="shared" si="53"/>
        <v>0.84660289890742257</v>
      </c>
      <c r="P59" s="45">
        <f t="shared" si="53"/>
        <v>0.88444653446876231</v>
      </c>
      <c r="Q59" s="100">
        <f t="shared" si="6"/>
        <v>0.41719152303702284</v>
      </c>
      <c r="R59" s="23">
        <f t="shared" si="6"/>
        <v>9.3330238377932666</v>
      </c>
      <c r="S59" s="45">
        <f t="shared" si="6"/>
        <v>9.7502153608302891</v>
      </c>
    </row>
    <row r="60" spans="1:19">
      <c r="A60" s="47">
        <v>2018</v>
      </c>
      <c r="B60" s="6" t="s">
        <v>5</v>
      </c>
      <c r="C60" s="6">
        <v>1</v>
      </c>
      <c r="D60" s="19" t="str">
        <f t="shared" si="4"/>
        <v>2018 G 1</v>
      </c>
      <c r="E60" s="66">
        <f>'(5b) NPP_dist_UB'!I60</f>
        <v>9.477100654044559</v>
      </c>
      <c r="F60" s="22">
        <f>'(5b) NPP_dist_UB'!J60</f>
        <v>0.7260889556403336</v>
      </c>
      <c r="G60" s="88">
        <f t="shared" si="0"/>
        <v>10.203189609684893</v>
      </c>
      <c r="H60" s="57">
        <f>AVERAGE(SUM('(3) J. balticus'!L24:L28),SUM('(3) J. balticus'!L66:L70))</f>
        <v>1.0019541867795081</v>
      </c>
      <c r="I60" s="22">
        <f>AVERAGE(SUM('(3) J. balticus'!M24:M28),SUM('(3) J. balticus'!M66:M70))</f>
        <v>3.2524039118549708</v>
      </c>
      <c r="J60" s="53">
        <f>AVERAGE(SUM('(3) J. balticus'!N24:N28),SUM('(3) J. balticus'!N66:N70))</f>
        <v>4.2543580986344782</v>
      </c>
      <c r="K60" s="66">
        <f t="shared" ref="K60:M62" si="55">H60*$E60</f>
        <v>9.4956206788507611</v>
      </c>
      <c r="L60" s="23">
        <f t="shared" si="55"/>
        <v>30.823359240257826</v>
      </c>
      <c r="M60" s="88">
        <f t="shared" si="55"/>
        <v>40.318979919108578</v>
      </c>
      <c r="N60" s="66">
        <f t="shared" ref="N60:P62" si="56">H60*$F60</f>
        <v>0.72750786907819276</v>
      </c>
      <c r="O60" s="23">
        <f t="shared" si="56"/>
        <v>2.3615345596793116</v>
      </c>
      <c r="P60" s="45">
        <f t="shared" si="56"/>
        <v>3.0890424287575038</v>
      </c>
      <c r="Q60" s="100">
        <f t="shared" si="6"/>
        <v>10.223128547928955</v>
      </c>
      <c r="R60" s="23">
        <f t="shared" si="6"/>
        <v>33.184893799937136</v>
      </c>
      <c r="S60" s="45">
        <f t="shared" si="6"/>
        <v>43.40802234786608</v>
      </c>
    </row>
    <row r="61" spans="1:19">
      <c r="A61" s="47">
        <v>2018</v>
      </c>
      <c r="B61" s="6" t="s">
        <v>5</v>
      </c>
      <c r="C61" s="6">
        <v>2</v>
      </c>
      <c r="D61" s="19" t="str">
        <f t="shared" si="4"/>
        <v>2018 G 2</v>
      </c>
      <c r="E61" s="66">
        <f>'(5b) NPP_dist_UB'!I61</f>
        <v>8.7648401612589257</v>
      </c>
      <c r="F61" s="22">
        <f>'(5b) NPP_dist_UB'!J61</f>
        <v>0.683704019084871</v>
      </c>
      <c r="G61" s="88">
        <f t="shared" si="0"/>
        <v>9.4485441803437968</v>
      </c>
      <c r="H61" s="57">
        <f>AVERAGE('(3) J. balticus'!L29,'(3) J. balticus'!L71)</f>
        <v>0.75405845212354428</v>
      </c>
      <c r="I61" s="22">
        <f>AVERAGE('(3) J. balticus'!M29,'(3) J. balticus'!M71)</f>
        <v>2.6912295873790164</v>
      </c>
      <c r="J61" s="53">
        <f>AVERAGE('(3) J. balticus'!N29,'(3) J. balticus'!N71)</f>
        <v>3.4452880395025609</v>
      </c>
      <c r="K61" s="66">
        <f t="shared" si="55"/>
        <v>6.6092018051091816</v>
      </c>
      <c r="L61" s="23">
        <f t="shared" si="55"/>
        <v>23.58819717062789</v>
      </c>
      <c r="M61" s="88">
        <f t="shared" si="55"/>
        <v>30.197398975737073</v>
      </c>
      <c r="N61" s="66">
        <f t="shared" si="56"/>
        <v>0.51555279434178403</v>
      </c>
      <c r="O61" s="23">
        <f t="shared" si="56"/>
        <v>1.8400044851711526</v>
      </c>
      <c r="P61" s="45">
        <f t="shared" si="56"/>
        <v>2.3555572795129365</v>
      </c>
      <c r="Q61" s="100">
        <f t="shared" si="6"/>
        <v>7.1247545994509656</v>
      </c>
      <c r="R61" s="23">
        <f t="shared" si="6"/>
        <v>25.428201655799043</v>
      </c>
      <c r="S61" s="45">
        <f t="shared" si="6"/>
        <v>32.55295625525001</v>
      </c>
    </row>
    <row r="62" spans="1:19">
      <c r="A62" s="47">
        <v>2018</v>
      </c>
      <c r="B62" s="6" t="s">
        <v>5</v>
      </c>
      <c r="C62" s="6">
        <v>3</v>
      </c>
      <c r="D62" s="19" t="str">
        <f t="shared" si="4"/>
        <v>2018 G 3</v>
      </c>
      <c r="E62" s="66">
        <f>'(5b) NPP_dist_UB'!I62</f>
        <v>7.4447094571326353</v>
      </c>
      <c r="F62" s="22">
        <f>'(5b) NPP_dist_UB'!J62</f>
        <v>0.6051461646116042</v>
      </c>
      <c r="G62" s="88">
        <f t="shared" si="0"/>
        <v>8.0498556217442392</v>
      </c>
      <c r="H62" s="57">
        <f>AVERAGE('(3) J. balticus'!L30,'(3) J. balticus'!L72)</f>
        <v>0.15965334592785005</v>
      </c>
      <c r="I62" s="22">
        <f>AVERAGE('(3) J. balticus'!M30,'(3) J. balticus'!M72)</f>
        <v>3.5716173532985414</v>
      </c>
      <c r="J62" s="53">
        <f>AVERAGE('(3) J. balticus'!N30,'(3) J. balticus'!N72)</f>
        <v>3.7312706992263909</v>
      </c>
      <c r="K62" s="66">
        <f t="shared" si="55"/>
        <v>1.1885727742919334</v>
      </c>
      <c r="L62" s="23">
        <f t="shared" si="55"/>
        <v>26.589653487360685</v>
      </c>
      <c r="M62" s="88">
        <f t="shared" si="55"/>
        <v>27.778226261652613</v>
      </c>
      <c r="N62" s="66">
        <f t="shared" si="56"/>
        <v>9.6613609955648133E-2</v>
      </c>
      <c r="O62" s="23">
        <f t="shared" si="56"/>
        <v>2.1613505428088611</v>
      </c>
      <c r="P62" s="45">
        <f t="shared" si="56"/>
        <v>2.2579641527645089</v>
      </c>
      <c r="Q62" s="100">
        <f t="shared" si="6"/>
        <v>1.2851863842475815</v>
      </c>
      <c r="R62" s="23">
        <f t="shared" si="6"/>
        <v>28.751004030169547</v>
      </c>
      <c r="S62" s="45">
        <f t="shared" si="6"/>
        <v>30.036190414417121</v>
      </c>
    </row>
    <row r="63" spans="1:19">
      <c r="A63" s="47">
        <v>2019</v>
      </c>
      <c r="B63" s="6" t="s">
        <v>5</v>
      </c>
      <c r="C63" s="6">
        <v>1</v>
      </c>
      <c r="D63" s="19" t="str">
        <f t="shared" si="4"/>
        <v>2019 G 1</v>
      </c>
      <c r="E63" s="66">
        <f>'(5b) NPP_dist_UB'!I63</f>
        <v>14.536043392105748</v>
      </c>
      <c r="F63" s="22">
        <f>'(5b) NPP_dist_UB'!J63</f>
        <v>1.1065942782107356</v>
      </c>
      <c r="G63" s="88">
        <f t="shared" si="0"/>
        <v>15.642637670316484</v>
      </c>
      <c r="H63" s="57">
        <f>SUM('(3) J. balticus'!L115:L119)</f>
        <v>0.39591138209662086</v>
      </c>
      <c r="I63" s="22">
        <f>SUM('(3) J. balticus'!M115:M119)</f>
        <v>4.6049002796931866</v>
      </c>
      <c r="J63" s="53">
        <f>SUM('(3) J. balticus'!N115:N119)</f>
        <v>5.0008116617898075</v>
      </c>
      <c r="K63" s="66">
        <f>H63*$E63*0.4215</f>
        <v>2.4257261899700944</v>
      </c>
      <c r="L63" s="23">
        <f t="shared" ref="L63:M65" si="57">I63*$E63*0.4215</f>
        <v>28.213958263837732</v>
      </c>
      <c r="M63" s="88">
        <f t="shared" si="57"/>
        <v>30.639684453807828</v>
      </c>
      <c r="N63" s="66">
        <f t="shared" ref="N63:P65" si="58">H63*$F63*0.42</f>
        <v>0.18400757344478247</v>
      </c>
      <c r="O63" s="23">
        <f t="shared" si="58"/>
        <v>2.1402176465205884</v>
      </c>
      <c r="P63" s="45">
        <f t="shared" si="58"/>
        <v>2.324225219965371</v>
      </c>
      <c r="Q63" s="100">
        <f t="shared" si="6"/>
        <v>2.609733763414877</v>
      </c>
      <c r="R63" s="23">
        <f t="shared" si="6"/>
        <v>30.354175910358322</v>
      </c>
      <c r="S63" s="45">
        <f t="shared" si="6"/>
        <v>32.963909673773202</v>
      </c>
    </row>
    <row r="64" spans="1:19">
      <c r="A64" s="47">
        <v>2019</v>
      </c>
      <c r="B64" s="6" t="s">
        <v>5</v>
      </c>
      <c r="C64" s="6">
        <v>2</v>
      </c>
      <c r="D64" s="19" t="str">
        <f t="shared" si="4"/>
        <v>2019 G 2</v>
      </c>
      <c r="E64" s="66">
        <f>'(5b) NPP_dist_UB'!I64</f>
        <v>14.709434515681878</v>
      </c>
      <c r="F64" s="22">
        <f>'(5b) NPP_dist_UB'!J64</f>
        <v>1.1179185743280313</v>
      </c>
      <c r="G64" s="88">
        <f t="shared" si="0"/>
        <v>15.827353090009909</v>
      </c>
      <c r="H64" s="57">
        <f>'(3) J. balticus'!L120</f>
        <v>0.29509146545812259</v>
      </c>
      <c r="I64" s="22">
        <f>'(3) J. balticus'!M120</f>
        <v>3.7964014630958887</v>
      </c>
      <c r="J64" s="53">
        <f>'(3) J. balticus'!N120</f>
        <v>4.0914929285540111</v>
      </c>
      <c r="K64" s="66">
        <f t="shared" ref="K64:K65" si="59">H64*$E64*0.4215</f>
        <v>1.8295749495439384</v>
      </c>
      <c r="L64" s="23">
        <f t="shared" si="57"/>
        <v>23.537790239067064</v>
      </c>
      <c r="M64" s="88">
        <f t="shared" si="57"/>
        <v>25.367365188611004</v>
      </c>
      <c r="N64" s="66">
        <f t="shared" si="58"/>
        <v>0.13855305675175184</v>
      </c>
      <c r="O64" s="23">
        <f t="shared" si="58"/>
        <v>1.7825084387044232</v>
      </c>
      <c r="P64" s="45">
        <f t="shared" si="58"/>
        <v>1.9210614954561751</v>
      </c>
      <c r="Q64" s="100">
        <f t="shared" si="6"/>
        <v>1.9681280062956903</v>
      </c>
      <c r="R64" s="23">
        <f t="shared" si="6"/>
        <v>25.320298677771486</v>
      </c>
      <c r="S64" s="45">
        <f t="shared" si="6"/>
        <v>27.288426684067179</v>
      </c>
    </row>
    <row r="65" spans="1:19">
      <c r="A65" s="47">
        <v>2019</v>
      </c>
      <c r="B65" s="6" t="s">
        <v>5</v>
      </c>
      <c r="C65" s="6">
        <v>3</v>
      </c>
      <c r="D65" s="19" t="str">
        <f t="shared" si="4"/>
        <v>2019 G 3</v>
      </c>
      <c r="E65" s="66">
        <f>'(5b) NPP_dist_UB'!I65</f>
        <v>11.816456715497511</v>
      </c>
      <c r="F65" s="22">
        <f>'(5b) NPP_dist_UB'!J65</f>
        <v>0.92897616139264982</v>
      </c>
      <c r="G65" s="88">
        <f t="shared" si="0"/>
        <v>12.74543287689016</v>
      </c>
      <c r="H65" s="57">
        <f>'(3) J. balticus'!L121</f>
        <v>0</v>
      </c>
      <c r="I65" s="22">
        <f>'(3) J. balticus'!M121</f>
        <v>5.1138362875434753</v>
      </c>
      <c r="J65" s="53">
        <f>'(3) J. balticus'!N121</f>
        <v>5.1138362875434753</v>
      </c>
      <c r="K65" s="66">
        <f t="shared" si="59"/>
        <v>0</v>
      </c>
      <c r="L65" s="23">
        <f t="shared" si="57"/>
        <v>25.470159697309988</v>
      </c>
      <c r="M65" s="88">
        <f t="shared" si="57"/>
        <v>25.470159697309988</v>
      </c>
      <c r="N65" s="66">
        <f t="shared" si="58"/>
        <v>0</v>
      </c>
      <c r="O65" s="23">
        <f t="shared" si="58"/>
        <v>1.9952654418448821</v>
      </c>
      <c r="P65" s="45">
        <f t="shared" si="58"/>
        <v>1.9952654418448821</v>
      </c>
      <c r="Q65" s="100">
        <f t="shared" si="6"/>
        <v>0</v>
      </c>
      <c r="R65" s="23">
        <f t="shared" si="6"/>
        <v>27.46542513915487</v>
      </c>
      <c r="S65" s="45">
        <f t="shared" si="6"/>
        <v>27.46542513915487</v>
      </c>
    </row>
    <row r="66" spans="1:19">
      <c r="A66" s="47">
        <v>2017</v>
      </c>
      <c r="B66" s="6" t="s">
        <v>11</v>
      </c>
      <c r="C66" s="6">
        <v>1</v>
      </c>
      <c r="D66" s="19" t="str">
        <f t="shared" si="4"/>
        <v>2017 H 1</v>
      </c>
      <c r="E66" s="66">
        <f>'(5b) NPP_dist_UB'!I66</f>
        <v>3.0347087674901498</v>
      </c>
      <c r="F66" s="22">
        <f>'(5b) NPP_dist_UB'!J66</f>
        <v>0.5694579867052505</v>
      </c>
      <c r="G66" s="88">
        <f t="shared" si="0"/>
        <v>3.6041667541954006</v>
      </c>
      <c r="H66" s="57">
        <f>SUM('(2) S. lasiolepis_binned'!L3:L7)</f>
        <v>5.1587196580902726</v>
      </c>
      <c r="I66" s="22">
        <f>SUM('(2) S. lasiolepis_binned'!M3:M7)</f>
        <v>0.59848771547433488</v>
      </c>
      <c r="J66" s="53">
        <f>SUM('(2) S. lasiolepis_binned'!N3:N7)</f>
        <v>5.7572073735646079</v>
      </c>
      <c r="K66" s="66">
        <f>H66*$E66*0.5715</f>
        <v>8.9469535296584386</v>
      </c>
      <c r="L66" s="23">
        <f t="shared" ref="L66:M68" si="60">I66*$E66*0.5715</f>
        <v>1.0379788267855929</v>
      </c>
      <c r="M66" s="88">
        <f t="shared" si="60"/>
        <v>9.9849323564440304</v>
      </c>
      <c r="N66" s="66">
        <f t="shared" ref="N66:P68" si="61">H66*$F66*0.58</f>
        <v>1.7038509840742733</v>
      </c>
      <c r="O66" s="23">
        <f t="shared" si="61"/>
        <v>0.19767189352266692</v>
      </c>
      <c r="P66" s="45">
        <f t="shared" si="61"/>
        <v>1.9015228775969399</v>
      </c>
      <c r="Q66" s="100">
        <f t="shared" si="6"/>
        <v>10.650804513732712</v>
      </c>
      <c r="R66" s="23">
        <f t="shared" si="6"/>
        <v>1.2356507203082598</v>
      </c>
      <c r="S66" s="45">
        <f t="shared" si="6"/>
        <v>11.886455234040969</v>
      </c>
    </row>
    <row r="67" spans="1:19">
      <c r="A67" s="47">
        <v>2017</v>
      </c>
      <c r="B67" s="6" t="s">
        <v>11</v>
      </c>
      <c r="C67" s="6">
        <v>2</v>
      </c>
      <c r="D67" s="19" t="str">
        <f t="shared" si="4"/>
        <v>2017 H 2</v>
      </c>
      <c r="E67" s="66">
        <f>'(5b) NPP_dist_UB'!I67</f>
        <v>3.5228835250870754</v>
      </c>
      <c r="F67" s="22">
        <f>'(5b) NPP_dist_UB'!J67</f>
        <v>0.63558593263830343</v>
      </c>
      <c r="G67" s="88">
        <f t="shared" ref="G67:G110" si="62">F67+E67</f>
        <v>4.1584694577253787</v>
      </c>
      <c r="H67" s="57">
        <f>'(2) S. lasiolepis_binned'!L8</f>
        <v>3.4901048254709424</v>
      </c>
      <c r="I67" s="22">
        <f>'(2) S. lasiolepis_binned'!M8</f>
        <v>1.4875374192482023</v>
      </c>
      <c r="J67" s="53">
        <f>'(2) S. lasiolepis_binned'!N8</f>
        <v>4.9776422447191448</v>
      </c>
      <c r="K67" s="66">
        <f t="shared" ref="K67:K68" si="63">H67*$E67*0.5715</f>
        <v>7.0267255397584538</v>
      </c>
      <c r="L67" s="23">
        <f t="shared" si="60"/>
        <v>2.9949006399162514</v>
      </c>
      <c r="M67" s="88">
        <f t="shared" si="60"/>
        <v>10.021626179674707</v>
      </c>
      <c r="N67" s="66">
        <f t="shared" si="61"/>
        <v>1.2865916876913874</v>
      </c>
      <c r="O67" s="23">
        <f t="shared" si="61"/>
        <v>0.5483655576094012</v>
      </c>
      <c r="P67" s="45">
        <f t="shared" si="61"/>
        <v>1.8349572453007887</v>
      </c>
      <c r="Q67" s="100">
        <f t="shared" si="6"/>
        <v>8.3133172274498417</v>
      </c>
      <c r="R67" s="23">
        <f t="shared" si="6"/>
        <v>3.5432661975256527</v>
      </c>
      <c r="S67" s="45">
        <f t="shared" si="6"/>
        <v>11.856583424975495</v>
      </c>
    </row>
    <row r="68" spans="1:19">
      <c r="A68" s="47">
        <v>2017</v>
      </c>
      <c r="B68" s="6" t="s">
        <v>11</v>
      </c>
      <c r="C68" s="6">
        <v>3</v>
      </c>
      <c r="D68" s="19" t="str">
        <f t="shared" ref="D68:D110" si="64">A68&amp;" "&amp;B68&amp;" "&amp;C68</f>
        <v>2017 H 3</v>
      </c>
      <c r="E68" s="66">
        <f>'(5b) NPP_dist_UB'!I68</f>
        <v>2.5734223948423498</v>
      </c>
      <c r="F68" s="22">
        <f>'(5b) NPP_dist_UB'!J68</f>
        <v>0.50697233001078001</v>
      </c>
      <c r="G68" s="88">
        <f t="shared" si="62"/>
        <v>3.0803947248531296</v>
      </c>
      <c r="H68" s="57">
        <f>'(2) S. lasiolepis_binned'!L9</f>
        <v>3.2398798735411027</v>
      </c>
      <c r="I68" s="22">
        <f>'(2) S. lasiolepis_binned'!M9</f>
        <v>0.64268275904962369</v>
      </c>
      <c r="J68" s="53">
        <f>'(2) S. lasiolepis_binned'!N9</f>
        <v>3.8825626325907265</v>
      </c>
      <c r="K68" s="66">
        <f t="shared" si="63"/>
        <v>4.7649266403414687</v>
      </c>
      <c r="L68" s="23">
        <f t="shared" si="60"/>
        <v>0.94520053811027782</v>
      </c>
      <c r="M68" s="88">
        <f t="shared" si="60"/>
        <v>5.7101271784517467</v>
      </c>
      <c r="N68" s="66">
        <f t="shared" si="61"/>
        <v>0.95266708009761514</v>
      </c>
      <c r="O68" s="23">
        <f t="shared" si="61"/>
        <v>0.18897697797162377</v>
      </c>
      <c r="P68" s="45">
        <f t="shared" si="61"/>
        <v>1.1416440580692389</v>
      </c>
      <c r="Q68" s="100">
        <f t="shared" ref="Q68:S110" si="65">K68+N68</f>
        <v>5.7175937204390834</v>
      </c>
      <c r="R68" s="23">
        <f t="shared" si="65"/>
        <v>1.1341775160819016</v>
      </c>
      <c r="S68" s="45">
        <f t="shared" si="65"/>
        <v>6.8517712365209853</v>
      </c>
    </row>
    <row r="69" spans="1:19">
      <c r="A69" s="47">
        <v>2018</v>
      </c>
      <c r="B69" s="6" t="s">
        <v>11</v>
      </c>
      <c r="C69" s="6">
        <v>1</v>
      </c>
      <c r="D69" s="19" t="str">
        <f t="shared" si="64"/>
        <v>2018 H 1</v>
      </c>
      <c r="E69" s="66">
        <f>'(5b) NPP_dist_UB'!I69</f>
        <v>3.4022064140465309</v>
      </c>
      <c r="F69" s="22">
        <f>'(5b) NPP_dist_UB'!J69</f>
        <v>0.74925515528045572</v>
      </c>
      <c r="G69" s="88">
        <f t="shared" si="62"/>
        <v>4.1514615693269867</v>
      </c>
      <c r="H69" s="57">
        <f>AVERAGE(SUM('(2) S. lasiolepis_binned'!L24:L27),SUM('(2) S. lasiolepis_binned'!L45:L49))</f>
        <v>2.7721267240225886</v>
      </c>
      <c r="I69" s="22">
        <f>AVERAGE(SUM('(2) S. lasiolepis_binned'!M24:M27),SUM('(2) S. lasiolepis_binned'!M45:M49))</f>
        <v>3.8188663186488596</v>
      </c>
      <c r="J69" s="53">
        <f>AVERAGE(SUM('(2) S. lasiolepis_binned'!N24:N27),SUM('(2) S. lasiolepis_binned'!N45:N49))</f>
        <v>6.5909930426714478</v>
      </c>
      <c r="K69" s="66">
        <f t="shared" ref="K69:M71" si="66">H69*$E69</f>
        <v>9.4313473210194481</v>
      </c>
      <c r="L69" s="23">
        <f t="shared" si="66"/>
        <v>12.992571483693414</v>
      </c>
      <c r="M69" s="88">
        <f t="shared" si="66"/>
        <v>22.423918804712859</v>
      </c>
      <c r="N69" s="66">
        <f t="shared" ref="N69:P71" si="67">H69*$F69</f>
        <v>2.0770302390646456</v>
      </c>
      <c r="O69" s="23">
        <f t="shared" si="67"/>
        <v>2.8613052765745537</v>
      </c>
      <c r="P69" s="45">
        <f t="shared" si="67"/>
        <v>4.9383355156391993</v>
      </c>
      <c r="Q69" s="100">
        <f t="shared" si="65"/>
        <v>11.508377560084094</v>
      </c>
      <c r="R69" s="23">
        <f t="shared" si="65"/>
        <v>15.853876760267967</v>
      </c>
      <c r="S69" s="45">
        <f t="shared" si="65"/>
        <v>27.362254320352058</v>
      </c>
    </row>
    <row r="70" spans="1:19">
      <c r="A70" s="47">
        <v>2018</v>
      </c>
      <c r="B70" s="6" t="s">
        <v>11</v>
      </c>
      <c r="C70" s="6">
        <v>2</v>
      </c>
      <c r="D70" s="19" t="str">
        <f t="shared" si="64"/>
        <v>2018 H 2</v>
      </c>
      <c r="E70" s="66">
        <f>'(5b) NPP_dist_UB'!I70</f>
        <v>3.4738921532170206</v>
      </c>
      <c r="F70" s="22">
        <f>'(5b) NPP_dist_UB'!J70</f>
        <v>0.76162611654897927</v>
      </c>
      <c r="G70" s="88">
        <f t="shared" si="62"/>
        <v>4.2355182697659997</v>
      </c>
      <c r="H70" s="57">
        <f>AVERAGE('(2) S. lasiolepis_binned'!L28,'(2) S. lasiolepis_binned'!L50)</f>
        <v>1.446360819629481</v>
      </c>
      <c r="I70" s="22">
        <f>AVERAGE('(2) S. lasiolepis_binned'!M28,'(2) S. lasiolepis_binned'!M50)</f>
        <v>5.1018889025638536</v>
      </c>
      <c r="J70" s="53">
        <f>AVERAGE('(2) S. lasiolepis_binned'!N28,'(2) S. lasiolepis_binned'!N50)</f>
        <v>6.5482497221933347</v>
      </c>
      <c r="K70" s="66">
        <f t="shared" si="66"/>
        <v>5.0245015020313923</v>
      </c>
      <c r="L70" s="23">
        <f t="shared" si="66"/>
        <v>17.723411825201566</v>
      </c>
      <c r="M70" s="88">
        <f t="shared" si="66"/>
        <v>22.747913327232961</v>
      </c>
      <c r="N70" s="66">
        <f t="shared" si="67"/>
        <v>1.1015861741830004</v>
      </c>
      <c r="O70" s="23">
        <f t="shared" si="67"/>
        <v>3.8857318319240415</v>
      </c>
      <c r="P70" s="45">
        <f t="shared" si="67"/>
        <v>4.9873180061070421</v>
      </c>
      <c r="Q70" s="100">
        <f t="shared" si="65"/>
        <v>6.126087676214393</v>
      </c>
      <c r="R70" s="23">
        <f t="shared" si="65"/>
        <v>21.609143657125607</v>
      </c>
      <c r="S70" s="45">
        <f t="shared" si="65"/>
        <v>27.735231333340003</v>
      </c>
    </row>
    <row r="71" spans="1:19">
      <c r="A71" s="47">
        <v>2018</v>
      </c>
      <c r="B71" s="6" t="s">
        <v>11</v>
      </c>
      <c r="C71" s="6">
        <v>3</v>
      </c>
      <c r="D71" s="19" t="str">
        <f t="shared" si="64"/>
        <v>2018 H 3</v>
      </c>
      <c r="E71" s="66">
        <f>'(5b) NPP_dist_UB'!I71</f>
        <v>3.2504800182671514</v>
      </c>
      <c r="F71" s="22">
        <f>'(5b) NPP_dist_UB'!J71</f>
        <v>0.72307140677874393</v>
      </c>
      <c r="G71" s="88">
        <f t="shared" si="62"/>
        <v>3.9735514250458954</v>
      </c>
      <c r="H71" s="57">
        <f>AVERAGE(SUM('(2) S. lasiolepis_binned'!L29:L30),SUM('(2) S. lasiolepis_binned'!L51:L52))</f>
        <v>1.31055484348343</v>
      </c>
      <c r="I71" s="22">
        <f>AVERAGE(SUM('(2) S. lasiolepis_binned'!M29:M30),SUM('(2) S. lasiolepis_binned'!M51:M52))</f>
        <v>3.8570729227251981</v>
      </c>
      <c r="J71" s="53">
        <f>AVERAGE(SUM('(2) S. lasiolepis_binned'!N29:N30),SUM('(2) S. lasiolepis_binned'!N51:N52))</f>
        <v>5.1676277662086285</v>
      </c>
      <c r="K71" s="66">
        <f t="shared" si="66"/>
        <v>4.2599323315861231</v>
      </c>
      <c r="L71" s="23">
        <f t="shared" si="66"/>
        <v>12.537338464317537</v>
      </c>
      <c r="M71" s="88">
        <f t="shared" si="66"/>
        <v>16.79727079590366</v>
      </c>
      <c r="N71" s="66">
        <f t="shared" si="67"/>
        <v>0.94762473433826033</v>
      </c>
      <c r="O71" s="23">
        <f t="shared" si="67"/>
        <v>2.7889391442831104</v>
      </c>
      <c r="P71" s="45">
        <f t="shared" si="67"/>
        <v>3.7365638786213711</v>
      </c>
      <c r="Q71" s="100">
        <f t="shared" si="65"/>
        <v>5.2075570659243837</v>
      </c>
      <c r="R71" s="23">
        <f t="shared" si="65"/>
        <v>15.326277608600648</v>
      </c>
      <c r="S71" s="45">
        <f t="shared" si="65"/>
        <v>20.533834674525032</v>
      </c>
    </row>
    <row r="72" spans="1:19">
      <c r="A72" s="47">
        <v>2019</v>
      </c>
      <c r="B72" s="6" t="s">
        <v>11</v>
      </c>
      <c r="C72" s="6">
        <v>1</v>
      </c>
      <c r="D72" s="19" t="str">
        <f t="shared" si="64"/>
        <v>2019 H 1</v>
      </c>
      <c r="E72" s="66">
        <f>'(5b) NPP_dist_UB'!I72</f>
        <v>4.8275420010484931</v>
      </c>
      <c r="F72" s="22">
        <f>'(5b) NPP_dist_UB'!J72</f>
        <v>1.3087295685585221</v>
      </c>
      <c r="G72" s="88">
        <f t="shared" si="62"/>
        <v>6.1362715696070147</v>
      </c>
      <c r="H72" s="57">
        <f>SUM('(2) S. lasiolepis_binned'!L66:L69)</f>
        <v>2.9367163574839958</v>
      </c>
      <c r="I72" s="22">
        <f>SUM('(2) S. lasiolepis_binned'!M66:M69)</f>
        <v>5.3884326197559993</v>
      </c>
      <c r="J72" s="53">
        <f>SUM('(2) S. lasiolepis_binned'!N66:N69)</f>
        <v>8.3251489772399943</v>
      </c>
      <c r="K72" s="66">
        <f>H72*$E72*0.4215</f>
        <v>5.9756567379278351</v>
      </c>
      <c r="L72" s="23">
        <f t="shared" ref="L72:M74" si="68">I72*$E72*0.4215</f>
        <v>10.964430939698115</v>
      </c>
      <c r="M72" s="88">
        <f t="shared" si="68"/>
        <v>16.94008767762595</v>
      </c>
      <c r="N72" s="66">
        <f t="shared" ref="N72:P74" si="69">H72*$F72*0.42</f>
        <v>1.6142143632336894</v>
      </c>
      <c r="O72" s="23">
        <f t="shared" si="69"/>
        <v>2.9618404610171729</v>
      </c>
      <c r="P72" s="45">
        <f t="shared" si="69"/>
        <v>4.5760548242508614</v>
      </c>
      <c r="Q72" s="100">
        <f t="shared" si="65"/>
        <v>7.5898711011615241</v>
      </c>
      <c r="R72" s="23">
        <f t="shared" si="65"/>
        <v>13.926271400715288</v>
      </c>
      <c r="S72" s="45">
        <f t="shared" si="65"/>
        <v>21.516142501876811</v>
      </c>
    </row>
    <row r="73" spans="1:19">
      <c r="A73" s="47">
        <v>2019</v>
      </c>
      <c r="B73" s="6" t="s">
        <v>11</v>
      </c>
      <c r="C73" s="6">
        <v>2</v>
      </c>
      <c r="D73" s="19" t="str">
        <f t="shared" si="64"/>
        <v>2019 H 2</v>
      </c>
      <c r="E73" s="66">
        <f>'(5b) NPP_dist_UB'!I73</f>
        <v>5.0621290334690467</v>
      </c>
      <c r="F73" s="22">
        <f>'(5b) NPP_dist_UB'!J73</f>
        <v>1.3646846854997474</v>
      </c>
      <c r="G73" s="88">
        <f t="shared" si="62"/>
        <v>6.4268137189687939</v>
      </c>
      <c r="H73" s="57">
        <f>'(2) S. lasiolepis_binned'!L70</f>
        <v>1.2496353255593862</v>
      </c>
      <c r="I73" s="22">
        <f>'(2) S. lasiolepis_binned'!M70</f>
        <v>6.8543923684054233</v>
      </c>
      <c r="J73" s="53">
        <f>'(2) S. lasiolepis_binned'!N70</f>
        <v>8.1040276939648095</v>
      </c>
      <c r="K73" s="66">
        <f t="shared" ref="K73:K74" si="70">H73*$E73*0.4215</f>
        <v>2.6663311332544835</v>
      </c>
      <c r="L73" s="23">
        <f t="shared" si="68"/>
        <v>14.625130546177717</v>
      </c>
      <c r="M73" s="88">
        <f t="shared" si="68"/>
        <v>17.291461679432203</v>
      </c>
      <c r="N73" s="66">
        <f t="shared" si="69"/>
        <v>0.71625044032516183</v>
      </c>
      <c r="O73" s="23">
        <f t="shared" si="69"/>
        <v>3.9287154032990741</v>
      </c>
      <c r="P73" s="45">
        <f t="shared" si="69"/>
        <v>4.6449658436242354</v>
      </c>
      <c r="Q73" s="100">
        <f t="shared" si="65"/>
        <v>3.3825815735796452</v>
      </c>
      <c r="R73" s="23">
        <f t="shared" si="65"/>
        <v>18.553845949476791</v>
      </c>
      <c r="S73" s="45">
        <f t="shared" si="65"/>
        <v>21.936427523056437</v>
      </c>
    </row>
    <row r="74" spans="1:19">
      <c r="A74" s="47">
        <v>2019</v>
      </c>
      <c r="B74" s="6" t="s">
        <v>11</v>
      </c>
      <c r="C74" s="6">
        <v>3</v>
      </c>
      <c r="D74" s="19" t="str">
        <f t="shared" si="64"/>
        <v>2019 H 3</v>
      </c>
      <c r="E74" s="66">
        <f>'(5b) NPP_dist_UB'!I74</f>
        <v>4.4424708590113218</v>
      </c>
      <c r="F74" s="22">
        <f>'(5b) NPP_dist_UB'!J74</f>
        <v>1.2168800721858775</v>
      </c>
      <c r="G74" s="88">
        <f t="shared" si="62"/>
        <v>5.6593509311971992</v>
      </c>
      <c r="H74" s="57">
        <f>SUM('(2) S. lasiolepis_binned'!L71:L72)</f>
        <v>1.8348676991798292</v>
      </c>
      <c r="I74" s="22">
        <f>SUM('(2) S. lasiolepis_binned'!M71:M72)</f>
        <v>6.4961500934386152</v>
      </c>
      <c r="J74" s="53">
        <f>SUM('(2) S. lasiolepis_binned'!N71:N72)</f>
        <v>8.3310177926184448</v>
      </c>
      <c r="K74" s="66">
        <f t="shared" si="70"/>
        <v>3.4357924585995891</v>
      </c>
      <c r="L74" s="23">
        <f t="shared" si="68"/>
        <v>12.164050580291981</v>
      </c>
      <c r="M74" s="88">
        <f t="shared" si="68"/>
        <v>15.599843038891573</v>
      </c>
      <c r="N74" s="66">
        <f t="shared" si="69"/>
        <v>0.93778185405638381</v>
      </c>
      <c r="O74" s="23">
        <f t="shared" si="69"/>
        <v>3.3201149497462281</v>
      </c>
      <c r="P74" s="45">
        <f t="shared" si="69"/>
        <v>4.2578968038026126</v>
      </c>
      <c r="Q74" s="100">
        <f t="shared" si="65"/>
        <v>4.3735743126559727</v>
      </c>
      <c r="R74" s="23">
        <f t="shared" si="65"/>
        <v>15.48416553003821</v>
      </c>
      <c r="S74" s="45">
        <f t="shared" si="65"/>
        <v>19.857739842694187</v>
      </c>
    </row>
    <row r="75" spans="1:19">
      <c r="A75" s="47">
        <v>2017</v>
      </c>
      <c r="B75" s="6" t="s">
        <v>4</v>
      </c>
      <c r="C75" s="6">
        <v>1</v>
      </c>
      <c r="D75" s="19" t="str">
        <f t="shared" si="64"/>
        <v>2017 I 1</v>
      </c>
      <c r="E75" s="66">
        <f>'(5b) NPP_dist_UB'!I75</f>
        <v>6.1275146475467812</v>
      </c>
      <c r="F75" s="22">
        <f>'(5b) NPP_dist_UB'!J75</f>
        <v>0.52728008409951865</v>
      </c>
      <c r="G75" s="88">
        <f t="shared" si="62"/>
        <v>6.6547947316462999</v>
      </c>
      <c r="H75" s="57">
        <f>AVERAGE(SUM('(3) J. balticus'!L31:L35),SUM('(3) J. balticus'!L73:L77))</f>
        <v>0.88875869039817901</v>
      </c>
      <c r="I75" s="22">
        <f>AVERAGE(SUM('(3) J. balticus'!M31:M35),SUM('(3) J. balticus'!M73:M77))</f>
        <v>3.2956912151126718</v>
      </c>
      <c r="J75" s="53">
        <f>AVERAGE(SUM('(3) J. balticus'!N31:N35),SUM('(3) J. balticus'!N73:N77))</f>
        <v>4.1844499055108511</v>
      </c>
      <c r="K75" s="66">
        <f>H75*$E75*0.5715</f>
        <v>3.1123215021634461</v>
      </c>
      <c r="L75" s="23">
        <f t="shared" ref="L75:M77" si="71">I75*$E75*0.5715</f>
        <v>11.541097425096256</v>
      </c>
      <c r="M75" s="88">
        <f t="shared" si="71"/>
        <v>14.653418927259702</v>
      </c>
      <c r="N75" s="66">
        <f t="shared" ref="N75:P77" si="72">H75*$F75*0.58</f>
        <v>0.27180235907005129</v>
      </c>
      <c r="O75" s="23">
        <f t="shared" si="72"/>
        <v>1.0078963578209794</v>
      </c>
      <c r="P75" s="45">
        <f t="shared" si="72"/>
        <v>1.2796987168910308</v>
      </c>
      <c r="Q75" s="100">
        <f t="shared" si="65"/>
        <v>3.3841238612334972</v>
      </c>
      <c r="R75" s="23">
        <f t="shared" si="65"/>
        <v>12.548993782917234</v>
      </c>
      <c r="S75" s="45">
        <f t="shared" si="65"/>
        <v>15.933117644150734</v>
      </c>
    </row>
    <row r="76" spans="1:19">
      <c r="A76" s="47">
        <v>2017</v>
      </c>
      <c r="B76" s="6" t="s">
        <v>4</v>
      </c>
      <c r="C76" s="6">
        <v>2</v>
      </c>
      <c r="D76" s="19" t="str">
        <f t="shared" si="64"/>
        <v>2017 I 2</v>
      </c>
      <c r="E76" s="66">
        <f>'(5b) NPP_dist_UB'!I76</f>
        <v>6.8208664368146614</v>
      </c>
      <c r="F76" s="22">
        <f>'(5b) NPP_dist_UB'!J76</f>
        <v>0.56902281287967138</v>
      </c>
      <c r="G76" s="88">
        <f t="shared" si="62"/>
        <v>7.3898892496943329</v>
      </c>
      <c r="H76" s="57">
        <f>AVERAGE('(3) J. balticus'!L36,'(3) J. balticus'!L78)</f>
        <v>0.20572700085002837</v>
      </c>
      <c r="I76" s="22">
        <f>AVERAGE('(3) J. balticus'!M36,'(3) J. balticus'!M78)</f>
        <v>3.1446889038073724</v>
      </c>
      <c r="J76" s="53">
        <f>AVERAGE('(3) J. balticus'!N36,'(3) J. balticus'!N78)</f>
        <v>3.3504159046574014</v>
      </c>
      <c r="K76" s="66">
        <f t="shared" ref="K76:K77" si="73">H76*$E76*0.5715</f>
        <v>0.80194959988223169</v>
      </c>
      <c r="L76" s="23">
        <f t="shared" si="71"/>
        <v>12.258390963473127</v>
      </c>
      <c r="M76" s="88">
        <f t="shared" si="71"/>
        <v>13.060340563355361</v>
      </c>
      <c r="N76" s="66">
        <f t="shared" si="72"/>
        <v>6.7896746891209378E-2</v>
      </c>
      <c r="O76" s="23">
        <f t="shared" si="72"/>
        <v>1.0378518408920574</v>
      </c>
      <c r="P76" s="45">
        <f t="shared" si="72"/>
        <v>1.1057485877832671</v>
      </c>
      <c r="Q76" s="100">
        <f t="shared" si="65"/>
        <v>0.86984634677344108</v>
      </c>
      <c r="R76" s="23">
        <f t="shared" si="65"/>
        <v>13.296242804365185</v>
      </c>
      <c r="S76" s="45">
        <f t="shared" si="65"/>
        <v>14.166089151138628</v>
      </c>
    </row>
    <row r="77" spans="1:19">
      <c r="A77" s="47">
        <v>2017</v>
      </c>
      <c r="B77" s="6" t="s">
        <v>4</v>
      </c>
      <c r="C77" s="6">
        <v>3</v>
      </c>
      <c r="D77" s="19" t="str">
        <f t="shared" si="64"/>
        <v>2017 I 3</v>
      </c>
      <c r="E77" s="66">
        <f>'(5b) NPP_dist_UB'!I77</f>
        <v>5.2427958410238187</v>
      </c>
      <c r="F77" s="22">
        <f>'(5b) NPP_dist_UB'!J77</f>
        <v>0.47401624637814493</v>
      </c>
      <c r="G77" s="88">
        <f t="shared" si="62"/>
        <v>5.7168120874019639</v>
      </c>
      <c r="H77" s="57">
        <f>AVERAGE('(3) J. balticus'!L37,'(3) J. balticus'!L79)</f>
        <v>0.36062989877054563</v>
      </c>
      <c r="I77" s="22">
        <f>AVERAGE('(3) J. balticus'!M37,'(3) J. balticus'!M79)</f>
        <v>3.8200930670805566</v>
      </c>
      <c r="J77" s="53">
        <f>AVERAGE('(3) J. balticus'!N37,'(3) J. balticus'!N79)</f>
        <v>4.1807229658511016</v>
      </c>
      <c r="K77" s="66">
        <f t="shared" si="73"/>
        <v>1.0805401554512772</v>
      </c>
      <c r="L77" s="23">
        <f t="shared" si="71"/>
        <v>11.445983737382523</v>
      </c>
      <c r="M77" s="88">
        <f t="shared" si="71"/>
        <v>12.526523892833801</v>
      </c>
      <c r="N77" s="66">
        <f t="shared" si="72"/>
        <v>9.9147769949227763E-2</v>
      </c>
      <c r="O77" s="23">
        <f t="shared" si="72"/>
        <v>1.0502559823541662</v>
      </c>
      <c r="P77" s="45">
        <f t="shared" si="72"/>
        <v>1.1494037523033938</v>
      </c>
      <c r="Q77" s="100">
        <f t="shared" si="65"/>
        <v>1.179687925400505</v>
      </c>
      <c r="R77" s="23">
        <f t="shared" si="65"/>
        <v>12.496239719736689</v>
      </c>
      <c r="S77" s="45">
        <f t="shared" si="65"/>
        <v>13.675927645137195</v>
      </c>
    </row>
    <row r="78" spans="1:19">
      <c r="A78" s="47">
        <v>2018</v>
      </c>
      <c r="B78" s="6" t="s">
        <v>4</v>
      </c>
      <c r="C78" s="6">
        <v>1</v>
      </c>
      <c r="D78" s="19" t="str">
        <f t="shared" si="64"/>
        <v>2018 I 1</v>
      </c>
      <c r="E78" s="66">
        <f>'(5b) NPP_dist_UB'!I78</f>
        <v>9.431663900896325</v>
      </c>
      <c r="F78" s="22">
        <f>'(5b) NPP_dist_UB'!J78</f>
        <v>0.72338512197416716</v>
      </c>
      <c r="G78" s="88">
        <f t="shared" si="62"/>
        <v>10.155049022870493</v>
      </c>
      <c r="H78" s="57">
        <f>AVERAGE(SUM('(3) J. balticus'!L31:L35),SUM('(3) J. balticus'!L73:L77))</f>
        <v>0.88875869039817901</v>
      </c>
      <c r="I78" s="22">
        <f>AVERAGE(SUM('(3) J. balticus'!M31:M35),SUM('(3) J. balticus'!M73:M77))</f>
        <v>3.2956912151126718</v>
      </c>
      <c r="J78" s="53">
        <f>AVERAGE(SUM('(3) J. balticus'!N31:N35),SUM('(3) J. balticus'!N73:N77))</f>
        <v>4.1844499055108511</v>
      </c>
      <c r="K78" s="66">
        <f t="shared" ref="K78:M80" si="74">H78*$E78</f>
        <v>8.3824732568363984</v>
      </c>
      <c r="L78" s="23">
        <f t="shared" si="74"/>
        <v>31.083851862079332</v>
      </c>
      <c r="M78" s="88">
        <f t="shared" si="74"/>
        <v>39.466325118915734</v>
      </c>
      <c r="N78" s="66">
        <f t="shared" ref="N78:P80" si="75">H78*$F78</f>
        <v>0.64291481365928782</v>
      </c>
      <c r="O78" s="23">
        <f t="shared" si="75"/>
        <v>2.3840539916334711</v>
      </c>
      <c r="P78" s="45">
        <f t="shared" si="75"/>
        <v>3.0269688052927592</v>
      </c>
      <c r="Q78" s="100">
        <f t="shared" si="65"/>
        <v>9.025388070495687</v>
      </c>
      <c r="R78" s="23">
        <f t="shared" si="65"/>
        <v>33.4679058537128</v>
      </c>
      <c r="S78" s="45">
        <f t="shared" si="65"/>
        <v>42.493293924208494</v>
      </c>
    </row>
    <row r="79" spans="1:19">
      <c r="A79" s="47">
        <v>2018</v>
      </c>
      <c r="B79" s="6" t="s">
        <v>4</v>
      </c>
      <c r="C79" s="6">
        <v>2</v>
      </c>
      <c r="D79" s="19" t="str">
        <f t="shared" si="64"/>
        <v>2018 I 2</v>
      </c>
      <c r="E79" s="66">
        <f>'(5b) NPP_dist_UB'!I79</f>
        <v>9.4093964454530497</v>
      </c>
      <c r="F79" s="22">
        <f>'(5b) NPP_dist_UB'!J79</f>
        <v>0.7220600383905984</v>
      </c>
      <c r="G79" s="88">
        <f t="shared" si="62"/>
        <v>10.131456483843648</v>
      </c>
      <c r="H79" s="57">
        <f>AVERAGE('(3) J. balticus'!L36,'(3) J. balticus'!L78)</f>
        <v>0.20572700085002837</v>
      </c>
      <c r="I79" s="22">
        <f>AVERAGE('(3) J. balticus'!M36,'(3) J. balticus'!M78)</f>
        <v>3.1446889038073724</v>
      </c>
      <c r="J79" s="53">
        <f>AVERAGE('(3) J. balticus'!N36,'(3) J. balticus'!N78)</f>
        <v>3.3504159046574014</v>
      </c>
      <c r="K79" s="66">
        <f t="shared" si="74"/>
        <v>1.9357669105319735</v>
      </c>
      <c r="L79" s="23">
        <f t="shared" si="74"/>
        <v>29.589624593540737</v>
      </c>
      <c r="M79" s="88">
        <f t="shared" si="74"/>
        <v>31.525391504072715</v>
      </c>
      <c r="N79" s="66">
        <f t="shared" si="75"/>
        <v>0.14854724613175416</v>
      </c>
      <c r="O79" s="23">
        <f t="shared" si="75"/>
        <v>2.27065419060964</v>
      </c>
      <c r="P79" s="45">
        <f t="shared" si="75"/>
        <v>2.4192014367413948</v>
      </c>
      <c r="Q79" s="100">
        <f t="shared" si="65"/>
        <v>2.0843141566637278</v>
      </c>
      <c r="R79" s="23">
        <f t="shared" si="65"/>
        <v>31.860278784150378</v>
      </c>
      <c r="S79" s="45">
        <f t="shared" si="65"/>
        <v>33.944592940814111</v>
      </c>
    </row>
    <row r="80" spans="1:19">
      <c r="A80" s="47">
        <v>2018</v>
      </c>
      <c r="B80" s="6" t="s">
        <v>4</v>
      </c>
      <c r="C80" s="6">
        <v>3</v>
      </c>
      <c r="D80" s="19" t="str">
        <f t="shared" si="64"/>
        <v>2018 I 3</v>
      </c>
      <c r="E80" s="66">
        <f>'(5b) NPP_dist_UB'!I80</f>
        <v>9.2432663932008552</v>
      </c>
      <c r="F80" s="22">
        <f>'(5b) NPP_dist_UB'!J80</f>
        <v>0.71217403208253238</v>
      </c>
      <c r="G80" s="88">
        <f t="shared" si="62"/>
        <v>9.9554404252833884</v>
      </c>
      <c r="H80" s="57">
        <f>AVERAGE('(3) J. balticus'!L37,'(3) J. balticus'!L79)</f>
        <v>0.36062989877054563</v>
      </c>
      <c r="I80" s="22">
        <f>AVERAGE('(3) J. balticus'!M37,'(3) J. balticus'!M79)</f>
        <v>3.8200930670805566</v>
      </c>
      <c r="J80" s="53">
        <f>AVERAGE('(3) J. balticus'!N37,'(3) J. balticus'!N79)</f>
        <v>4.1807229658511016</v>
      </c>
      <c r="K80" s="66">
        <f t="shared" si="74"/>
        <v>3.333398223689211</v>
      </c>
      <c r="L80" s="23">
        <f t="shared" si="74"/>
        <v>35.310137865845292</v>
      </c>
      <c r="M80" s="88">
        <f t="shared" si="74"/>
        <v>38.643536089534493</v>
      </c>
      <c r="N80" s="66">
        <f t="shared" si="75"/>
        <v>0.25683124909693494</v>
      </c>
      <c r="O80" s="23">
        <f t="shared" si="75"/>
        <v>2.7205710825132878</v>
      </c>
      <c r="P80" s="45">
        <f t="shared" si="75"/>
        <v>2.9774023316102225</v>
      </c>
      <c r="Q80" s="100">
        <f t="shared" si="65"/>
        <v>3.5902294727861461</v>
      </c>
      <c r="R80" s="23">
        <f t="shared" si="65"/>
        <v>38.03070894835858</v>
      </c>
      <c r="S80" s="45">
        <f t="shared" si="65"/>
        <v>41.620938421144714</v>
      </c>
    </row>
    <row r="81" spans="1:19">
      <c r="A81" s="47">
        <v>2019</v>
      </c>
      <c r="B81" s="6" t="s">
        <v>4</v>
      </c>
      <c r="C81" s="6">
        <v>1</v>
      </c>
      <c r="D81" s="19" t="str">
        <f t="shared" si="64"/>
        <v>2019 I 1</v>
      </c>
      <c r="E81" s="66">
        <f>'(5b) NPP_dist_UB'!I81</f>
        <v>15.928065374066685</v>
      </c>
      <c r="F81" s="22">
        <f>'(5b) NPP_dist_UB'!J81</f>
        <v>1.1975082119830687</v>
      </c>
      <c r="G81" s="88">
        <f t="shared" si="62"/>
        <v>17.125573586049754</v>
      </c>
      <c r="H81" s="57">
        <f>SUM('(3) J. balticus'!L122:L126)</f>
        <v>0.39687287219148715</v>
      </c>
      <c r="I81" s="22">
        <f>SUM('(3) J. balticus'!M122:M126)</f>
        <v>4.1703826142752281</v>
      </c>
      <c r="J81" s="53">
        <f>SUM('(3) J. balticus'!N122:N126)</f>
        <v>4.5672554864667152</v>
      </c>
      <c r="K81" s="66">
        <f>H81*$E81*0.4215</f>
        <v>2.6644772880332295</v>
      </c>
      <c r="L81" s="23">
        <f t="shared" ref="L81:M83" si="76">I81*$E81*0.4215</f>
        <v>27.998612494692296</v>
      </c>
      <c r="M81" s="88">
        <f t="shared" si="76"/>
        <v>30.663089782725521</v>
      </c>
      <c r="N81" s="66">
        <f t="shared" ref="N81:P83" si="77">H81*$F81*0.42</f>
        <v>0.19960857989629732</v>
      </c>
      <c r="O81" s="23">
        <f t="shared" si="77"/>
        <v>2.0975083196365216</v>
      </c>
      <c r="P81" s="45">
        <f t="shared" si="77"/>
        <v>2.2971168995328188</v>
      </c>
      <c r="Q81" s="100">
        <f t="shared" si="65"/>
        <v>2.8640858679295267</v>
      </c>
      <c r="R81" s="23">
        <f t="shared" si="65"/>
        <v>30.096120814328817</v>
      </c>
      <c r="S81" s="45">
        <f t="shared" si="65"/>
        <v>32.960206682258338</v>
      </c>
    </row>
    <row r="82" spans="1:19">
      <c r="A82" s="47">
        <v>2019</v>
      </c>
      <c r="B82" s="6" t="s">
        <v>4</v>
      </c>
      <c r="C82" s="6">
        <v>2</v>
      </c>
      <c r="D82" s="19" t="str">
        <f t="shared" si="64"/>
        <v>2019 I 2</v>
      </c>
      <c r="E82" s="66">
        <f>'(5b) NPP_dist_UB'!I82</f>
        <v>17.183363811952528</v>
      </c>
      <c r="F82" s="22">
        <f>'(5b) NPP_dist_UB'!J82</f>
        <v>1.2794926350204845</v>
      </c>
      <c r="G82" s="88">
        <f t="shared" si="62"/>
        <v>18.462856446973014</v>
      </c>
      <c r="H82" s="57">
        <f>'(3) J. balticus'!L127</f>
        <v>1.9356088312785999E-2</v>
      </c>
      <c r="I82" s="22">
        <f>'(3) J. balticus'!M127</f>
        <v>3.3479948626747786</v>
      </c>
      <c r="J82" s="53">
        <f>'(3) J. balticus'!N127</f>
        <v>3.3673509509875648</v>
      </c>
      <c r="K82" s="66">
        <f t="shared" ref="K82:K83" si="78">H82*$E82*0.4215</f>
        <v>0.14019204119223369</v>
      </c>
      <c r="L82" s="23">
        <f t="shared" si="76"/>
        <v>24.248816502322114</v>
      </c>
      <c r="M82" s="88">
        <f t="shared" si="76"/>
        <v>24.389008543514347</v>
      </c>
      <c r="N82" s="66">
        <f t="shared" si="77"/>
        <v>1.040170842438662E-2</v>
      </c>
      <c r="O82" s="23">
        <f t="shared" si="77"/>
        <v>1.799168602929095</v>
      </c>
      <c r="P82" s="45">
        <f t="shared" si="77"/>
        <v>1.8095703113534818</v>
      </c>
      <c r="Q82" s="100">
        <f t="shared" si="65"/>
        <v>0.15059374961662031</v>
      </c>
      <c r="R82" s="23">
        <f t="shared" si="65"/>
        <v>26.047985105251207</v>
      </c>
      <c r="S82" s="45">
        <f t="shared" si="65"/>
        <v>26.198578854867829</v>
      </c>
    </row>
    <row r="83" spans="1:19">
      <c r="A83" s="47">
        <v>2019</v>
      </c>
      <c r="B83" s="6" t="s">
        <v>4</v>
      </c>
      <c r="C83" s="6">
        <v>3</v>
      </c>
      <c r="D83" s="19" t="str">
        <f t="shared" si="64"/>
        <v>2019 I 3</v>
      </c>
      <c r="E83" s="66">
        <f>'(5b) NPP_dist_UB'!I83</f>
        <v>14.829419376870083</v>
      </c>
      <c r="F83" s="22">
        <f>'(5b) NPP_dist_UB'!J83</f>
        <v>1.1257548699218558</v>
      </c>
      <c r="G83" s="88">
        <f t="shared" si="62"/>
        <v>15.955174246791939</v>
      </c>
      <c r="H83" s="57">
        <f>'(3) J. balticus'!L128</f>
        <v>0.28505845575882438</v>
      </c>
      <c r="I83" s="22">
        <f>'(3) J. balticus'!M128</f>
        <v>3.7275281615613034</v>
      </c>
      <c r="J83" s="53">
        <f>'(3) J. balticus'!N128</f>
        <v>4.0125866173201281</v>
      </c>
      <c r="K83" s="66">
        <f t="shared" si="78"/>
        <v>1.7817864597766968</v>
      </c>
      <c r="L83" s="23">
        <f t="shared" si="76"/>
        <v>23.299288523212496</v>
      </c>
      <c r="M83" s="88">
        <f t="shared" si="76"/>
        <v>25.081074982989197</v>
      </c>
      <c r="N83" s="66">
        <f t="shared" si="77"/>
        <v>0.13478049680881818</v>
      </c>
      <c r="O83" s="23">
        <f t="shared" si="77"/>
        <v>1.7624388518723697</v>
      </c>
      <c r="P83" s="45">
        <f t="shared" si="77"/>
        <v>1.8972193486811879</v>
      </c>
      <c r="Q83" s="100">
        <f t="shared" si="65"/>
        <v>1.916566956585515</v>
      </c>
      <c r="R83" s="23">
        <f t="shared" si="65"/>
        <v>25.061727375084867</v>
      </c>
      <c r="S83" s="45">
        <f t="shared" si="65"/>
        <v>26.978294331670384</v>
      </c>
    </row>
    <row r="84" spans="1:19">
      <c r="A84" s="47">
        <v>2017</v>
      </c>
      <c r="B84" s="6" t="s">
        <v>10</v>
      </c>
      <c r="C84" s="6">
        <v>1</v>
      </c>
      <c r="D84" s="19" t="str">
        <f t="shared" si="64"/>
        <v>2017 J 1</v>
      </c>
      <c r="E84" s="66">
        <f>'(5b) NPP_dist_UB'!I84</f>
        <v>2.4259727672011748</v>
      </c>
      <c r="F84" s="22">
        <f>'(5b) NPP_dist_UB'!J84</f>
        <v>0.48699886589210645</v>
      </c>
      <c r="G84" s="88">
        <f t="shared" si="62"/>
        <v>2.9129716330932811</v>
      </c>
      <c r="H84" s="57">
        <f>SUM('(2) S. lasiolepis_binned'!L10:L14)</f>
        <v>0.38061635576538483</v>
      </c>
      <c r="I84" s="22">
        <f>SUM('(2) S. lasiolepis_binned'!M10:M14)</f>
        <v>3.2083693159598154</v>
      </c>
      <c r="J84" s="53">
        <f>SUM('(2) S. lasiolepis_binned'!N10:N14)</f>
        <v>3.5889856717252004</v>
      </c>
      <c r="K84" s="66">
        <f>H84*$E84*0.5715</f>
        <v>0.52770304825851844</v>
      </c>
      <c r="L84" s="23">
        <f t="shared" ref="L84:M86" si="79">I84*$E84*0.5715</f>
        <v>4.4482225798376165</v>
      </c>
      <c r="M84" s="88">
        <f t="shared" si="79"/>
        <v>4.9759256280961361</v>
      </c>
      <c r="N84" s="66">
        <f t="shared" ref="N84:P86" si="80">H84*$F84*0.58</f>
        <v>0.10750864548668276</v>
      </c>
      <c r="O84" s="23">
        <f t="shared" si="80"/>
        <v>0.90623388657656878</v>
      </c>
      <c r="P84" s="45">
        <f t="shared" si="80"/>
        <v>1.0137425320632516</v>
      </c>
      <c r="Q84" s="100">
        <f t="shared" si="65"/>
        <v>0.63521169374520126</v>
      </c>
      <c r="R84" s="23">
        <f t="shared" si="65"/>
        <v>5.3544564664141854</v>
      </c>
      <c r="S84" s="45">
        <f t="shared" si="65"/>
        <v>5.989668160159388</v>
      </c>
    </row>
    <row r="85" spans="1:19">
      <c r="A85" s="47">
        <v>2017</v>
      </c>
      <c r="B85" s="6" t="s">
        <v>10</v>
      </c>
      <c r="C85" s="6">
        <v>2</v>
      </c>
      <c r="D85" s="19" t="str">
        <f t="shared" si="64"/>
        <v>2017 J 2</v>
      </c>
      <c r="E85" s="66">
        <f>'(5b) NPP_dist_UB'!I85</f>
        <v>2.6920094605445999</v>
      </c>
      <c r="F85" s="22">
        <f>'(5b) NPP_dist_UB'!J85</f>
        <v>0.52303608371185262</v>
      </c>
      <c r="G85" s="88">
        <f t="shared" si="62"/>
        <v>3.2150455442564523</v>
      </c>
      <c r="H85" s="57">
        <f>'(2) S. lasiolepis_binned'!L15</f>
        <v>0.15952882103358421</v>
      </c>
      <c r="I85" s="22">
        <f>'(2) S. lasiolepis_binned'!M15</f>
        <v>3.292285302843279</v>
      </c>
      <c r="J85" s="53">
        <f>'(2) S. lasiolepis_binned'!N15</f>
        <v>3.4518141238768631</v>
      </c>
      <c r="K85" s="66">
        <f t="shared" ref="K85:K86" si="81">H85*$E85*0.5715</f>
        <v>0.24543244405078088</v>
      </c>
      <c r="L85" s="23">
        <f t="shared" si="79"/>
        <v>5.0651263085507479</v>
      </c>
      <c r="M85" s="88">
        <f t="shared" si="79"/>
        <v>5.3105587526015281</v>
      </c>
      <c r="N85" s="66">
        <f t="shared" si="80"/>
        <v>4.8394811279693438E-2</v>
      </c>
      <c r="O85" s="23">
        <f t="shared" si="80"/>
        <v>0.99875072653151864</v>
      </c>
      <c r="P85" s="45">
        <f t="shared" si="80"/>
        <v>1.0471455378112122</v>
      </c>
      <c r="Q85" s="100">
        <f t="shared" si="65"/>
        <v>0.29382725533047432</v>
      </c>
      <c r="R85" s="23">
        <f t="shared" si="65"/>
        <v>6.0638770350822666</v>
      </c>
      <c r="S85" s="45">
        <f t="shared" si="65"/>
        <v>6.3577042904127401</v>
      </c>
    </row>
    <row r="86" spans="1:19">
      <c r="A86" s="47">
        <v>2017</v>
      </c>
      <c r="B86" s="6" t="s">
        <v>10</v>
      </c>
      <c r="C86" s="6">
        <v>3</v>
      </c>
      <c r="D86" s="19" t="str">
        <f t="shared" si="64"/>
        <v>2017 J 3</v>
      </c>
      <c r="E86" s="66">
        <f>'(5b) NPP_dist_UB'!I86</f>
        <v>2.3728654927765249</v>
      </c>
      <c r="F86" s="22">
        <f>'(5b) NPP_dist_UB'!J86</f>
        <v>0.47980497698827923</v>
      </c>
      <c r="G86" s="88">
        <f t="shared" si="62"/>
        <v>2.8526704697648042</v>
      </c>
      <c r="H86" s="57">
        <f>'(2) S. lasiolepis_binned'!L16</f>
        <v>0</v>
      </c>
      <c r="I86" s="22">
        <f>'(2) S. lasiolepis_binned'!M16</f>
        <v>3.0425203474497651</v>
      </c>
      <c r="J86" s="53">
        <f>'(2) S. lasiolepis_binned'!N16</f>
        <v>3.0425203474497651</v>
      </c>
      <c r="K86" s="66">
        <f t="shared" si="81"/>
        <v>0</v>
      </c>
      <c r="L86" s="23">
        <f t="shared" si="79"/>
        <v>4.1259394171296755</v>
      </c>
      <c r="M86" s="88">
        <f t="shared" si="79"/>
        <v>4.1259394171296755</v>
      </c>
      <c r="N86" s="66">
        <f t="shared" si="80"/>
        <v>0</v>
      </c>
      <c r="O86" s="23">
        <f t="shared" si="80"/>
        <v>0.84669351507081336</v>
      </c>
      <c r="P86" s="45">
        <f t="shared" si="80"/>
        <v>0.84669351507081336</v>
      </c>
      <c r="Q86" s="100">
        <f t="shared" si="65"/>
        <v>0</v>
      </c>
      <c r="R86" s="23">
        <f t="shared" si="65"/>
        <v>4.9726329322004892</v>
      </c>
      <c r="S86" s="45">
        <f t="shared" si="65"/>
        <v>4.9726329322004892</v>
      </c>
    </row>
    <row r="87" spans="1:19">
      <c r="A87" s="47">
        <v>2018</v>
      </c>
      <c r="B87" s="6" t="s">
        <v>10</v>
      </c>
      <c r="C87" s="6">
        <v>1</v>
      </c>
      <c r="D87" s="19" t="str">
        <f t="shared" si="64"/>
        <v>2018 J 1</v>
      </c>
      <c r="E87" s="66">
        <f>'(5b) NPP_dist_UB'!I87</f>
        <v>3.6462236377763375</v>
      </c>
      <c r="F87" s="22">
        <f>'(5b) NPP_dist_UB'!J87</f>
        <v>0.79136572927390636</v>
      </c>
      <c r="G87" s="88">
        <f t="shared" si="62"/>
        <v>4.4375893670502435</v>
      </c>
      <c r="H87" s="57">
        <f>AVERAGE(SUM('(2) S. lasiolepis_binned'!L31:L34),SUM('(2) S. lasiolepis_binned'!L52:L56))</f>
        <v>1.5798186089391817</v>
      </c>
      <c r="I87" s="22">
        <f>AVERAGE(SUM('(2) S. lasiolepis_binned'!M31:M34),SUM('(2) S. lasiolepis_binned'!M52:M56))</f>
        <v>6.4695864098531564</v>
      </c>
      <c r="J87" s="53">
        <f>AVERAGE(SUM('(2) S. lasiolepis_binned'!N31:N34),SUM('(2) S. lasiolepis_binned'!N52:N56))</f>
        <v>8.0494050187923385</v>
      </c>
      <c r="K87" s="66">
        <f t="shared" ref="K87:M89" si="82">H87*$E87</f>
        <v>5.7603719553129764</v>
      </c>
      <c r="L87" s="23">
        <f t="shared" si="82"/>
        <v>23.58955889424313</v>
      </c>
      <c r="M87" s="88">
        <f t="shared" si="82"/>
        <v>29.34993084955611</v>
      </c>
      <c r="N87" s="66">
        <f t="shared" ref="N87:P89" si="83">H87*$F87</f>
        <v>1.2502143055836439</v>
      </c>
      <c r="O87" s="23">
        <f t="shared" si="83"/>
        <v>5.1198089673339968</v>
      </c>
      <c r="P87" s="45">
        <f t="shared" si="83"/>
        <v>6.3700232729176411</v>
      </c>
      <c r="Q87" s="100">
        <f t="shared" si="65"/>
        <v>7.0105862608966198</v>
      </c>
      <c r="R87" s="23">
        <f t="shared" si="65"/>
        <v>28.709367861577128</v>
      </c>
      <c r="S87" s="45">
        <f t="shared" si="65"/>
        <v>35.719954122473752</v>
      </c>
    </row>
    <row r="88" spans="1:19">
      <c r="A88" s="47">
        <v>2018</v>
      </c>
      <c r="B88" s="6" t="s">
        <v>10</v>
      </c>
      <c r="C88" s="6">
        <v>2</v>
      </c>
      <c r="D88" s="19" t="str">
        <f t="shared" si="64"/>
        <v>2018 J 2</v>
      </c>
      <c r="E88" s="66">
        <f>'(5b) NPP_dist_UB'!I88</f>
        <v>4.1831704619671184</v>
      </c>
      <c r="F88" s="22">
        <f>'(5b) NPP_dist_UB'!J88</f>
        <v>0.88402779068507542</v>
      </c>
      <c r="G88" s="88">
        <f t="shared" si="62"/>
        <v>5.0671982526521937</v>
      </c>
      <c r="H88" s="57">
        <f>AVERAGE('(2) S. lasiolepis_binned'!L35,'(2) S. lasiolepis_binned'!L57)</f>
        <v>1.1983983014498847</v>
      </c>
      <c r="I88" s="22">
        <f>AVERAGE('(2) S. lasiolepis_binned'!M35,'(2) S. lasiolepis_binned'!M57)</f>
        <v>8.2517671997202129</v>
      </c>
      <c r="J88" s="53">
        <f>AVERAGE('(2) S. lasiolepis_binned'!N35,'(2) S. lasiolepis_binned'!N57)</f>
        <v>9.4501655011700976</v>
      </c>
      <c r="K88" s="66">
        <f t="shared" si="82"/>
        <v>5.0131043762967238</v>
      </c>
      <c r="L88" s="23">
        <f t="shared" si="82"/>
        <v>34.518548808898721</v>
      </c>
      <c r="M88" s="88">
        <f t="shared" si="82"/>
        <v>39.531653185195445</v>
      </c>
      <c r="N88" s="66">
        <f t="shared" si="83"/>
        <v>1.0594174027914887</v>
      </c>
      <c r="O88" s="23">
        <f t="shared" si="83"/>
        <v>7.2947915268162316</v>
      </c>
      <c r="P88" s="45">
        <f t="shared" si="83"/>
        <v>8.3542089296077204</v>
      </c>
      <c r="Q88" s="100">
        <f t="shared" si="65"/>
        <v>6.0725217790882127</v>
      </c>
      <c r="R88" s="23">
        <f t="shared" si="65"/>
        <v>41.813340335714955</v>
      </c>
      <c r="S88" s="45">
        <f t="shared" si="65"/>
        <v>47.885862114803167</v>
      </c>
    </row>
    <row r="89" spans="1:19">
      <c r="A89" s="47">
        <v>2018</v>
      </c>
      <c r="B89" s="6" t="s">
        <v>10</v>
      </c>
      <c r="C89" s="6">
        <v>3</v>
      </c>
      <c r="D89" s="19" t="str">
        <f t="shared" si="64"/>
        <v>2018 J 3</v>
      </c>
      <c r="E89" s="66">
        <f>'(5b) NPP_dist_UB'!I89</f>
        <v>3.7621549639952838</v>
      </c>
      <c r="F89" s="22">
        <f>'(5b) NPP_dist_UB'!J89</f>
        <v>0.81137224609383163</v>
      </c>
      <c r="G89" s="88">
        <f t="shared" si="62"/>
        <v>4.5735272100891153</v>
      </c>
      <c r="H89" s="57">
        <f>AVERAGE(SUM('(2) S. lasiolepis_binned'!L36:L37),SUM('(2) S. lasiolepis_binned'!L58))</f>
        <v>0.27820491449204171</v>
      </c>
      <c r="I89" s="22">
        <f>AVERAGE(SUM('(2) S. lasiolepis_binned'!M36:M37),SUM('(2) S. lasiolepis_binned'!M58))</f>
        <v>6.2397523333828424</v>
      </c>
      <c r="J89" s="53">
        <f>AVERAGE(SUM('(2) S. lasiolepis_binned'!N36:N37),SUM('(2) S. lasiolepis_binned'!N58))</f>
        <v>6.5179572478748833</v>
      </c>
      <c r="K89" s="66">
        <f t="shared" si="82"/>
        <v>1.0466500000641181</v>
      </c>
      <c r="L89" s="23">
        <f t="shared" si="82"/>
        <v>23.474915215137415</v>
      </c>
      <c r="M89" s="88">
        <f t="shared" si="82"/>
        <v>24.52156521520153</v>
      </c>
      <c r="N89" s="66">
        <f t="shared" si="83"/>
        <v>0.22572774634575024</v>
      </c>
      <c r="O89" s="23">
        <f t="shared" si="83"/>
        <v>5.0627618658060634</v>
      </c>
      <c r="P89" s="45">
        <f t="shared" si="83"/>
        <v>5.288489612151813</v>
      </c>
      <c r="Q89" s="100">
        <f t="shared" si="65"/>
        <v>1.2723777464098684</v>
      </c>
      <c r="R89" s="23">
        <f t="shared" si="65"/>
        <v>28.537677080943478</v>
      </c>
      <c r="S89" s="45">
        <f t="shared" si="65"/>
        <v>29.810054827353344</v>
      </c>
    </row>
    <row r="90" spans="1:19">
      <c r="A90" s="47">
        <v>2019</v>
      </c>
      <c r="B90" s="6" t="s">
        <v>10</v>
      </c>
      <c r="C90" s="6">
        <v>1</v>
      </c>
      <c r="D90" s="19" t="str">
        <f t="shared" si="64"/>
        <v>2019 J 1</v>
      </c>
      <c r="E90" s="66">
        <f>'(5b) NPP_dist_UB'!I90</f>
        <v>4.8381939926734319</v>
      </c>
      <c r="F90" s="22">
        <f>'(5b) NPP_dist_UB'!J90</f>
        <v>1.311270345987182</v>
      </c>
      <c r="G90" s="88">
        <f t="shared" si="62"/>
        <v>6.1494643386606143</v>
      </c>
      <c r="H90" s="57">
        <f>SUM('(2) S. lasiolepis_binned'!L73:L76)</f>
        <v>2.1323606524037473</v>
      </c>
      <c r="I90" s="22">
        <f>SUM('(2) S. lasiolepis_binned'!M73:M76)</f>
        <v>7.0570772115459484</v>
      </c>
      <c r="J90" s="53">
        <f>SUM('(2) S. lasiolepis_binned'!N73:N76)</f>
        <v>9.1894378639496956</v>
      </c>
      <c r="K90" s="66">
        <f>H90*$E90*0.4215</f>
        <v>4.348520451190673</v>
      </c>
      <c r="L90" s="23">
        <f t="shared" ref="L90:M92" si="84">I90*$E90*0.4215</f>
        <v>14.391488862564458</v>
      </c>
      <c r="M90" s="88">
        <f t="shared" si="84"/>
        <v>18.740009313755131</v>
      </c>
      <c r="N90" s="66">
        <f t="shared" ref="N90:P92" si="85">H90*$F90*0.42</f>
        <v>1.1743625419877042</v>
      </c>
      <c r="O90" s="23">
        <f t="shared" si="85"/>
        <v>3.8865691522736872</v>
      </c>
      <c r="P90" s="45">
        <f t="shared" si="85"/>
        <v>5.0609316942613916</v>
      </c>
      <c r="Q90" s="100">
        <f t="shared" si="65"/>
        <v>5.5228829931783769</v>
      </c>
      <c r="R90" s="23">
        <f t="shared" si="65"/>
        <v>18.278058014838145</v>
      </c>
      <c r="S90" s="45">
        <f t="shared" si="65"/>
        <v>23.800941008016522</v>
      </c>
    </row>
    <row r="91" spans="1:19">
      <c r="A91" s="47">
        <v>2019</v>
      </c>
      <c r="B91" s="6" t="s">
        <v>10</v>
      </c>
      <c r="C91" s="6">
        <v>2</v>
      </c>
      <c r="D91" s="19" t="str">
        <f t="shared" si="64"/>
        <v>2019 J 2</v>
      </c>
      <c r="E91" s="66">
        <f>'(5b) NPP_dist_UB'!I91</f>
        <v>5.3606998030507409</v>
      </c>
      <c r="F91" s="22">
        <f>'(5b) NPP_dist_UB'!J91</f>
        <v>1.4359015901802448</v>
      </c>
      <c r="G91" s="88">
        <f t="shared" si="62"/>
        <v>6.7966013932309854</v>
      </c>
      <c r="H91" s="57">
        <f>'(2) S. lasiolepis_binned'!L77</f>
        <v>0.77610018798113489</v>
      </c>
      <c r="I91" s="22">
        <f>'(2) S. lasiolepis_binned'!M77</f>
        <v>8.5257394281189072</v>
      </c>
      <c r="J91" s="53">
        <f>'(2) S. lasiolepis_binned'!N77</f>
        <v>9.3018396161000414</v>
      </c>
      <c r="K91" s="66">
        <f t="shared" ref="K91:K92" si="86">H91*$E91*0.4215</f>
        <v>1.7536255126276945</v>
      </c>
      <c r="L91" s="23">
        <f t="shared" si="84"/>
        <v>19.26420635724493</v>
      </c>
      <c r="M91" s="88">
        <f t="shared" si="84"/>
        <v>21.017831869872627</v>
      </c>
      <c r="N91" s="66">
        <f t="shared" si="85"/>
        <v>0.46804946750574539</v>
      </c>
      <c r="O91" s="23">
        <f t="shared" si="85"/>
        <v>5.1416915769653064</v>
      </c>
      <c r="P91" s="45">
        <f t="shared" si="85"/>
        <v>5.6097410444710514</v>
      </c>
      <c r="Q91" s="100">
        <f t="shared" si="65"/>
        <v>2.2216749801334399</v>
      </c>
      <c r="R91" s="23">
        <f t="shared" si="65"/>
        <v>24.405897934210238</v>
      </c>
      <c r="S91" s="45">
        <f t="shared" si="65"/>
        <v>26.627572914343677</v>
      </c>
    </row>
    <row r="92" spans="1:19">
      <c r="A92" s="47">
        <v>2019</v>
      </c>
      <c r="B92" s="6" t="s">
        <v>10</v>
      </c>
      <c r="C92" s="6">
        <v>3</v>
      </c>
      <c r="D92" s="19" t="str">
        <f t="shared" si="64"/>
        <v>2019 J 3</v>
      </c>
      <c r="E92" s="66">
        <f>'(5b) NPP_dist_UB'!I92</f>
        <v>4.4101891298115348</v>
      </c>
      <c r="F92" s="22">
        <f>'(5b) NPP_dist_UB'!J92</f>
        <v>1.2091800390092746</v>
      </c>
      <c r="G92" s="88">
        <f t="shared" si="62"/>
        <v>5.6193691688208096</v>
      </c>
      <c r="H92" s="57">
        <f>SUM('(2) S. lasiolepis_binned'!L78:L79)</f>
        <v>0.39067410993497925</v>
      </c>
      <c r="I92" s="22">
        <f>SUM('(2) S. lasiolepis_binned'!M78:M79)</f>
        <v>9.2092869214945967</v>
      </c>
      <c r="J92" s="53">
        <f>SUM('(2) S. lasiolepis_binned'!N78:N79)</f>
        <v>9.5999610314295758</v>
      </c>
      <c r="K92" s="66">
        <f t="shared" si="86"/>
        <v>0.72622203950169872</v>
      </c>
      <c r="L92" s="23">
        <f t="shared" si="84"/>
        <v>17.11909481689796</v>
      </c>
      <c r="M92" s="88">
        <f t="shared" si="84"/>
        <v>17.845316856399656</v>
      </c>
      <c r="N92" s="66">
        <f t="shared" si="85"/>
        <v>0.19840604090625857</v>
      </c>
      <c r="O92" s="23">
        <f t="shared" si="85"/>
        <v>4.6769880859717841</v>
      </c>
      <c r="P92" s="45">
        <f t="shared" si="85"/>
        <v>4.8753941268780423</v>
      </c>
      <c r="Q92" s="100">
        <f t="shared" si="65"/>
        <v>0.9246280804079573</v>
      </c>
      <c r="R92" s="23">
        <f t="shared" si="65"/>
        <v>21.796082902869742</v>
      </c>
      <c r="S92" s="45">
        <f t="shared" si="65"/>
        <v>22.720710983277698</v>
      </c>
    </row>
    <row r="93" spans="1:19">
      <c r="A93" s="47">
        <v>2017</v>
      </c>
      <c r="B93" s="6" t="s">
        <v>6</v>
      </c>
      <c r="C93" s="6">
        <v>1</v>
      </c>
      <c r="D93" s="19" t="str">
        <f t="shared" si="64"/>
        <v>2017 K 1</v>
      </c>
      <c r="E93" s="66">
        <f>'(5b) NPP_dist_UB'!I93</f>
        <v>6.2612644495424057</v>
      </c>
      <c r="F93" s="22">
        <f>'(5b) NPP_dist_UB'!J93</f>
        <v>0.53533239144987221</v>
      </c>
      <c r="G93" s="88">
        <f t="shared" si="62"/>
        <v>6.7965968409922777</v>
      </c>
      <c r="H93" s="57">
        <f>AVERAGE(SUM('(3) J. balticus'!L38:L42),SUM('(3) J. balticus'!L80:L84))</f>
        <v>0.69774384635748776</v>
      </c>
      <c r="I93" s="22">
        <f>AVERAGE(SUM('(3) J. balticus'!M38:M42),SUM('(3) J. balticus'!M80:M84))</f>
        <v>3.0477229452786982</v>
      </c>
      <c r="J93" s="53">
        <f>AVERAGE(SUM('(3) J. balticus'!N38:N42),SUM('(3) J. balticus'!N80:N84))</f>
        <v>3.7454667916361863</v>
      </c>
      <c r="K93" s="66">
        <f>H93*$E93*0.5715</f>
        <v>2.4967456199586442</v>
      </c>
      <c r="L93" s="23">
        <f t="shared" ref="L93:M95" si="87">I93*$E93*0.5715</f>
        <v>10.905705516711061</v>
      </c>
      <c r="M93" s="88">
        <f t="shared" si="87"/>
        <v>13.402451136669704</v>
      </c>
      <c r="N93" s="66">
        <f t="shared" ref="N93:P95" si="88">H93*$F93*0.58</f>
        <v>0.21664443149619192</v>
      </c>
      <c r="O93" s="23">
        <f t="shared" si="88"/>
        <v>0.94629599140816212</v>
      </c>
      <c r="P93" s="45">
        <f t="shared" si="88"/>
        <v>1.1629404229043543</v>
      </c>
      <c r="Q93" s="100">
        <f t="shared" si="65"/>
        <v>2.7133900514548359</v>
      </c>
      <c r="R93" s="23">
        <f t="shared" si="65"/>
        <v>11.852001508119223</v>
      </c>
      <c r="S93" s="45">
        <f t="shared" si="65"/>
        <v>14.565391559574058</v>
      </c>
    </row>
    <row r="94" spans="1:19">
      <c r="A94" s="47">
        <v>2017</v>
      </c>
      <c r="B94" s="6" t="s">
        <v>6</v>
      </c>
      <c r="C94" s="6">
        <v>2</v>
      </c>
      <c r="D94" s="19" t="str">
        <f t="shared" si="64"/>
        <v>2017 K 2</v>
      </c>
      <c r="E94" s="66">
        <f>'(5b) NPP_dist_UB'!I94</f>
        <v>6.6334920769860179</v>
      </c>
      <c r="F94" s="22">
        <f>'(5b) NPP_dist_UB'!J94</f>
        <v>0.55774207890919936</v>
      </c>
      <c r="G94" s="88">
        <f t="shared" si="62"/>
        <v>7.1912341558952173</v>
      </c>
      <c r="H94" s="57">
        <f>AVERAGE('(3) J. balticus'!L43,'(3) J. balticus'!L85)</f>
        <v>0.32044814133440735</v>
      </c>
      <c r="I94" s="22">
        <f>AVERAGE('(3) J. balticus'!M43,'(3) J. balticus'!M85)</f>
        <v>3.4027215124085819</v>
      </c>
      <c r="J94" s="53">
        <f>AVERAGE('(3) J. balticus'!N43,'(3) J. balticus'!N85)</f>
        <v>3.7231696537429895</v>
      </c>
      <c r="K94" s="66">
        <f t="shared" ref="K94:K95" si="89">H94*$E94*0.5715</f>
        <v>1.2148319530871516</v>
      </c>
      <c r="L94" s="23">
        <f t="shared" si="87"/>
        <v>12.899855819157887</v>
      </c>
      <c r="M94" s="88">
        <f t="shared" si="87"/>
        <v>14.114687772245041</v>
      </c>
      <c r="N94" s="66">
        <f t="shared" si="88"/>
        <v>0.10366189926765595</v>
      </c>
      <c r="O94" s="23">
        <f t="shared" si="88"/>
        <v>1.1007477627622939</v>
      </c>
      <c r="P94" s="45">
        <f t="shared" si="88"/>
        <v>1.2044096620299503</v>
      </c>
      <c r="Q94" s="100">
        <f t="shared" si="65"/>
        <v>1.3184938523548075</v>
      </c>
      <c r="R94" s="23">
        <f t="shared" si="65"/>
        <v>14.000603581920181</v>
      </c>
      <c r="S94" s="45">
        <f t="shared" si="65"/>
        <v>15.319097434274992</v>
      </c>
    </row>
    <row r="95" spans="1:19">
      <c r="A95" s="47">
        <v>2017</v>
      </c>
      <c r="B95" s="6" t="s">
        <v>6</v>
      </c>
      <c r="C95" s="6">
        <v>3</v>
      </c>
      <c r="D95" s="19" t="str">
        <f t="shared" si="64"/>
        <v>2017 K 3</v>
      </c>
      <c r="E95" s="66">
        <f>'(5b) NPP_dist_UB'!I95</f>
        <v>5.0726172394299365</v>
      </c>
      <c r="F95" s="22">
        <f>'(5b) NPP_dist_UB'!J95</f>
        <v>0.46377077024254576</v>
      </c>
      <c r="G95" s="88">
        <f t="shared" si="62"/>
        <v>5.536388009672482</v>
      </c>
      <c r="H95" s="57">
        <f>AVERAGE('(3) J. balticus'!L44,'(3) J. balticus'!L86)</f>
        <v>0.35984544162769372</v>
      </c>
      <c r="I95" s="22">
        <f>AVERAGE('(3) J. balticus'!M44,'(3) J. balticus'!M86)</f>
        <v>3.6715102008396538</v>
      </c>
      <c r="J95" s="53">
        <f>AVERAGE('(3) J. balticus'!N44,'(3) J. balticus'!N86)</f>
        <v>4.0313556424673473</v>
      </c>
      <c r="K95" s="66">
        <f t="shared" si="89"/>
        <v>1.0431922060027197</v>
      </c>
      <c r="L95" s="23">
        <f t="shared" si="87"/>
        <v>10.643710834436879</v>
      </c>
      <c r="M95" s="88">
        <f t="shared" si="87"/>
        <v>11.686903040439597</v>
      </c>
      <c r="N95" s="66">
        <f t="shared" si="88"/>
        <v>9.6793762626527835E-2</v>
      </c>
      <c r="O95" s="23">
        <f t="shared" si="88"/>
        <v>0.98758868600212668</v>
      </c>
      <c r="P95" s="45">
        <f t="shared" si="88"/>
        <v>1.0843824486286544</v>
      </c>
      <c r="Q95" s="100">
        <f t="shared" si="65"/>
        <v>1.1399859686292475</v>
      </c>
      <c r="R95" s="23">
        <f t="shared" si="65"/>
        <v>11.631299520439006</v>
      </c>
      <c r="S95" s="45">
        <f t="shared" si="65"/>
        <v>12.771285489068251</v>
      </c>
    </row>
    <row r="96" spans="1:19">
      <c r="A96" s="47">
        <v>2018</v>
      </c>
      <c r="B96" s="6" t="s">
        <v>6</v>
      </c>
      <c r="C96" s="6">
        <v>1</v>
      </c>
      <c r="D96" s="19" t="str">
        <f t="shared" si="64"/>
        <v>2018 K 1</v>
      </c>
      <c r="E96" s="66">
        <f>'(5b) NPP_dist_UB'!I96</f>
        <v>9.4499152268269899</v>
      </c>
      <c r="F96" s="22">
        <f>'(5b) NPP_dist_UB'!J96</f>
        <v>0.72447121519351565</v>
      </c>
      <c r="G96" s="88">
        <f t="shared" si="62"/>
        <v>10.174386442020506</v>
      </c>
      <c r="H96" s="57">
        <f>AVERAGE(SUM('(3) J. balticus'!L38:L42),SUM('(3) J. balticus'!L80:L84))</f>
        <v>0.69774384635748776</v>
      </c>
      <c r="I96" s="22">
        <f>AVERAGE(SUM('(3) J. balticus'!M38:M42),SUM('(3) J. balticus'!M80:M84))</f>
        <v>3.0477229452786982</v>
      </c>
      <c r="J96" s="53">
        <f>AVERAGE(SUM('(3) J. balticus'!N38:N42),SUM('(3) J. balticus'!N80:N84))</f>
        <v>3.7454667916361863</v>
      </c>
      <c r="K96" s="66">
        <f t="shared" ref="K96:M98" si="90">H96*$E96</f>
        <v>6.5936201981184555</v>
      </c>
      <c r="L96" s="23">
        <f t="shared" si="90"/>
        <v>28.800723467739171</v>
      </c>
      <c r="M96" s="88">
        <f t="shared" si="90"/>
        <v>35.394343665857633</v>
      </c>
      <c r="N96" s="66">
        <f t="shared" ref="N96:P98" si="91">H96*$F96</f>
        <v>0.50549533226440679</v>
      </c>
      <c r="O96" s="23">
        <f t="shared" si="91"/>
        <v>2.2079875457392193</v>
      </c>
      <c r="P96" s="45">
        <f t="shared" si="91"/>
        <v>2.7134828780036262</v>
      </c>
      <c r="Q96" s="100">
        <f t="shared" si="65"/>
        <v>7.0991155303828624</v>
      </c>
      <c r="R96" s="23">
        <f t="shared" si="65"/>
        <v>31.00871101347839</v>
      </c>
      <c r="S96" s="45">
        <f t="shared" si="65"/>
        <v>38.107826543861258</v>
      </c>
    </row>
    <row r="97" spans="1:19">
      <c r="A97" s="47">
        <v>2018</v>
      </c>
      <c r="B97" s="6" t="s">
        <v>6</v>
      </c>
      <c r="C97" s="6">
        <v>2</v>
      </c>
      <c r="D97" s="19" t="str">
        <f t="shared" si="64"/>
        <v>2018 K 2</v>
      </c>
      <c r="E97" s="66">
        <f>'(5b) NPP_dist_UB'!I97</f>
        <v>9.7009070341187424</v>
      </c>
      <c r="F97" s="22">
        <f>'(5b) NPP_dist_UB'!J97</f>
        <v>0.73940714374178584</v>
      </c>
      <c r="G97" s="88">
        <f t="shared" si="62"/>
        <v>10.440314177860529</v>
      </c>
      <c r="H97" s="57">
        <f>AVERAGE('(3) J. balticus'!L43,'(3) J. balticus'!L85)</f>
        <v>0.32044814133440735</v>
      </c>
      <c r="I97" s="22">
        <f>AVERAGE('(3) J. balticus'!M43,'(3) J. balticus'!M85)</f>
        <v>3.4027215124085819</v>
      </c>
      <c r="J97" s="53">
        <f>AVERAGE('(3) J. balticus'!N43,'(3) J. balticus'!N85)</f>
        <v>3.7231696537429895</v>
      </c>
      <c r="K97" s="66">
        <f t="shared" si="90"/>
        <v>3.1086376283412291</v>
      </c>
      <c r="L97" s="23">
        <f t="shared" si="90"/>
        <v>33.009485054871575</v>
      </c>
      <c r="M97" s="88">
        <f t="shared" si="90"/>
        <v>36.11812268321281</v>
      </c>
      <c r="N97" s="66">
        <f t="shared" si="91"/>
        <v>0.23694164490143824</v>
      </c>
      <c r="O97" s="23">
        <f t="shared" si="91"/>
        <v>2.5159965944387594</v>
      </c>
      <c r="P97" s="45">
        <f t="shared" si="91"/>
        <v>2.7529382393401978</v>
      </c>
      <c r="Q97" s="100">
        <f t="shared" si="65"/>
        <v>3.3455792732426675</v>
      </c>
      <c r="R97" s="23">
        <f t="shared" si="65"/>
        <v>35.525481649310336</v>
      </c>
      <c r="S97" s="45">
        <f t="shared" si="65"/>
        <v>38.871060922553006</v>
      </c>
    </row>
    <row r="98" spans="1:19">
      <c r="A98" s="47">
        <v>2018</v>
      </c>
      <c r="B98" s="6" t="s">
        <v>6</v>
      </c>
      <c r="C98" s="6">
        <v>3</v>
      </c>
      <c r="D98" s="19" t="str">
        <f t="shared" si="64"/>
        <v>2018 K 3</v>
      </c>
      <c r="E98" s="66">
        <f>'(5b) NPP_dist_UB'!I98</f>
        <v>7.8091914676392822</v>
      </c>
      <c r="F98" s="22">
        <f>'(5b) NPP_dist_UB'!J98</f>
        <v>0.62683562660957759</v>
      </c>
      <c r="G98" s="88">
        <f t="shared" si="62"/>
        <v>8.4360270942488604</v>
      </c>
      <c r="H98" s="57">
        <f>AVERAGE('(3) J. balticus'!L44,'(3) J. balticus'!L86)</f>
        <v>0.35984544162769372</v>
      </c>
      <c r="I98" s="22">
        <f>AVERAGE('(3) J. balticus'!M44,'(3) J. balticus'!M86)</f>
        <v>3.6715102008396538</v>
      </c>
      <c r="J98" s="53">
        <f>AVERAGE('(3) J. balticus'!N44,'(3) J. balticus'!N86)</f>
        <v>4.0313556424673473</v>
      </c>
      <c r="K98" s="66">
        <f t="shared" si="90"/>
        <v>2.8101019524278752</v>
      </c>
      <c r="L98" s="23">
        <f t="shared" si="90"/>
        <v>28.671526133747612</v>
      </c>
      <c r="M98" s="88">
        <f t="shared" si="90"/>
        <v>31.481628086175487</v>
      </c>
      <c r="N98" s="66">
        <f t="shared" si="91"/>
        <v>0.22556394288529558</v>
      </c>
      <c r="O98" s="23">
        <f t="shared" si="91"/>
        <v>2.3014333973467807</v>
      </c>
      <c r="P98" s="45">
        <f t="shared" si="91"/>
        <v>2.526997340232076</v>
      </c>
      <c r="Q98" s="100">
        <f t="shared" si="65"/>
        <v>3.035665895313171</v>
      </c>
      <c r="R98" s="23">
        <f t="shared" si="65"/>
        <v>30.972959531094393</v>
      </c>
      <c r="S98" s="45">
        <f t="shared" si="65"/>
        <v>34.008625426407562</v>
      </c>
    </row>
    <row r="99" spans="1:19">
      <c r="A99" s="47">
        <v>2019</v>
      </c>
      <c r="B99" s="6" t="s">
        <v>6</v>
      </c>
      <c r="C99" s="6">
        <v>1</v>
      </c>
      <c r="D99" s="19" t="str">
        <f t="shared" si="64"/>
        <v>2019 K 1</v>
      </c>
      <c r="E99" s="66">
        <f>'(5b) NPP_dist_UB'!I99</f>
        <v>16.536996652288142</v>
      </c>
      <c r="F99" s="22">
        <f>'(5b) NPP_dist_UB'!J99</f>
        <v>1.2372779416407442</v>
      </c>
      <c r="G99" s="88">
        <f t="shared" si="62"/>
        <v>17.774274593928887</v>
      </c>
      <c r="H99" s="57">
        <f>SUM('(3) J. balticus'!L129:L133)</f>
        <v>0.81789095175254867</v>
      </c>
      <c r="I99" s="22">
        <f>SUM('(3) J. balticus'!M129:M133)</f>
        <v>3.8262782752652509</v>
      </c>
      <c r="J99" s="53">
        <f>SUM('(3) J. balticus'!N129:N133)</f>
        <v>4.644169227017799</v>
      </c>
      <c r="K99" s="66">
        <f>H99*$E99*0.4215</f>
        <v>5.7009813609454403</v>
      </c>
      <c r="L99" s="23">
        <f t="shared" ref="L99:M101" si="92">I99*$E99*0.4215</f>
        <v>26.670476158632582</v>
      </c>
      <c r="M99" s="88">
        <f t="shared" si="92"/>
        <v>32.371457519578016</v>
      </c>
      <c r="N99" s="66">
        <f t="shared" ref="N99:P101" si="93">H99*$F99*0.42</f>
        <v>0.42502254197381267</v>
      </c>
      <c r="O99" s="23">
        <f t="shared" si="93"/>
        <v>1.9883512775972523</v>
      </c>
      <c r="P99" s="45">
        <f t="shared" si="93"/>
        <v>2.4133738195710648</v>
      </c>
      <c r="Q99" s="100">
        <f t="shared" si="65"/>
        <v>6.126003902919253</v>
      </c>
      <c r="R99" s="23">
        <f t="shared" si="65"/>
        <v>28.658827436229835</v>
      </c>
      <c r="S99" s="45">
        <f t="shared" si="65"/>
        <v>34.784831339149079</v>
      </c>
    </row>
    <row r="100" spans="1:19">
      <c r="A100" s="47">
        <v>2019</v>
      </c>
      <c r="B100" s="6" t="s">
        <v>6</v>
      </c>
      <c r="C100" s="6">
        <v>2</v>
      </c>
      <c r="D100" s="19" t="str">
        <f t="shared" si="64"/>
        <v>2019 K 2</v>
      </c>
      <c r="E100" s="66">
        <f>'(5b) NPP_dist_UB'!I100</f>
        <v>16.159096007060203</v>
      </c>
      <c r="F100" s="22">
        <f>'(5b) NPP_dist_UB'!J100</f>
        <v>1.2125969849619012</v>
      </c>
      <c r="G100" s="88">
        <f t="shared" si="62"/>
        <v>17.371692992022105</v>
      </c>
      <c r="H100" s="57">
        <f>'(3) J. balticus'!L134</f>
        <v>0.52346246735019286</v>
      </c>
      <c r="I100" s="22">
        <f>'(3) J. balticus'!M134</f>
        <v>2.9225141237251551</v>
      </c>
      <c r="J100" s="53">
        <f>'(3) J. balticus'!N134</f>
        <v>3.4459765910753477</v>
      </c>
      <c r="K100" s="66">
        <f t="shared" ref="K100:K101" si="94">H100*$E100*0.4215</f>
        <v>3.5653337321208478</v>
      </c>
      <c r="L100" s="23">
        <f t="shared" si="92"/>
        <v>19.905416028511862</v>
      </c>
      <c r="M100" s="88">
        <f t="shared" si="92"/>
        <v>23.470749760632707</v>
      </c>
      <c r="N100" s="66">
        <f t="shared" si="93"/>
        <v>0.26659458405281583</v>
      </c>
      <c r="O100" s="23">
        <f t="shared" si="93"/>
        <v>1.4884093622738321</v>
      </c>
      <c r="P100" s="45">
        <f t="shared" si="93"/>
        <v>1.7550039463266476</v>
      </c>
      <c r="Q100" s="100">
        <f t="shared" si="65"/>
        <v>3.8319283161736637</v>
      </c>
      <c r="R100" s="23">
        <f t="shared" si="65"/>
        <v>21.393825390785693</v>
      </c>
      <c r="S100" s="45">
        <f t="shared" si="65"/>
        <v>25.225753706959352</v>
      </c>
    </row>
    <row r="101" spans="1:19">
      <c r="A101" s="47">
        <v>2019</v>
      </c>
      <c r="B101" s="6" t="s">
        <v>6</v>
      </c>
      <c r="C101" s="6">
        <v>3</v>
      </c>
      <c r="D101" s="19" t="str">
        <f t="shared" si="64"/>
        <v>2019 K 3</v>
      </c>
      <c r="E101" s="66">
        <f>'(5b) NPP_dist_UB'!I101</f>
        <v>13.389782984506656</v>
      </c>
      <c r="F101" s="22">
        <f>'(5b) NPP_dist_UB'!J101</f>
        <v>1.0317312055489736</v>
      </c>
      <c r="G101" s="88">
        <f t="shared" si="62"/>
        <v>14.42151419005563</v>
      </c>
      <c r="H101" s="57">
        <f>'(3) J. balticus'!L135</f>
        <v>8.1729015558373586E-2</v>
      </c>
      <c r="I101" s="22">
        <f>'(3) J. balticus'!M135</f>
        <v>4.1510814690469653</v>
      </c>
      <c r="J101" s="53">
        <f>'(3) J. balticus'!N135</f>
        <v>4.2328104846053387</v>
      </c>
      <c r="K101" s="66">
        <f t="shared" si="94"/>
        <v>0.46126168905567194</v>
      </c>
      <c r="L101" s="23">
        <f t="shared" si="92"/>
        <v>23.427846729081615</v>
      </c>
      <c r="M101" s="88">
        <f t="shared" si="92"/>
        <v>23.889108418137287</v>
      </c>
      <c r="N101" s="66">
        <f t="shared" si="93"/>
        <v>3.5415397815156069E-2</v>
      </c>
      <c r="O101" s="23">
        <f t="shared" si="93"/>
        <v>1.7987761211245683</v>
      </c>
      <c r="P101" s="45">
        <f t="shared" si="93"/>
        <v>1.8341915189397244</v>
      </c>
      <c r="Q101" s="100">
        <f t="shared" si="65"/>
        <v>0.49667708687082801</v>
      </c>
      <c r="R101" s="23">
        <f t="shared" si="65"/>
        <v>25.226622850206184</v>
      </c>
      <c r="S101" s="45">
        <f t="shared" si="65"/>
        <v>25.723299937077012</v>
      </c>
    </row>
    <row r="102" spans="1:19">
      <c r="A102" s="47">
        <v>2017</v>
      </c>
      <c r="B102" s="6" t="s">
        <v>12</v>
      </c>
      <c r="C102" s="6">
        <v>1</v>
      </c>
      <c r="D102" s="19" t="str">
        <f t="shared" si="64"/>
        <v>2017 L 1</v>
      </c>
      <c r="E102" s="66">
        <f>'(5b) NPP_dist_UB'!I102</f>
        <v>2.8645165368073</v>
      </c>
      <c r="F102" s="22">
        <f>'(5b) NPP_dist_UB'!J102</f>
        <v>0.54640381920953229</v>
      </c>
      <c r="G102" s="88">
        <f t="shared" si="62"/>
        <v>3.4109203560168324</v>
      </c>
      <c r="H102" s="57">
        <f>SUM('(2) S. lasiolepis_binned'!L17:L21)</f>
        <v>1.0511834776554378</v>
      </c>
      <c r="I102" s="22">
        <f>SUM('(2) S. lasiolepis_binned'!M17:M21)</f>
        <v>4.7448032114207788</v>
      </c>
      <c r="J102" s="53">
        <f>SUM('(2) S. lasiolepis_binned'!N17:N21)</f>
        <v>5.7959866890762166</v>
      </c>
      <c r="K102" s="66">
        <f>H102*$E102*0.5715</f>
        <v>1.7208621980111309</v>
      </c>
      <c r="L102" s="23">
        <f t="shared" ref="L102:M104" si="95">I102*$E102*0.5715</f>
        <v>7.7675806908109042</v>
      </c>
      <c r="M102" s="88">
        <f t="shared" si="95"/>
        <v>9.4884428888220338</v>
      </c>
      <c r="N102" s="66">
        <f t="shared" ref="N102:P104" si="96">H102*$F102*0.58</f>
        <v>0.3331349867909158</v>
      </c>
      <c r="O102" s="23">
        <f t="shared" si="96"/>
        <v>1.5036955857484211</v>
      </c>
      <c r="P102" s="45">
        <f t="shared" si="96"/>
        <v>1.8368305725393368</v>
      </c>
      <c r="Q102" s="100">
        <f t="shared" si="65"/>
        <v>2.0539971848020468</v>
      </c>
      <c r="R102" s="23">
        <f t="shared" si="65"/>
        <v>9.2712762765593251</v>
      </c>
      <c r="S102" s="45">
        <f t="shared" si="65"/>
        <v>11.32527346136137</v>
      </c>
    </row>
    <row r="103" spans="1:19">
      <c r="A103" s="47">
        <v>2017</v>
      </c>
      <c r="B103" s="6" t="s">
        <v>12</v>
      </c>
      <c r="C103" s="6">
        <v>2</v>
      </c>
      <c r="D103" s="19" t="str">
        <f t="shared" si="64"/>
        <v>2017 L 2</v>
      </c>
      <c r="E103" s="66">
        <f>'(5b) NPP_dist_UB'!I103</f>
        <v>2.9487177141120746</v>
      </c>
      <c r="F103" s="22">
        <f>'(5b) NPP_dist_UB'!J103</f>
        <v>0.55780967502993284</v>
      </c>
      <c r="G103" s="88">
        <f t="shared" si="62"/>
        <v>3.5065273891420077</v>
      </c>
      <c r="H103" s="57">
        <f>'(2) S. lasiolepis_binned'!L22</f>
        <v>0.13739857244215578</v>
      </c>
      <c r="I103" s="22">
        <f>'(2) S. lasiolepis_binned'!M22</f>
        <v>3.0082762384368436</v>
      </c>
      <c r="J103" s="53">
        <f>'(2) S. lasiolepis_binned'!N22</f>
        <v>3.1456748108789991</v>
      </c>
      <c r="K103" s="66">
        <f t="shared" ref="K103:K104" si="97">H103*$E103*0.5715</f>
        <v>0.23154299894540148</v>
      </c>
      <c r="L103" s="23">
        <f t="shared" si="95"/>
        <v>5.0695235730858927</v>
      </c>
      <c r="M103" s="88">
        <f t="shared" si="95"/>
        <v>5.3010665720312939</v>
      </c>
      <c r="N103" s="66">
        <f t="shared" si="96"/>
        <v>4.4452506765250643E-2</v>
      </c>
      <c r="O103" s="23">
        <f t="shared" si="96"/>
        <v>0.97326644275838015</v>
      </c>
      <c r="P103" s="45">
        <f t="shared" si="96"/>
        <v>1.0177189495236307</v>
      </c>
      <c r="Q103" s="100">
        <f t="shared" si="65"/>
        <v>0.27599550571065212</v>
      </c>
      <c r="R103" s="23">
        <f t="shared" si="65"/>
        <v>6.0427900158442727</v>
      </c>
      <c r="S103" s="45">
        <f t="shared" si="65"/>
        <v>6.3187855215549247</v>
      </c>
    </row>
    <row r="104" spans="1:19">
      <c r="A104" s="47">
        <v>2017</v>
      </c>
      <c r="B104" s="6" t="s">
        <v>12</v>
      </c>
      <c r="C104" s="6">
        <v>3</v>
      </c>
      <c r="D104" s="19" t="str">
        <f t="shared" si="64"/>
        <v>2017 L 3</v>
      </c>
      <c r="E104" s="66">
        <f>'(5b) NPP_dist_UB'!I104</f>
        <v>2.2204012506875248</v>
      </c>
      <c r="F104" s="22">
        <f>'(5b) NPP_dist_UB'!J104</f>
        <v>0.45915223532007954</v>
      </c>
      <c r="G104" s="88">
        <f t="shared" si="62"/>
        <v>2.6795534860076042</v>
      </c>
      <c r="H104" s="57">
        <f>'(2) S. lasiolepis_binned'!L23</f>
        <v>0</v>
      </c>
      <c r="I104" s="22">
        <f>'(2) S. lasiolepis_binned'!M23</f>
        <v>2.7517422444092943</v>
      </c>
      <c r="J104" s="53">
        <f>'(2) S. lasiolepis_binned'!N23</f>
        <v>2.7517422444092943</v>
      </c>
      <c r="K104" s="66">
        <f t="shared" si="97"/>
        <v>0</v>
      </c>
      <c r="L104" s="23">
        <f t="shared" si="95"/>
        <v>3.4918489528835575</v>
      </c>
      <c r="M104" s="88">
        <f t="shared" si="95"/>
        <v>3.4918489528835575</v>
      </c>
      <c r="N104" s="66">
        <f t="shared" si="96"/>
        <v>0</v>
      </c>
      <c r="O104" s="23">
        <f t="shared" si="96"/>
        <v>0.73281178947622772</v>
      </c>
      <c r="P104" s="45">
        <f t="shared" si="96"/>
        <v>0.73281178947622772</v>
      </c>
      <c r="Q104" s="100">
        <f t="shared" si="65"/>
        <v>0</v>
      </c>
      <c r="R104" s="23">
        <f t="shared" si="65"/>
        <v>4.2246607423597853</v>
      </c>
      <c r="S104" s="45">
        <f t="shared" si="65"/>
        <v>4.2246607423597853</v>
      </c>
    </row>
    <row r="105" spans="1:19">
      <c r="A105" s="47">
        <v>2018</v>
      </c>
      <c r="B105" s="6" t="s">
        <v>12</v>
      </c>
      <c r="C105" s="6">
        <v>1</v>
      </c>
      <c r="D105" s="19" t="str">
        <f t="shared" si="64"/>
        <v>2018 L 1</v>
      </c>
      <c r="E105" s="66">
        <f>'(5b) NPP_dist_UB'!I105</f>
        <v>3.7937142353258406</v>
      </c>
      <c r="F105" s="22">
        <f>'(5b) NPP_dist_UB'!J105</f>
        <v>0.81681849701920206</v>
      </c>
      <c r="G105" s="88">
        <f t="shared" si="62"/>
        <v>4.6105327323450425</v>
      </c>
      <c r="H105" s="57">
        <f>AVERAGE(SUM('(2) S. lasiolepis_binned'!L38:L41),SUM('(2) S. lasiolepis_binned'!L59:L63))</f>
        <v>1.8853867691463502</v>
      </c>
      <c r="I105" s="22">
        <f>AVERAGE(SUM('(2) S. lasiolepis_binned'!M38:M41),SUM('(2) S. lasiolepis_binned'!M59:M63))</f>
        <v>6.191364518463498</v>
      </c>
      <c r="J105" s="53">
        <f>AVERAGE(SUM('(2) S. lasiolepis_binned'!N38:N41),SUM('(2) S. lasiolepis_binned'!N59:N63))</f>
        <v>8.0767512876098486</v>
      </c>
      <c r="K105" s="66">
        <f t="shared" ref="K105:M107" si="98">H105*$E105</f>
        <v>7.1526186252055028</v>
      </c>
      <c r="L105" s="23">
        <f t="shared" si="98"/>
        <v>23.488267709786292</v>
      </c>
      <c r="M105" s="88">
        <f t="shared" si="98"/>
        <v>30.640886334991794</v>
      </c>
      <c r="N105" s="66">
        <f t="shared" ref="N105:P107" si="99">H105*$F105</f>
        <v>1.540018787074011</v>
      </c>
      <c r="O105" s="23">
        <f t="shared" si="99"/>
        <v>5.0572210604693701</v>
      </c>
      <c r="P105" s="45">
        <f t="shared" si="99"/>
        <v>6.5972398475433813</v>
      </c>
      <c r="Q105" s="100">
        <f t="shared" si="65"/>
        <v>8.6926374122795131</v>
      </c>
      <c r="R105" s="23">
        <f t="shared" si="65"/>
        <v>28.545488770255663</v>
      </c>
      <c r="S105" s="45">
        <f t="shared" si="65"/>
        <v>37.238126182535176</v>
      </c>
    </row>
    <row r="106" spans="1:19">
      <c r="A106" s="47">
        <v>2018</v>
      </c>
      <c r="B106" s="6" t="s">
        <v>12</v>
      </c>
      <c r="C106" s="6">
        <v>2</v>
      </c>
      <c r="D106" s="19" t="str">
        <f t="shared" si="64"/>
        <v>2018 L 2</v>
      </c>
      <c r="E106" s="66">
        <f>'(5b) NPP_dist_UB'!I106</f>
        <v>4.2425301654492324</v>
      </c>
      <c r="F106" s="22">
        <f>'(5b) NPP_dist_UB'!J106</f>
        <v>0.89427162162252039</v>
      </c>
      <c r="G106" s="88">
        <f t="shared" si="62"/>
        <v>5.1368017870717528</v>
      </c>
      <c r="H106" s="57">
        <f>AVERAGE('(2) S. lasiolepis_binned'!L42,'(2) S. lasiolepis_binned'!L64)</f>
        <v>0.56657775596337667</v>
      </c>
      <c r="I106" s="22">
        <f>AVERAGE('(2) S. lasiolepis_binned'!M42,'(2) S. lasiolepis_binned'!M64)</f>
        <v>7.1719603506341514</v>
      </c>
      <c r="J106" s="53">
        <f>AVERAGE('(2) S. lasiolepis_binned'!N42,'(2) S. lasiolepis_binned'!N64)</f>
        <v>7.7385381065975283</v>
      </c>
      <c r="K106" s="66">
        <f t="shared" si="98"/>
        <v>2.4037232207471595</v>
      </c>
      <c r="L106" s="23">
        <f t="shared" si="98"/>
        <v>30.427258132971243</v>
      </c>
      <c r="M106" s="88">
        <f t="shared" si="98"/>
        <v>32.8309813537184</v>
      </c>
      <c r="N106" s="66">
        <f t="shared" si="99"/>
        <v>0.50667440860061752</v>
      </c>
      <c r="O106" s="23">
        <f t="shared" si="99"/>
        <v>6.413680612974022</v>
      </c>
      <c r="P106" s="45">
        <f t="shared" si="99"/>
        <v>6.9203550215746406</v>
      </c>
      <c r="Q106" s="100">
        <f t="shared" si="65"/>
        <v>2.9103976293477771</v>
      </c>
      <c r="R106" s="23">
        <f t="shared" si="65"/>
        <v>36.840938745945266</v>
      </c>
      <c r="S106" s="45">
        <f t="shared" si="65"/>
        <v>39.751336375293043</v>
      </c>
    </row>
    <row r="107" spans="1:19">
      <c r="A107" s="47">
        <v>2018</v>
      </c>
      <c r="B107" s="6" t="s">
        <v>12</v>
      </c>
      <c r="C107" s="6">
        <v>3</v>
      </c>
      <c r="D107" s="19" t="str">
        <f t="shared" si="64"/>
        <v>2018 L 3</v>
      </c>
      <c r="E107" s="66">
        <f>'(5b) NPP_dist_UB'!I107</f>
        <v>3.7455790676546648</v>
      </c>
      <c r="F107" s="22">
        <f>'(5b) NPP_dist_UB'!J107</f>
        <v>0.80851170822404439</v>
      </c>
      <c r="G107" s="88">
        <f t="shared" si="62"/>
        <v>4.5540907758787093</v>
      </c>
      <c r="H107" s="57">
        <f>AVERAGE(SUM('(2) S. lasiolepis_binned'!L43:L44),SUM('(2) S. lasiolepis_binned'!L65))</f>
        <v>0.11567250520942206</v>
      </c>
      <c r="I107" s="22">
        <f>AVERAGE(SUM('(2) S. lasiolepis_binned'!M43:M44),SUM('(2) S. lasiolepis_binned'!M65))</f>
        <v>5.4701384662890549</v>
      </c>
      <c r="J107" s="53">
        <f>AVERAGE(SUM('(2) S. lasiolepis_binned'!N43:N44),SUM('(2) S. lasiolepis_binned'!N65))</f>
        <v>5.5858109714984767</v>
      </c>
      <c r="K107" s="66">
        <f t="shared" si="98"/>
        <v>0.43326051421558642</v>
      </c>
      <c r="L107" s="23">
        <f t="shared" si="98"/>
        <v>20.488836136504876</v>
      </c>
      <c r="M107" s="88">
        <f t="shared" si="98"/>
        <v>20.922096650720462</v>
      </c>
      <c r="N107" s="66">
        <f t="shared" si="99"/>
        <v>9.3522574781424506E-2</v>
      </c>
      <c r="O107" s="23">
        <f t="shared" si="99"/>
        <v>4.4226709956014183</v>
      </c>
      <c r="P107" s="45">
        <f t="shared" si="99"/>
        <v>4.5161935703828426</v>
      </c>
      <c r="Q107" s="100">
        <f t="shared" si="65"/>
        <v>0.52678308899701087</v>
      </c>
      <c r="R107" s="23">
        <f t="shared" si="65"/>
        <v>24.911507132106294</v>
      </c>
      <c r="S107" s="45">
        <f t="shared" si="65"/>
        <v>25.438290221103305</v>
      </c>
    </row>
    <row r="108" spans="1:19">
      <c r="A108" s="47">
        <v>2019</v>
      </c>
      <c r="B108" s="6" t="s">
        <v>12</v>
      </c>
      <c r="C108" s="6">
        <v>1</v>
      </c>
      <c r="D108" s="19" t="str">
        <f t="shared" si="64"/>
        <v>2019 L 1</v>
      </c>
      <c r="E108" s="66">
        <f>'(5b) NPP_dist_UB'!I108</f>
        <v>4.7571488680536733</v>
      </c>
      <c r="F108" s="22">
        <f>'(5b) NPP_dist_UB'!J108</f>
        <v>1.2919389729832176</v>
      </c>
      <c r="G108" s="88">
        <f t="shared" si="62"/>
        <v>6.0490878410368909</v>
      </c>
      <c r="H108" s="57">
        <f>SUM('(2) S. lasiolepis_binned'!L80:L83)</f>
        <v>2.5376004584589404</v>
      </c>
      <c r="I108" s="22">
        <f>SUM('(2) S. lasiolepis_binned'!M80:M83)</f>
        <v>6.6912868351592438</v>
      </c>
      <c r="J108" s="53">
        <f>SUM('(2) S. lasiolepis_binned'!N80:N83)</f>
        <v>9.228887293618186</v>
      </c>
      <c r="K108" s="66">
        <f>H108*$E108*0.4215</f>
        <v>5.0882397371055763</v>
      </c>
      <c r="L108" s="23">
        <f t="shared" ref="L108:M110" si="100">I108*$E108*0.4215</f>
        <v>13.416955160744653</v>
      </c>
      <c r="M108" s="88">
        <f t="shared" si="100"/>
        <v>18.505194897850235</v>
      </c>
      <c r="N108" s="66">
        <f t="shared" ref="N108:P110" si="101">H108*$F108*0.42</f>
        <v>1.376938470660138</v>
      </c>
      <c r="O108" s="23">
        <f t="shared" si="101"/>
        <v>3.630788381535738</v>
      </c>
      <c r="P108" s="45">
        <f t="shared" si="101"/>
        <v>5.0077268521958773</v>
      </c>
      <c r="Q108" s="100">
        <f t="shared" si="65"/>
        <v>6.4651782077657138</v>
      </c>
      <c r="R108" s="23">
        <f t="shared" si="65"/>
        <v>17.04774354228039</v>
      </c>
      <c r="S108" s="45">
        <f t="shared" si="65"/>
        <v>23.512921750046111</v>
      </c>
    </row>
    <row r="109" spans="1:19">
      <c r="A109" s="47">
        <v>2019</v>
      </c>
      <c r="B109" s="6" t="s">
        <v>12</v>
      </c>
      <c r="C109" s="6">
        <v>2</v>
      </c>
      <c r="D109" s="19" t="str">
        <f t="shared" si="64"/>
        <v>2019 L 2</v>
      </c>
      <c r="E109" s="66">
        <f>'(5b) NPP_dist_UB'!I109</f>
        <v>4.9296211535993537</v>
      </c>
      <c r="F109" s="22">
        <f>'(5b) NPP_dist_UB'!J109</f>
        <v>1.3330781050454183</v>
      </c>
      <c r="G109" s="88">
        <f t="shared" si="62"/>
        <v>6.2626992586447718</v>
      </c>
      <c r="H109" s="57">
        <f>'(2) S. lasiolepis_binned'!L84</f>
        <v>0.24373672767875587</v>
      </c>
      <c r="I109" s="22">
        <f>'(2) S. lasiolepis_binned'!M84</f>
        <v>8.7211266961797147</v>
      </c>
      <c r="J109" s="53">
        <f>'(2) S. lasiolepis_binned'!N84</f>
        <v>8.9648634238584712</v>
      </c>
      <c r="K109" s="66">
        <f t="shared" ref="K109:K110" si="102">H109*$E109*0.4215</f>
        <v>0.50644478063620901</v>
      </c>
      <c r="L109" s="23">
        <f t="shared" si="100"/>
        <v>18.121065046744238</v>
      </c>
      <c r="M109" s="88">
        <f t="shared" si="100"/>
        <v>18.62750982738045</v>
      </c>
      <c r="N109" s="66">
        <f t="shared" si="101"/>
        <v>0.13646643992686613</v>
      </c>
      <c r="O109" s="23">
        <f t="shared" si="101"/>
        <v>4.8828960810017907</v>
      </c>
      <c r="P109" s="45">
        <f t="shared" si="101"/>
        <v>5.0193625209286568</v>
      </c>
      <c r="Q109" s="100">
        <f t="shared" si="65"/>
        <v>0.64291122056307515</v>
      </c>
      <c r="R109" s="23">
        <f t="shared" si="65"/>
        <v>23.003961127746031</v>
      </c>
      <c r="S109" s="45">
        <f t="shared" si="65"/>
        <v>23.646872348309106</v>
      </c>
    </row>
    <row r="110" spans="1:19" ht="17" thickBot="1">
      <c r="A110" s="44">
        <v>2019</v>
      </c>
      <c r="B110" s="18" t="s">
        <v>12</v>
      </c>
      <c r="C110" s="18">
        <v>3</v>
      </c>
      <c r="D110" s="81" t="str">
        <f t="shared" si="64"/>
        <v>2019 L 3</v>
      </c>
      <c r="E110" s="68">
        <f>'(5b) NPP_dist_UB'!I110</f>
        <v>4.4625178671587351</v>
      </c>
      <c r="F110" s="25">
        <f>'(5b) NPP_dist_UB'!J110</f>
        <v>1.2216618057439337</v>
      </c>
      <c r="G110" s="89">
        <f t="shared" si="62"/>
        <v>5.684179672902669</v>
      </c>
      <c r="H110" s="58">
        <f>SUM('(2) S. lasiolepis_binned'!L85:L86)</f>
        <v>4.154233544064307E-2</v>
      </c>
      <c r="I110" s="25">
        <f>SUM('(2) S. lasiolepis_binned'!M85:M86)</f>
        <v>8.0998531086975234</v>
      </c>
      <c r="J110" s="54">
        <f>SUM('(2) S. lasiolepis_binned'!N85:N86)</f>
        <v>8.1413954441381655</v>
      </c>
      <c r="K110" s="68">
        <f t="shared" si="102"/>
        <v>7.8139109063116982E-2</v>
      </c>
      <c r="L110" s="26">
        <f t="shared" si="100"/>
        <v>15.235429080776433</v>
      </c>
      <c r="M110" s="89">
        <f t="shared" si="100"/>
        <v>15.313568189839547</v>
      </c>
      <c r="N110" s="68">
        <f t="shared" si="101"/>
        <v>2.1315287502279213E-2</v>
      </c>
      <c r="O110" s="26">
        <f t="shared" si="101"/>
        <v>4.1560180935134525</v>
      </c>
      <c r="P110" s="41">
        <f t="shared" si="101"/>
        <v>4.1773333810157318</v>
      </c>
      <c r="Q110" s="101">
        <f t="shared" si="65"/>
        <v>9.9454396565396203E-2</v>
      </c>
      <c r="R110" s="26">
        <f t="shared" si="65"/>
        <v>19.391447174289887</v>
      </c>
      <c r="S110" s="41">
        <f t="shared" si="65"/>
        <v>19.490901570855279</v>
      </c>
    </row>
    <row r="112" spans="1:19">
      <c r="Q112" s="3"/>
      <c r="R112" s="3"/>
      <c r="S112" s="3"/>
    </row>
  </sheetData>
  <pageMargins left="0.7" right="0.7" top="0.75" bottom="0.75" header="0.3" footer="0.3"/>
  <ignoredErrors>
    <ignoredError sqref="H63:J106" formulaRange="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ABAE-5783-6345-9346-ABD14E1C75C9}">
  <dimension ref="A1:EY111"/>
  <sheetViews>
    <sheetView workbookViewId="0">
      <selection activeCell="D39" sqref="D39"/>
    </sheetView>
  </sheetViews>
  <sheetFormatPr baseColWidth="10" defaultRowHeight="16"/>
  <cols>
    <col min="1" max="1" width="25.6640625" style="4" bestFit="1" customWidth="1"/>
    <col min="2" max="2" width="11.83203125" style="4" bestFit="1" customWidth="1"/>
    <col min="3" max="6" width="6.83203125" style="4" bestFit="1" customWidth="1"/>
    <col min="7" max="7" width="6.6640625" style="4" bestFit="1" customWidth="1"/>
    <col min="8" max="8" width="6.5" style="4" bestFit="1" customWidth="1"/>
    <col min="9" max="10" width="6.83203125" style="4" bestFit="1" customWidth="1"/>
    <col min="11" max="11" width="5.83203125" style="4" bestFit="1" customWidth="1"/>
    <col min="12" max="12" width="6.5" style="4" bestFit="1" customWidth="1"/>
    <col min="13" max="13" width="6.83203125" style="4" bestFit="1" customWidth="1"/>
    <col min="14" max="14" width="6.5" style="4" bestFit="1" customWidth="1"/>
    <col min="15" max="15" width="20.5" style="4" bestFit="1" customWidth="1"/>
    <col min="16" max="27" width="10.83203125" style="4"/>
    <col min="28" max="28" width="22.33203125" style="4" hidden="1" customWidth="1"/>
    <col min="29" max="30" width="6.6640625" style="4" hidden="1" customWidth="1"/>
    <col min="31" max="31" width="6.83203125" style="4" hidden="1" customWidth="1"/>
    <col min="32" max="32" width="6.83203125" style="69" hidden="1" customWidth="1"/>
    <col min="33" max="33" width="6.6640625" style="4" hidden="1" customWidth="1"/>
    <col min="34" max="34" width="6.5" style="4" hidden="1" customWidth="1"/>
    <col min="35" max="36" width="6.83203125" style="4" hidden="1" customWidth="1"/>
    <col min="37" max="37" width="5.83203125" style="4" hidden="1" customWidth="1"/>
    <col min="38" max="38" width="6.33203125" style="4" hidden="1" customWidth="1"/>
    <col min="39" max="39" width="6.6640625" style="4" hidden="1" customWidth="1"/>
    <col min="40" max="40" width="6.5" style="4" hidden="1" customWidth="1"/>
    <col min="41" max="41" width="22.33203125" style="4" hidden="1" customWidth="1"/>
    <col min="42" max="43" width="6.6640625" style="4" hidden="1" customWidth="1"/>
    <col min="44" max="45" width="6.83203125" style="4" hidden="1" customWidth="1"/>
    <col min="46" max="46" width="6.6640625" style="4" hidden="1" customWidth="1"/>
    <col min="47" max="47" width="6.5" style="4" hidden="1" customWidth="1"/>
    <col min="48" max="49" width="6.83203125" style="4" hidden="1" customWidth="1"/>
    <col min="50" max="51" width="6.33203125" style="4" hidden="1" customWidth="1"/>
    <col min="52" max="52" width="6.6640625" style="4" hidden="1" customWidth="1"/>
    <col min="53" max="53" width="6.5" style="4" hidden="1" customWidth="1"/>
    <col min="54" max="54" width="18.5" style="4" hidden="1" customWidth="1"/>
    <col min="55" max="56" width="6.6640625" style="4" hidden="1" customWidth="1"/>
    <col min="57" max="58" width="6.83203125" style="4" hidden="1" customWidth="1"/>
    <col min="59" max="59" width="6.6640625" style="4" hidden="1" customWidth="1"/>
    <col min="60" max="60" width="6.5" style="4" hidden="1" customWidth="1"/>
    <col min="61" max="62" width="6.83203125" style="4" hidden="1" customWidth="1"/>
    <col min="63" max="64" width="6.33203125" style="4" hidden="1" customWidth="1"/>
    <col min="65" max="65" width="6.6640625" style="4" hidden="1" customWidth="1"/>
    <col min="66" max="66" width="6.5" style="4" hidden="1" customWidth="1"/>
    <col min="67" max="67" width="9.1640625" style="4" bestFit="1" customWidth="1"/>
    <col min="68" max="79" width="9.5" style="4" bestFit="1" customWidth="1"/>
    <col min="80" max="80" width="9.1640625" style="4" bestFit="1" customWidth="1"/>
    <col min="81" max="92" width="9" style="4" bestFit="1" customWidth="1"/>
    <col min="93" max="93" width="9.1640625" style="4" bestFit="1" customWidth="1"/>
    <col min="94" max="95" width="6.6640625" style="4" bestFit="1" customWidth="1"/>
    <col min="96" max="97" width="6.83203125" style="4" bestFit="1" customWidth="1"/>
    <col min="98" max="98" width="6.6640625" style="4" bestFit="1" customWidth="1"/>
    <col min="99" max="99" width="6.5" style="4" bestFit="1" customWidth="1"/>
    <col min="100" max="101" width="6.83203125" style="4" bestFit="1" customWidth="1"/>
    <col min="102" max="102" width="5.83203125" style="4" bestFit="1" customWidth="1"/>
    <col min="103" max="103" width="6.33203125" style="4" bestFit="1" customWidth="1"/>
    <col min="104" max="104" width="6.6640625" style="4" bestFit="1" customWidth="1"/>
    <col min="105" max="105" width="7.5" style="4" bestFit="1" customWidth="1"/>
    <col min="106" max="106" width="20.1640625" style="4" bestFit="1" customWidth="1"/>
    <col min="107" max="110" width="7" style="4" bestFit="1" customWidth="1"/>
    <col min="111" max="111" width="6.83203125" style="4" bestFit="1" customWidth="1"/>
    <col min="112" max="112" width="6.6640625" style="4" bestFit="1" customWidth="1"/>
    <col min="113" max="114" width="7" style="4" bestFit="1" customWidth="1"/>
    <col min="115" max="115" width="6" style="4" bestFit="1" customWidth="1"/>
    <col min="116" max="116" width="7.83203125" style="4" bestFit="1" customWidth="1"/>
    <col min="117" max="117" width="7" style="4" bestFit="1" customWidth="1"/>
    <col min="118" max="118" width="6.6640625" style="4" bestFit="1" customWidth="1"/>
    <col min="119" max="16384" width="10.83203125" style="4"/>
  </cols>
  <sheetData>
    <row r="1" spans="1:155">
      <c r="A1" s="143" t="s">
        <v>136</v>
      </c>
      <c r="B1" s="162" t="s">
        <v>131</v>
      </c>
      <c r="C1" s="161" t="s">
        <v>119</v>
      </c>
      <c r="D1" s="144" t="s">
        <v>120</v>
      </c>
      <c r="E1" s="144" t="s">
        <v>121</v>
      </c>
      <c r="F1" s="144" t="s">
        <v>122</v>
      </c>
      <c r="G1" s="144" t="s">
        <v>123</v>
      </c>
      <c r="H1" s="144" t="s">
        <v>124</v>
      </c>
      <c r="I1" s="144" t="s">
        <v>125</v>
      </c>
      <c r="J1" s="144" t="s">
        <v>126</v>
      </c>
      <c r="K1" s="144" t="s">
        <v>127</v>
      </c>
      <c r="L1" s="144" t="s">
        <v>128</v>
      </c>
      <c r="M1" s="144" t="s">
        <v>129</v>
      </c>
      <c r="N1" s="162" t="s">
        <v>130</v>
      </c>
      <c r="O1" s="160" t="s">
        <v>137</v>
      </c>
      <c r="P1" s="161" t="s">
        <v>119</v>
      </c>
      <c r="Q1" s="144" t="s">
        <v>120</v>
      </c>
      <c r="R1" s="144" t="s">
        <v>121</v>
      </c>
      <c r="S1" s="144" t="s">
        <v>122</v>
      </c>
      <c r="T1" s="144" t="s">
        <v>123</v>
      </c>
      <c r="U1" s="144" t="s">
        <v>124</v>
      </c>
      <c r="V1" s="144" t="s">
        <v>125</v>
      </c>
      <c r="W1" s="144" t="s">
        <v>126</v>
      </c>
      <c r="X1" s="144" t="s">
        <v>127</v>
      </c>
      <c r="Y1" s="144" t="s">
        <v>128</v>
      </c>
      <c r="Z1" s="144" t="s">
        <v>129</v>
      </c>
      <c r="AA1" s="162" t="s">
        <v>130</v>
      </c>
      <c r="AB1" s="177" t="s">
        <v>56</v>
      </c>
      <c r="AC1" s="143" t="s">
        <v>119</v>
      </c>
      <c r="AD1" s="144" t="s">
        <v>120</v>
      </c>
      <c r="AE1" s="144" t="s">
        <v>121</v>
      </c>
      <c r="AF1" s="144" t="s">
        <v>122</v>
      </c>
      <c r="AG1" s="144" t="s">
        <v>123</v>
      </c>
      <c r="AH1" s="144" t="s">
        <v>124</v>
      </c>
      <c r="AI1" s="144" t="s">
        <v>125</v>
      </c>
      <c r="AJ1" s="144" t="s">
        <v>126</v>
      </c>
      <c r="AK1" s="144" t="s">
        <v>127</v>
      </c>
      <c r="AL1" s="144" t="s">
        <v>128</v>
      </c>
      <c r="AM1" s="144" t="s">
        <v>129</v>
      </c>
      <c r="AN1" s="162" t="s">
        <v>130</v>
      </c>
      <c r="AO1" s="181" t="s">
        <v>57</v>
      </c>
      <c r="AP1" s="143" t="s">
        <v>119</v>
      </c>
      <c r="AQ1" s="144" t="s">
        <v>120</v>
      </c>
      <c r="AR1" s="144" t="s">
        <v>121</v>
      </c>
      <c r="AS1" s="144" t="s">
        <v>122</v>
      </c>
      <c r="AT1" s="144" t="s">
        <v>123</v>
      </c>
      <c r="AU1" s="144" t="s">
        <v>124</v>
      </c>
      <c r="AV1" s="144" t="s">
        <v>125</v>
      </c>
      <c r="AW1" s="144" t="s">
        <v>126</v>
      </c>
      <c r="AX1" s="144" t="s">
        <v>127</v>
      </c>
      <c r="AY1" s="144" t="s">
        <v>128</v>
      </c>
      <c r="AZ1" s="144" t="s">
        <v>129</v>
      </c>
      <c r="BA1" s="162" t="s">
        <v>130</v>
      </c>
      <c r="BB1" s="184" t="s">
        <v>58</v>
      </c>
      <c r="BC1" s="143" t="s">
        <v>119</v>
      </c>
      <c r="BD1" s="144" t="s">
        <v>120</v>
      </c>
      <c r="BE1" s="144" t="s">
        <v>121</v>
      </c>
      <c r="BF1" s="144" t="s">
        <v>122</v>
      </c>
      <c r="BG1" s="144" t="s">
        <v>123</v>
      </c>
      <c r="BH1" s="144" t="s">
        <v>124</v>
      </c>
      <c r="BI1" s="144" t="s">
        <v>125</v>
      </c>
      <c r="BJ1" s="144" t="s">
        <v>126</v>
      </c>
      <c r="BK1" s="144" t="s">
        <v>127</v>
      </c>
      <c r="BL1" s="144" t="s">
        <v>128</v>
      </c>
      <c r="BM1" s="144" t="s">
        <v>129</v>
      </c>
      <c r="BN1" s="162" t="s">
        <v>130</v>
      </c>
      <c r="BO1" s="160" t="s">
        <v>138</v>
      </c>
      <c r="BP1" s="143" t="s">
        <v>119</v>
      </c>
      <c r="BQ1" s="144" t="s">
        <v>120</v>
      </c>
      <c r="BR1" s="144" t="s">
        <v>121</v>
      </c>
      <c r="BS1" s="144" t="s">
        <v>122</v>
      </c>
      <c r="BT1" s="144" t="s">
        <v>123</v>
      </c>
      <c r="BU1" s="144" t="s">
        <v>124</v>
      </c>
      <c r="BV1" s="144" t="s">
        <v>125</v>
      </c>
      <c r="BW1" s="144" t="s">
        <v>126</v>
      </c>
      <c r="BX1" s="144" t="s">
        <v>127</v>
      </c>
      <c r="BY1" s="144" t="s">
        <v>128</v>
      </c>
      <c r="BZ1" s="144" t="s">
        <v>129</v>
      </c>
      <c r="CA1" s="162" t="s">
        <v>130</v>
      </c>
      <c r="CB1" s="160" t="s">
        <v>138</v>
      </c>
      <c r="CC1" s="161" t="s">
        <v>119</v>
      </c>
      <c r="CD1" s="144" t="s">
        <v>120</v>
      </c>
      <c r="CE1" s="144" t="s">
        <v>121</v>
      </c>
      <c r="CF1" s="144" t="s">
        <v>122</v>
      </c>
      <c r="CG1" s="144" t="s">
        <v>123</v>
      </c>
      <c r="CH1" s="144" t="s">
        <v>124</v>
      </c>
      <c r="CI1" s="144" t="s">
        <v>125</v>
      </c>
      <c r="CJ1" s="144" t="s">
        <v>126</v>
      </c>
      <c r="CK1" s="144" t="s">
        <v>127</v>
      </c>
      <c r="CL1" s="144" t="s">
        <v>128</v>
      </c>
      <c r="CM1" s="144" t="s">
        <v>129</v>
      </c>
      <c r="CN1" s="162" t="s">
        <v>130</v>
      </c>
      <c r="CO1" s="160" t="s">
        <v>138</v>
      </c>
      <c r="CP1" s="161" t="s">
        <v>119</v>
      </c>
      <c r="CQ1" s="144" t="s">
        <v>120</v>
      </c>
      <c r="CR1" s="144" t="s">
        <v>121</v>
      </c>
      <c r="CS1" s="144" t="s">
        <v>122</v>
      </c>
      <c r="CT1" s="144" t="s">
        <v>123</v>
      </c>
      <c r="CU1" s="144" t="s">
        <v>124</v>
      </c>
      <c r="CV1" s="144" t="s">
        <v>125</v>
      </c>
      <c r="CW1" s="144" t="s">
        <v>126</v>
      </c>
      <c r="CX1" s="144" t="s">
        <v>127</v>
      </c>
      <c r="CY1" s="144" t="s">
        <v>128</v>
      </c>
      <c r="CZ1" s="144" t="s">
        <v>129</v>
      </c>
      <c r="DA1" s="162" t="s">
        <v>130</v>
      </c>
      <c r="DB1" s="160" t="s">
        <v>139</v>
      </c>
      <c r="DC1" s="161" t="s">
        <v>119</v>
      </c>
      <c r="DD1" s="144" t="s">
        <v>120</v>
      </c>
      <c r="DE1" s="144" t="s">
        <v>121</v>
      </c>
      <c r="DF1" s="144" t="s">
        <v>122</v>
      </c>
      <c r="DG1" s="144" t="s">
        <v>123</v>
      </c>
      <c r="DH1" s="144" t="s">
        <v>124</v>
      </c>
      <c r="DI1" s="144" t="s">
        <v>125</v>
      </c>
      <c r="DJ1" s="144" t="s">
        <v>126</v>
      </c>
      <c r="DK1" s="144" t="s">
        <v>127</v>
      </c>
      <c r="DL1" s="144" t="s">
        <v>128</v>
      </c>
      <c r="DM1" s="144" t="s">
        <v>129</v>
      </c>
      <c r="DN1" s="162" t="s">
        <v>130</v>
      </c>
      <c r="EY1" s="124">
        <v>42736</v>
      </c>
    </row>
    <row r="2" spans="1:155" ht="17" thickBot="1">
      <c r="A2" s="115" t="s">
        <v>0</v>
      </c>
      <c r="B2" s="117" t="s">
        <v>132</v>
      </c>
      <c r="C2" s="151" t="s">
        <v>45</v>
      </c>
      <c r="D2" s="116" t="s">
        <v>45</v>
      </c>
      <c r="E2" s="116" t="s">
        <v>45</v>
      </c>
      <c r="F2" s="116" t="s">
        <v>45</v>
      </c>
      <c r="G2" s="116" t="s">
        <v>45</v>
      </c>
      <c r="H2" s="116" t="s">
        <v>45</v>
      </c>
      <c r="I2" s="116" t="s">
        <v>45</v>
      </c>
      <c r="J2" s="116" t="s">
        <v>45</v>
      </c>
      <c r="K2" s="116" t="s">
        <v>45</v>
      </c>
      <c r="L2" s="116" t="s">
        <v>45</v>
      </c>
      <c r="M2" s="116" t="s">
        <v>45</v>
      </c>
      <c r="N2" s="117" t="s">
        <v>45</v>
      </c>
      <c r="O2" s="154" t="s">
        <v>0</v>
      </c>
      <c r="P2" s="151" t="s">
        <v>135</v>
      </c>
      <c r="Q2" s="116" t="s">
        <v>135</v>
      </c>
      <c r="R2" s="116" t="s">
        <v>135</v>
      </c>
      <c r="S2" s="116" t="s">
        <v>135</v>
      </c>
      <c r="T2" s="116" t="s">
        <v>135</v>
      </c>
      <c r="U2" s="116" t="s">
        <v>135</v>
      </c>
      <c r="V2" s="116" t="s">
        <v>135</v>
      </c>
      <c r="W2" s="116" t="s">
        <v>135</v>
      </c>
      <c r="X2" s="116" t="s">
        <v>135</v>
      </c>
      <c r="Y2" s="116" t="s">
        <v>135</v>
      </c>
      <c r="Z2" s="116" t="s">
        <v>135</v>
      </c>
      <c r="AA2" s="117" t="s">
        <v>135</v>
      </c>
      <c r="AB2" s="178" t="s">
        <v>0</v>
      </c>
      <c r="AC2" s="115"/>
      <c r="AD2" s="116"/>
      <c r="AE2" s="116"/>
      <c r="AF2" s="116"/>
      <c r="AG2" s="116"/>
      <c r="AH2" s="116"/>
      <c r="AI2" s="116"/>
      <c r="AJ2" s="116"/>
      <c r="AK2" s="116"/>
      <c r="AL2" s="116"/>
      <c r="AM2" s="116"/>
      <c r="AN2" s="117"/>
      <c r="AO2" s="182" t="s">
        <v>0</v>
      </c>
      <c r="AP2" s="115"/>
      <c r="AQ2" s="116"/>
      <c r="AR2" s="116"/>
      <c r="AS2" s="116"/>
      <c r="AT2" s="116"/>
      <c r="AU2" s="116"/>
      <c r="AV2" s="116"/>
      <c r="AW2" s="116"/>
      <c r="AX2" s="116"/>
      <c r="AY2" s="116"/>
      <c r="AZ2" s="116"/>
      <c r="BA2" s="117"/>
      <c r="BB2" s="154" t="s">
        <v>0</v>
      </c>
      <c r="BC2" s="115"/>
      <c r="BD2" s="116"/>
      <c r="BE2" s="116"/>
      <c r="BF2" s="116"/>
      <c r="BG2" s="116"/>
      <c r="BH2" s="116"/>
      <c r="BI2" s="116"/>
      <c r="BJ2" s="116"/>
      <c r="BK2" s="116"/>
      <c r="BL2" s="116"/>
      <c r="BM2" s="116"/>
      <c r="BN2" s="117"/>
      <c r="BO2" s="154" t="s">
        <v>0</v>
      </c>
      <c r="BP2" s="115" t="s">
        <v>61</v>
      </c>
      <c r="BQ2" s="116" t="s">
        <v>61</v>
      </c>
      <c r="BR2" s="116" t="s">
        <v>61</v>
      </c>
      <c r="BS2" s="116" t="s">
        <v>61</v>
      </c>
      <c r="BT2" s="116" t="s">
        <v>61</v>
      </c>
      <c r="BU2" s="116" t="s">
        <v>61</v>
      </c>
      <c r="BV2" s="116" t="s">
        <v>61</v>
      </c>
      <c r="BW2" s="116" t="s">
        <v>61</v>
      </c>
      <c r="BX2" s="116" t="s">
        <v>61</v>
      </c>
      <c r="BY2" s="116" t="s">
        <v>61</v>
      </c>
      <c r="BZ2" s="116" t="s">
        <v>61</v>
      </c>
      <c r="CA2" s="117" t="s">
        <v>61</v>
      </c>
      <c r="CB2" s="154" t="s">
        <v>0</v>
      </c>
      <c r="CC2" s="151" t="s">
        <v>62</v>
      </c>
      <c r="CD2" s="116" t="s">
        <v>62</v>
      </c>
      <c r="CE2" s="116" t="s">
        <v>62</v>
      </c>
      <c r="CF2" s="116" t="s">
        <v>62</v>
      </c>
      <c r="CG2" s="116" t="s">
        <v>62</v>
      </c>
      <c r="CH2" s="116" t="s">
        <v>62</v>
      </c>
      <c r="CI2" s="116" t="s">
        <v>62</v>
      </c>
      <c r="CJ2" s="116" t="s">
        <v>62</v>
      </c>
      <c r="CK2" s="116" t="s">
        <v>62</v>
      </c>
      <c r="CL2" s="116" t="s">
        <v>62</v>
      </c>
      <c r="CM2" s="116" t="s">
        <v>62</v>
      </c>
      <c r="CN2" s="117" t="s">
        <v>62</v>
      </c>
      <c r="CO2" s="154" t="s">
        <v>0</v>
      </c>
      <c r="CP2" s="151" t="s">
        <v>45</v>
      </c>
      <c r="CQ2" s="116" t="s">
        <v>45</v>
      </c>
      <c r="CR2" s="116" t="s">
        <v>45</v>
      </c>
      <c r="CS2" s="116" t="s">
        <v>45</v>
      </c>
      <c r="CT2" s="116" t="s">
        <v>45</v>
      </c>
      <c r="CU2" s="116" t="s">
        <v>45</v>
      </c>
      <c r="CV2" s="116" t="s">
        <v>45</v>
      </c>
      <c r="CW2" s="116" t="s">
        <v>45</v>
      </c>
      <c r="CX2" s="116" t="s">
        <v>45</v>
      </c>
      <c r="CY2" s="116" t="s">
        <v>45</v>
      </c>
      <c r="CZ2" s="116" t="s">
        <v>45</v>
      </c>
      <c r="DA2" s="117" t="s">
        <v>45</v>
      </c>
      <c r="DB2" s="154" t="s">
        <v>0</v>
      </c>
      <c r="DC2" s="151" t="s">
        <v>15</v>
      </c>
      <c r="DD2" s="116" t="s">
        <v>15</v>
      </c>
      <c r="DE2" s="116" t="s">
        <v>15</v>
      </c>
      <c r="DF2" s="116" t="s">
        <v>15</v>
      </c>
      <c r="DG2" s="116" t="s">
        <v>15</v>
      </c>
      <c r="DH2" s="116" t="s">
        <v>15</v>
      </c>
      <c r="DI2" s="116" t="s">
        <v>15</v>
      </c>
      <c r="DJ2" s="116" t="s">
        <v>15</v>
      </c>
      <c r="DK2" s="116" t="s">
        <v>15</v>
      </c>
      <c r="DL2" s="116" t="s">
        <v>15</v>
      </c>
      <c r="DM2" s="116" t="s">
        <v>15</v>
      </c>
      <c r="DN2" s="117" t="s">
        <v>15</v>
      </c>
      <c r="EY2" s="123">
        <v>43101</v>
      </c>
    </row>
    <row r="3" spans="1:155">
      <c r="A3" s="163">
        <v>42887</v>
      </c>
      <c r="B3" s="164">
        <f t="shared" ref="B3:B10" si="0">A3-EY$1</f>
        <v>151</v>
      </c>
      <c r="C3" s="158">
        <v>2.8968686374027302</v>
      </c>
      <c r="D3" s="140">
        <v>1.7430933215724445</v>
      </c>
      <c r="E3" s="140">
        <v>1.7115942315687249</v>
      </c>
      <c r="F3" s="140">
        <v>2.6825528727920886</v>
      </c>
      <c r="G3" s="140">
        <v>1.9783052098452154</v>
      </c>
      <c r="H3" s="140">
        <v>2.985602937247795</v>
      </c>
      <c r="I3" s="140">
        <v>2.8347505238782307</v>
      </c>
      <c r="J3" s="140">
        <v>4.2040393448735003</v>
      </c>
      <c r="K3" s="140">
        <v>3.1020538814463334</v>
      </c>
      <c r="L3" s="140">
        <v>0</v>
      </c>
      <c r="M3" s="140">
        <v>4.9178009897177919</v>
      </c>
      <c r="N3" s="145">
        <v>4.4649698852464734</v>
      </c>
      <c r="O3" s="121">
        <v>42887</v>
      </c>
      <c r="P3" s="152" cm="1">
        <f t="array" ref="P3">'(4) Net primary production'!$G$3*(INDEX('(8) Biomass growth'!$C$2:$C$366,MATCH('(7) Time series'!B4,'(8) Biomass growth'!$A$2:$A$366,0),)-INDEX('(8) Biomass growth'!$C$2:$C$366,MATCH('(7) Time series'!B3,'(8) Biomass growth'!$A$2:$A$366,0),))+'(4) Net primary production'!$H$3*(B4-B3)/365</f>
        <v>0.17313340845164815</v>
      </c>
      <c r="Q3" s="141" cm="1">
        <f t="array" ref="Q3">'(4) Net primary production'!$G$4*(INDEX('(8) Biomass growth'!$C$2:$C$366,MATCH('(7) Time series'!B4,'(8) Biomass growth'!$A$2:$A$366,0),)-INDEX('(8) Biomass growth'!$C$2:$C$366,MATCH('(7) Time series'!B3,'(8) Biomass growth'!$A$2:$A$366,0),))+'(4) Net primary production'!$H$4*(B4-B3)/365</f>
        <v>0.20913306044139354</v>
      </c>
      <c r="R3" s="141" cm="1">
        <f t="array" ref="R3">'(4) Net primary production'!$G$5*(INDEX('(8) Biomass growth'!$C$2:$C$366,MATCH('(7) Time series'!B4,'(8) Biomass growth'!$A$2:$A$366,0),)-INDEX('(8) Biomass growth'!$C$2:$C$366,MATCH('(7) Time series'!B3,'(8) Biomass growth'!$A$2:$A$366,0),))+'(4) Net primary production'!$H$5*(B4-B3)/365</f>
        <v>0.20315792658106091</v>
      </c>
      <c r="S3" s="141" cm="1">
        <f t="array" ref="S3">'(4) Net primary production'!$G$6*(INDEX('(8) Biomass growth'!$C$2:$C$366,MATCH('(7) Time series'!B4,'(8) Biomass growth'!$A$2:$A$366,0),)-INDEX('(8) Biomass growth'!$C$2:$C$366,MATCH('(7) Time series'!B3,'(8) Biomass growth'!$A$2:$A$366,0),))+'(4) Net primary production'!$H$6*(B4-B3)/365</f>
        <v>0.20660939618400909</v>
      </c>
      <c r="T3" s="141" cm="1">
        <f t="array" ref="T3">'(4) Net primary production'!$G$7*(INDEX('(8) Biomass growth'!$C$2:$C$366,MATCH('(7) Time series'!B4,'(8) Biomass growth'!$A$2:$A$366,0),)-INDEX('(8) Biomass growth'!$C$2:$C$366,MATCH('(7) Time series'!B3,'(8) Biomass growth'!$A$2:$A$366,0),))+'(4) Net primary production'!$H$7*(B4-B3)/365</f>
        <v>0.19393999600771009</v>
      </c>
      <c r="U3" s="141" cm="1">
        <f t="array" ref="U3">'(4) Net primary production'!$G$8*(INDEX('(8) Biomass growth'!$C$2:$C$366,MATCH('(7) Time series'!B4,'(8) Biomass growth'!$A$2:$A$366,0),)-INDEX('(8) Biomass growth'!$C$2:$C$366,MATCH('(7) Time series'!B3,'(8) Biomass growth'!$A$2:$A$366,0),))+'(4) Net primary production'!$H$8*(B4-B3)/365</f>
        <v>0.21300624270506641</v>
      </c>
      <c r="V3" s="141" cm="1">
        <f t="array" ref="V3">'(4) Net primary production'!$G$9*(INDEX('(8) Biomass growth'!$C$2:$C$366,MATCH('(7) Time series'!B4,'(8) Biomass growth'!$A$2:$A$366,0),)-INDEX('(8) Biomass growth'!$C$2:$C$366,MATCH('(7) Time series'!B3,'(8) Biomass growth'!$A$2:$A$366,0),))+'(4) Net primary production'!$H$9*(B4-B3)/365</f>
        <v>0.24245323383434023</v>
      </c>
      <c r="W3" s="141" cm="1">
        <f t="array" ref="W3">'(4) Net primary production'!$G$10*(INDEX('(8) Biomass growth'!$C$2:$C$366,MATCH('(7) Time series'!B4,'(8) Biomass growth'!$A$2:$A$366,0),)-INDEX('(8) Biomass growth'!$C$2:$C$366,MATCH('(7) Time series'!B3,'(8) Biomass growth'!$A$2:$A$366,0),))+'(4) Net primary production'!$H$10*(B4-B3)/365</f>
        <v>0.14119279135043247</v>
      </c>
      <c r="X3" s="141" cm="1">
        <f t="array" ref="X3">'(4) Net primary production'!$G$11*(INDEX('(8) Biomass growth'!$C$2:$C$366,MATCH('(7) Time series'!B4,'(8) Biomass growth'!$A$2:$A$366,0),)-INDEX('(8) Biomass growth'!$C$2:$C$366,MATCH('(7) Time series'!B3,'(8) Biomass growth'!$A$2:$A$366,0),))+'(4) Net primary production'!$H$11*(B4-B3)/365</f>
        <v>0.28958865834929054</v>
      </c>
      <c r="Y3" s="142" cm="1">
        <f t="array" ref="Y3">'(4) Net primary production'!$G$12*(INDEX('(8) Biomass growth'!$C$2:$C$366,MATCH('(7) Time series'!B4,'(8) Biomass growth'!$A$2:$A$366,0),)-INDEX('(8) Biomass growth'!$C$2:$C$366,MATCH('(7) Time series'!B3,'(8) Biomass growth'!$A$2:$A$366,0),))+'(4) Net primary production'!$H$12*(B4-B3)/365</f>
        <v>0.15443004299696472</v>
      </c>
      <c r="Z3" s="141" cm="1">
        <f t="array" ref="Z3">'(4) Net primary production'!$G$13*(INDEX('(8) Biomass growth'!$C$2:$C$366,MATCH('(7) Time series'!B4,'(8) Biomass growth'!$A$2:$A$366,0),)-INDEX('(8) Biomass growth'!$C$2:$C$366,MATCH('(7) Time series'!B3,'(8) Biomass growth'!$A$2:$A$366,0),))+'(4) Net primary production'!$H$13*(B4-B3)/365</f>
        <v>0.28804546201228354</v>
      </c>
      <c r="AA3" s="149" cm="1">
        <f t="array" ref="AA3">'(4) Net primary production'!$G$14*(INDEX('(8) Biomass growth'!$C$2:$C$366,MATCH('(7) Time series'!B4,'(8) Biomass growth'!$A$2:$A$366,0),)-INDEX('(8) Biomass growth'!$C$2:$C$366,MATCH('(7) Time series'!B3,'(8) Biomass growth'!$A$2:$A$366,0),))+'(4) Net primary production'!$H$14*(B4-B3)/365</f>
        <v>0.14631693707664858</v>
      </c>
      <c r="AB3" s="174">
        <v>42887</v>
      </c>
      <c r="AC3" s="170">
        <f>SUM('(6) Plant uptake'!$H$9:$H$11)</f>
        <v>1.6157619927066933</v>
      </c>
      <c r="AD3" s="171">
        <f>SUM('(6) Plant uptake'!$H$9:$H$11)</f>
        <v>1.6157619927066933</v>
      </c>
      <c r="AE3" s="171">
        <f>SUM('(6) Plant uptake'!$H$9:$H$11)</f>
        <v>1.6157619927066933</v>
      </c>
      <c r="AF3" s="171">
        <f>SUM('(6) Plant uptake'!$H$30:$H$32)</f>
        <v>1.7211617070083649</v>
      </c>
      <c r="AG3" s="171">
        <f>SUM('(6) Plant uptake'!$H$39:$H$41)</f>
        <v>0.87885730371786019</v>
      </c>
      <c r="AH3" s="171">
        <f>SUM('(6) Plant uptake'!$H$48:$H$50)</f>
        <v>0.84495954879490864</v>
      </c>
      <c r="AI3" s="171">
        <f>SUM('(6) Plant uptake'!$H$57:$H$59)</f>
        <v>1.9156659848309023</v>
      </c>
      <c r="AJ3" s="171">
        <f>SUM('(6) Plant uptake'!$H$66:$H$68)</f>
        <v>11.888704357102318</v>
      </c>
      <c r="AK3" s="171">
        <f>SUM('(6) Plant uptake'!$H$75:$H$77)</f>
        <v>1.4551155900187529</v>
      </c>
      <c r="AL3" s="171">
        <f>SUM('(6) Plant uptake'!$H$84:$H$86)</f>
        <v>0.54014517679896901</v>
      </c>
      <c r="AM3" s="171">
        <f>SUM('(6) Plant uptake'!$H$93:$H$95)</f>
        <v>1.3780374293195889</v>
      </c>
      <c r="AN3" s="172">
        <f>SUM('(6) Plant uptake'!$H$102:$H$104)</f>
        <v>1.1885820500975937</v>
      </c>
      <c r="AO3" s="183">
        <v>42887</v>
      </c>
      <c r="AP3" s="179">
        <f>SUM('(6) Plant uptake'!$I$9:$I$11)</f>
        <v>11.436091859958639</v>
      </c>
      <c r="AQ3" s="141">
        <f>SUM('(6) Plant uptake'!$I$9:$I$11)</f>
        <v>11.436091859958639</v>
      </c>
      <c r="AR3" s="141">
        <f>SUM('(6) Plant uptake'!$I$9:$I$11)</f>
        <v>11.436091859958639</v>
      </c>
      <c r="AS3" s="141">
        <f>SUM('(6) Plant uptake'!$I$30:$I$32)</f>
        <v>9.490844121230932</v>
      </c>
      <c r="AT3" s="141">
        <f>SUM('(6) Plant uptake'!$I$39:$I$41)</f>
        <v>11.593215474109268</v>
      </c>
      <c r="AU3" s="141">
        <f>SUM('(6) Plant uptake'!$I$48:$I$50)</f>
        <v>10.262416995859748</v>
      </c>
      <c r="AV3" s="141">
        <f>SUM('(6) Plant uptake'!$I$57:$I$59)</f>
        <v>9.5152508525325281</v>
      </c>
      <c r="AW3" s="141">
        <f>SUM('(6) Plant uptake'!$I$66:$I$68)</f>
        <v>2.7287078937721612</v>
      </c>
      <c r="AX3" s="141">
        <f>SUM('(6) Plant uptake'!$I$75:$I$77)</f>
        <v>10.260473186000601</v>
      </c>
      <c r="AY3" s="141">
        <f>SUM('(6) Plant uptake'!$I$84:$I$86)</f>
        <v>9.5431749662528595</v>
      </c>
      <c r="AZ3" s="141">
        <f>SUM('(6) Plant uptake'!$I$93:$I$95)</f>
        <v>10.121954658526935</v>
      </c>
      <c r="BA3" s="149">
        <f>SUM('(6) Plant uptake'!$I$102:$I$104)</f>
        <v>10.504821694266917</v>
      </c>
      <c r="BB3" s="121">
        <v>42887</v>
      </c>
      <c r="BC3" s="179">
        <f>SUM('(6) Plant uptake'!$J$9:$J$11)</f>
        <v>13.051853852665333</v>
      </c>
      <c r="BD3" s="141">
        <f>SUM('(6) Plant uptake'!$J$9:$J$11)</f>
        <v>13.051853852665333</v>
      </c>
      <c r="BE3" s="141">
        <f>SUM('(6) Plant uptake'!$J$9:$J$11)</f>
        <v>13.051853852665333</v>
      </c>
      <c r="BF3" s="141">
        <f>SUM('(6) Plant uptake'!$J$30:$J$32)</f>
        <v>11.212005828239295</v>
      </c>
      <c r="BG3" s="141">
        <f>SUM('(6) Plant uptake'!$J$39:$J$41)</f>
        <v>12.472072777827128</v>
      </c>
      <c r="BH3" s="141">
        <f>SUM('(6) Plant uptake'!$J$48:$J$50)</f>
        <v>11.107376544654656</v>
      </c>
      <c r="BI3" s="141">
        <f>SUM('(6) Plant uptake'!$J$57:$J$59)</f>
        <v>11.43091683736343</v>
      </c>
      <c r="BJ3" s="141">
        <f>SUM('(6) Plant uptake'!$J$66:$J$68)</f>
        <v>14.61741225087448</v>
      </c>
      <c r="BK3" s="141">
        <f>SUM('(6) Plant uptake'!$J$75:$J$77)</f>
        <v>11.715588776019354</v>
      </c>
      <c r="BL3" s="141">
        <f>SUM('(6) Plant uptake'!$J$84:$J$86)</f>
        <v>10.083320143051829</v>
      </c>
      <c r="BM3" s="141">
        <f>SUM('(6) Plant uptake'!$J$93:$J$95)</f>
        <v>11.499992087846522</v>
      </c>
      <c r="BN3" s="149">
        <f>SUM('(6) Plant uptake'!$J$102:$J$104)</f>
        <v>11.693403744364511</v>
      </c>
      <c r="BO3" s="121">
        <v>42887</v>
      </c>
      <c r="BP3" s="179">
        <f>AC3*P3</f>
        <v>0.27974238104393689</v>
      </c>
      <c r="BQ3" s="141">
        <f t="shared" ref="BQ3:CA3" si="1">AD3*Q3</f>
        <v>0.33790925047963538</v>
      </c>
      <c r="BR3" s="141">
        <f t="shared" si="1"/>
        <v>0.32825485628677509</v>
      </c>
      <c r="BS3" s="141">
        <f t="shared" si="1"/>
        <v>0.35560818102003661</v>
      </c>
      <c r="BT3" s="141">
        <f t="shared" si="1"/>
        <v>0.17044558197438867</v>
      </c>
      <c r="BU3" s="141">
        <f t="shared" si="1"/>
        <v>0.17998165872657171</v>
      </c>
      <c r="BV3" s="141">
        <f t="shared" si="1"/>
        <v>0.46445941296869842</v>
      </c>
      <c r="BW3" s="141">
        <f t="shared" si="1"/>
        <v>1.6785993537193251</v>
      </c>
      <c r="BX3" s="141">
        <f t="shared" si="1"/>
        <v>0.42138497145666698</v>
      </c>
      <c r="BY3" s="141">
        <f t="shared" si="1"/>
        <v>8.3414642877667894E-2</v>
      </c>
      <c r="BZ3" s="141">
        <f t="shared" si="1"/>
        <v>0.39693742799858051</v>
      </c>
      <c r="CA3" s="149">
        <f t="shared" si="1"/>
        <v>0.17390968503456358</v>
      </c>
      <c r="CB3" s="155">
        <v>42887</v>
      </c>
      <c r="CC3" s="152">
        <f>AP3*P3</f>
        <v>1.9799695630807876</v>
      </c>
      <c r="CD3" s="141">
        <f t="shared" ref="CD3:CN3" si="2">AQ3*Q3</f>
        <v>2.3916648901620587</v>
      </c>
      <c r="CE3" s="141">
        <f t="shared" si="2"/>
        <v>2.3233327104597454</v>
      </c>
      <c r="CF3" s="141">
        <f t="shared" si="2"/>
        <v>1.9608975731640752</v>
      </c>
      <c r="CG3" s="141">
        <f t="shared" si="2"/>
        <v>2.2483881627652744</v>
      </c>
      <c r="CH3" s="141">
        <f t="shared" si="2"/>
        <v>2.1859588853607002</v>
      </c>
      <c r="CI3" s="141">
        <f t="shared" si="2"/>
        <v>2.3070033399414744</v>
      </c>
      <c r="CJ3" s="141">
        <f t="shared" si="2"/>
        <v>0.38527388430165083</v>
      </c>
      <c r="CK3" s="141">
        <f t="shared" si="2"/>
        <v>2.9713166639627846</v>
      </c>
      <c r="CL3" s="141">
        <f t="shared" si="2"/>
        <v>1.4737529203659865</v>
      </c>
      <c r="CM3" s="141">
        <f t="shared" si="2"/>
        <v>2.9155831060827766</v>
      </c>
      <c r="CN3" s="149">
        <f t="shared" si="2"/>
        <v>1.5370333348414655</v>
      </c>
      <c r="CO3" s="155">
        <v>42887</v>
      </c>
      <c r="CP3" s="158">
        <f>BC3*P3</f>
        <v>2.2597119441247249</v>
      </c>
      <c r="CQ3" s="140">
        <f t="shared" ref="CQ3:DA3" si="3">BD3*Q3</f>
        <v>2.7295741406416942</v>
      </c>
      <c r="CR3" s="140">
        <f t="shared" si="3"/>
        <v>2.651587566746521</v>
      </c>
      <c r="CS3" s="140">
        <f t="shared" si="3"/>
        <v>2.3165057541841114</v>
      </c>
      <c r="CT3" s="140">
        <f t="shared" si="3"/>
        <v>2.4188337447396626</v>
      </c>
      <c r="CU3" s="140">
        <f t="shared" si="3"/>
        <v>2.3659405440872714</v>
      </c>
      <c r="CV3" s="140">
        <f t="shared" si="3"/>
        <v>2.7714627529101725</v>
      </c>
      <c r="CW3" s="140">
        <f t="shared" si="3"/>
        <v>2.0638732380209759</v>
      </c>
      <c r="CX3" s="140">
        <f t="shared" si="3"/>
        <v>3.3927016354194515</v>
      </c>
      <c r="CY3" s="140">
        <f t="shared" si="3"/>
        <v>1.5571675632436544</v>
      </c>
      <c r="CZ3" s="140">
        <f t="shared" si="3"/>
        <v>3.3125205340813566</v>
      </c>
      <c r="DA3" s="145">
        <f t="shared" si="3"/>
        <v>1.7109430198760291</v>
      </c>
      <c r="DB3" s="155">
        <v>42887</v>
      </c>
      <c r="DC3" s="185">
        <f>BP3/C3*100</f>
        <v>9.6567161324494108</v>
      </c>
      <c r="DD3" s="139">
        <f t="shared" ref="DD3:DN3" si="4">BQ3/D3*100</f>
        <v>19.385608693331889</v>
      </c>
      <c r="DE3" s="139">
        <f t="shared" si="4"/>
        <v>19.178310503297276</v>
      </c>
      <c r="DF3" s="139">
        <f t="shared" si="4"/>
        <v>13.256334465083924</v>
      </c>
      <c r="DG3" s="139">
        <f t="shared" si="4"/>
        <v>8.6157374062480745</v>
      </c>
      <c r="DH3" s="139">
        <f t="shared" si="4"/>
        <v>6.0283186515244855</v>
      </c>
      <c r="DI3" s="139">
        <f t="shared" si="4"/>
        <v>16.384489889193851</v>
      </c>
      <c r="DJ3" s="139">
        <f t="shared" si="4"/>
        <v>39.928250333010006</v>
      </c>
      <c r="DK3" s="139">
        <f t="shared" si="4"/>
        <v>13.584063577264368</v>
      </c>
      <c r="DL3" s="139">
        <v>0</v>
      </c>
      <c r="DM3" s="139">
        <f t="shared" si="4"/>
        <v>8.0714414598822302</v>
      </c>
      <c r="DN3" s="164">
        <f t="shared" si="4"/>
        <v>3.8949800223560405</v>
      </c>
      <c r="EY3" s="123">
        <v>43466</v>
      </c>
    </row>
    <row r="4" spans="1:155">
      <c r="A4" s="165">
        <v>42901</v>
      </c>
      <c r="B4" s="166">
        <f t="shared" si="0"/>
        <v>165</v>
      </c>
      <c r="C4" s="159">
        <v>1.6735782312088707</v>
      </c>
      <c r="D4" s="137">
        <v>0.93870145900835622</v>
      </c>
      <c r="E4" s="137">
        <v>1.066631859862702</v>
      </c>
      <c r="F4" s="137">
        <v>1.4107509899620041</v>
      </c>
      <c r="G4" s="137">
        <v>0.88300042998264527</v>
      </c>
      <c r="H4" s="137">
        <v>1.1360541180585222</v>
      </c>
      <c r="I4" s="137">
        <v>1.6201098732004533</v>
      </c>
      <c r="J4" s="137">
        <v>2.5388779746064549</v>
      </c>
      <c r="K4" s="137">
        <v>1.9609924888210246</v>
      </c>
      <c r="L4" s="137">
        <v>0</v>
      </c>
      <c r="M4" s="137">
        <v>2.6117356143582606</v>
      </c>
      <c r="N4" s="146">
        <v>2.0147843707473183</v>
      </c>
      <c r="O4" s="122">
        <v>42901</v>
      </c>
      <c r="P4" s="153" cm="1">
        <f t="array" ref="P4">'(4) Net primary production'!$G$3*(INDEX('(8) Biomass growth'!$C$2:$C$366,MATCH('(7) Time series'!B5,'(8) Biomass growth'!$A$2:$A$366,0),)-INDEX('(8) Biomass growth'!$C$2:$C$366,MATCH('(7) Time series'!B4,'(8) Biomass growth'!$A$2:$A$366,0),))+'(4) Net primary production'!$H$3*(B5-B4)/365</f>
        <v>0.13570401697311715</v>
      </c>
      <c r="Q4" s="134" cm="1">
        <f t="array" ref="Q4">'(4) Net primary production'!$G$4*(INDEX('(8) Biomass growth'!$C$2:$C$366,MATCH('(7) Time series'!B5,'(8) Biomass growth'!$A$2:$A$366,0),)-INDEX('(8) Biomass growth'!$C$2:$C$366,MATCH('(7) Time series'!B4,'(8) Biomass growth'!$A$2:$A$366,0),))+'(4) Net primary production'!$H$4*(B5-B4)/365</f>
        <v>0.16382497633843779</v>
      </c>
      <c r="R4" s="134" cm="1">
        <f t="array" ref="R4">'(4) Net primary production'!$G$5*(INDEX('(8) Biomass growth'!$C$2:$C$366,MATCH('(7) Time series'!B5,'(8) Biomass growth'!$A$2:$A$366,0),)-INDEX('(8) Biomass growth'!$C$2:$C$366,MATCH('(7) Time series'!B4,'(8) Biomass growth'!$A$2:$A$366,0),))+'(4) Net primary production'!$H$5*(B5-B4)/365</f>
        <v>0.1591575285382027</v>
      </c>
      <c r="S4" s="134" cm="1">
        <f t="array" ref="S4">'(4) Net primary production'!$G$6*(INDEX('(8) Biomass growth'!$C$2:$C$366,MATCH('(7) Time series'!B5,'(8) Biomass growth'!$A$2:$A$366,0),)-INDEX('(8) Biomass growth'!$C$2:$C$366,MATCH('(7) Time series'!B4,'(8) Biomass growth'!$A$2:$A$366,0),))+'(4) Net primary production'!$H$6*(B5-B4)/365</f>
        <v>0.16185362783612908</v>
      </c>
      <c r="T4" s="134" cm="1">
        <f t="array" ref="T4">'(4) Net primary production'!$G$7*(INDEX('(8) Biomass growth'!$C$2:$C$366,MATCH('(7) Time series'!B5,'(8) Biomass growth'!$A$2:$A$366,0),)-INDEX('(8) Biomass growth'!$C$2:$C$366,MATCH('(7) Time series'!B4,'(8) Biomass growth'!$A$2:$A$366,0),))+'(4) Net primary production'!$H$7*(B5-B4)/365</f>
        <v>0.15195698528963505</v>
      </c>
      <c r="U4" s="134" cm="1">
        <f t="array" ref="U4">'(4) Net primary production'!$G$8*(INDEX('(8) Biomass growth'!$C$2:$C$366,MATCH('(7) Time series'!B5,'(8) Biomass growth'!$A$2:$A$366,0),)-INDEX('(8) Biomass growth'!$C$2:$C$366,MATCH('(7) Time series'!B4,'(8) Biomass growth'!$A$2:$A$366,0),))+'(4) Net primary production'!$H$8*(B5-B4)/365</f>
        <v>0.16685049450406481</v>
      </c>
      <c r="V4" s="134" cm="1">
        <f t="array" ref="V4">'(4) Net primary production'!$G$9*(INDEX('(8) Biomass growth'!$C$2:$C$366,MATCH('(7) Time series'!B5,'(8) Biomass growth'!$A$2:$A$366,0),)-INDEX('(8) Biomass growth'!$C$2:$C$366,MATCH('(7) Time series'!B4,'(8) Biomass growth'!$A$2:$A$366,0),))+'(4) Net primary production'!$H$9*(B5-B4)/365</f>
        <v>0.18985287356076086</v>
      </c>
      <c r="W4" s="134" cm="1">
        <f t="array" ref="W4">'(4) Net primary production'!$G$10*(INDEX('(8) Biomass growth'!$C$2:$C$366,MATCH('(7) Time series'!B5,'(8) Biomass growth'!$A$2:$A$366,0),)-INDEX('(8) Biomass growth'!$C$2:$C$366,MATCH('(7) Time series'!B4,'(8) Biomass growth'!$A$2:$A$366,0),))+'(4) Net primary production'!$H$10*(B5-B4)/365</f>
        <v>0.11101548763480341</v>
      </c>
      <c r="X4" s="134" cm="1">
        <f t="array" ref="X4">'(4) Net primary production'!$G$11*(INDEX('(8) Biomass growth'!$C$2:$C$366,MATCH('(7) Time series'!B5,'(8) Biomass growth'!$A$2:$A$366,0),)-INDEX('(8) Biomass growth'!$C$2:$C$366,MATCH('(7) Time series'!B4,'(8) Biomass growth'!$A$2:$A$366,0),))+'(4) Net primary production'!$H$11*(B5-B4)/365</f>
        <v>0.22667248942342605</v>
      </c>
      <c r="Y4" s="135" cm="1">
        <f t="array" ref="Y4">'(4) Net primary production'!$G$12*(INDEX('(8) Biomass growth'!$C$2:$C$366,MATCH('(7) Time series'!B5,'(8) Biomass growth'!$A$2:$A$366,0),)-INDEX('(8) Biomass growth'!$C$2:$C$366,MATCH('(7) Time series'!B4,'(8) Biomass growth'!$A$2:$A$366,0),))+'(4) Net primary production'!$H$12*(B5-B4)/365</f>
        <v>0.12138134626277294</v>
      </c>
      <c r="Z4" s="134" cm="1">
        <f t="array" ref="Z4">'(4) Net primary production'!$G$13*(INDEX('(8) Biomass growth'!$C$2:$C$366,MATCH('(7) Time series'!B5,'(8) Biomass growth'!$A$2:$A$366,0),)-INDEX('(8) Biomass growth'!$C$2:$C$366,MATCH('(7) Time series'!B4,'(8) Biomass growth'!$A$2:$A$366,0),))+'(4) Net primary production'!$H$13*(B5-B4)/365</f>
        <v>0.22546702884013911</v>
      </c>
      <c r="AA4" s="150" cm="1">
        <f t="array" ref="AA4">'(4) Net primary production'!$G$14*(INDEX('(8) Biomass growth'!$C$2:$C$366,MATCH('(7) Time series'!B5,'(8) Biomass growth'!$A$2:$A$366,0),)-INDEX('(8) Biomass growth'!$C$2:$C$366,MATCH('(7) Time series'!B4,'(8) Biomass growth'!$A$2:$A$366,0),))+'(4) Net primary production'!$H$14*(B5-B4)/365</f>
        <v>0.11502811590579239</v>
      </c>
      <c r="AB4" s="175">
        <v>42901</v>
      </c>
      <c r="AC4" s="173">
        <f>SUM('(6) Plant uptake'!$H$9:$H$11)</f>
        <v>1.6157619927066933</v>
      </c>
      <c r="AD4" s="134">
        <f>SUM('(6) Plant uptake'!$H$9:$H$11)</f>
        <v>1.6157619927066933</v>
      </c>
      <c r="AE4" s="134">
        <f>SUM('(6) Plant uptake'!$H$9:$H$11)</f>
        <v>1.6157619927066933</v>
      </c>
      <c r="AF4" s="134">
        <f>SUM('(6) Plant uptake'!$H$30:$H$32)</f>
        <v>1.7211617070083649</v>
      </c>
      <c r="AG4" s="134">
        <f>SUM('(6) Plant uptake'!$H$39:$H$41)</f>
        <v>0.87885730371786019</v>
      </c>
      <c r="AH4" s="134">
        <f>SUM('(6) Plant uptake'!$H$48:$H$50)</f>
        <v>0.84495954879490864</v>
      </c>
      <c r="AI4" s="134">
        <f>SUM('(6) Plant uptake'!$H$57:$H$59)</f>
        <v>1.9156659848309023</v>
      </c>
      <c r="AJ4" s="134">
        <f>SUM('(6) Plant uptake'!$H$66:$H$68)</f>
        <v>11.888704357102318</v>
      </c>
      <c r="AK4" s="134">
        <f>SUM('(6) Plant uptake'!$H$75:$H$77)</f>
        <v>1.4551155900187529</v>
      </c>
      <c r="AL4" s="134">
        <f>SUM('(6) Plant uptake'!$H$84:$H$86)</f>
        <v>0.54014517679896901</v>
      </c>
      <c r="AM4" s="134">
        <f>SUM('(6) Plant uptake'!$H$93:$H$95)</f>
        <v>1.3780374293195889</v>
      </c>
      <c r="AN4" s="150">
        <f>SUM('(6) Plant uptake'!$H$102:$H$104)</f>
        <v>1.1885820500975937</v>
      </c>
      <c r="AO4" s="175">
        <v>42901</v>
      </c>
      <c r="AP4" s="173">
        <f>SUM('(6) Plant uptake'!$I$9:$I$11)</f>
        <v>11.436091859958639</v>
      </c>
      <c r="AQ4" s="134">
        <f>SUM('(6) Plant uptake'!$I$9:$I$11)</f>
        <v>11.436091859958639</v>
      </c>
      <c r="AR4" s="134">
        <f>SUM('(6) Plant uptake'!$I$9:$I$11)</f>
        <v>11.436091859958639</v>
      </c>
      <c r="AS4" s="134">
        <f>SUM('(6) Plant uptake'!$I$30:$I$32)</f>
        <v>9.490844121230932</v>
      </c>
      <c r="AT4" s="134">
        <f>SUM('(6) Plant uptake'!$I$39:$I$41)</f>
        <v>11.593215474109268</v>
      </c>
      <c r="AU4" s="134">
        <f>SUM('(6) Plant uptake'!$I$48:$I$50)</f>
        <v>10.262416995859748</v>
      </c>
      <c r="AV4" s="134">
        <f>SUM('(6) Plant uptake'!$I$57:$I$59)</f>
        <v>9.5152508525325281</v>
      </c>
      <c r="AW4" s="134">
        <f>SUM('(6) Plant uptake'!$I$66:$I$68)</f>
        <v>2.7287078937721612</v>
      </c>
      <c r="AX4" s="134">
        <f>SUM('(6) Plant uptake'!$I$75:$I$77)</f>
        <v>10.260473186000601</v>
      </c>
      <c r="AY4" s="134">
        <f>SUM('(6) Plant uptake'!$I$84:$I$86)</f>
        <v>9.5431749662528595</v>
      </c>
      <c r="AZ4" s="134">
        <f>SUM('(6) Plant uptake'!$I$93:$I$95)</f>
        <v>10.121954658526935</v>
      </c>
      <c r="BA4" s="150">
        <f>SUM('(6) Plant uptake'!$I$102:$I$104)</f>
        <v>10.504821694266917</v>
      </c>
      <c r="BB4" s="122">
        <v>42901</v>
      </c>
      <c r="BC4" s="173">
        <f>SUM('(6) Plant uptake'!$J$9:$J$11)</f>
        <v>13.051853852665333</v>
      </c>
      <c r="BD4" s="134">
        <f>SUM('(6) Plant uptake'!$J$9:$J$11)</f>
        <v>13.051853852665333</v>
      </c>
      <c r="BE4" s="134">
        <f>SUM('(6) Plant uptake'!$J$9:$J$11)</f>
        <v>13.051853852665333</v>
      </c>
      <c r="BF4" s="134">
        <f>SUM('(6) Plant uptake'!$J$30:$J$32)</f>
        <v>11.212005828239295</v>
      </c>
      <c r="BG4" s="134">
        <f>SUM('(6) Plant uptake'!$J$39:$J$41)</f>
        <v>12.472072777827128</v>
      </c>
      <c r="BH4" s="134">
        <f>SUM('(6) Plant uptake'!$J$48:$J$50)</f>
        <v>11.107376544654656</v>
      </c>
      <c r="BI4" s="134">
        <f>SUM('(6) Plant uptake'!$J$57:$J$59)</f>
        <v>11.43091683736343</v>
      </c>
      <c r="BJ4" s="134">
        <f>SUM('(6) Plant uptake'!$J$66:$J$68)</f>
        <v>14.61741225087448</v>
      </c>
      <c r="BK4" s="134">
        <f>SUM('(6) Plant uptake'!$J$75:$J$77)</f>
        <v>11.715588776019354</v>
      </c>
      <c r="BL4" s="134">
        <f>SUM('(6) Plant uptake'!$J$84:$J$86)</f>
        <v>10.083320143051829</v>
      </c>
      <c r="BM4" s="134">
        <f>SUM('(6) Plant uptake'!$J$93:$J$95)</f>
        <v>11.499992087846522</v>
      </c>
      <c r="BN4" s="150">
        <f>SUM('(6) Plant uptake'!$J$102:$J$104)</f>
        <v>11.693403744364511</v>
      </c>
      <c r="BO4" s="122">
        <v>42901</v>
      </c>
      <c r="BP4" s="173">
        <f t="shared" ref="BP4:BP29" si="5">AC4*P4</f>
        <v>0.21926539288278671</v>
      </c>
      <c r="BQ4" s="134">
        <f t="shared" ref="BQ4:BQ29" si="6">AD4*Q4</f>
        <v>0.26470217022372111</v>
      </c>
      <c r="BR4" s="134">
        <f t="shared" ref="BR4:BR29" si="7">AE4*R4</f>
        <v>0.2571606854651588</v>
      </c>
      <c r="BS4" s="134">
        <f t="shared" ref="BS4:BS29" si="8">AF4*S4</f>
        <v>0.27857626637192856</v>
      </c>
      <c r="BT4" s="134">
        <f t="shared" ref="BT4:BT29" si="9">AG4*T4</f>
        <v>0.13354850637274321</v>
      </c>
      <c r="BU4" s="134">
        <f t="shared" ref="BU4:BU29" si="10">AH4*U4</f>
        <v>0.14098191855236197</v>
      </c>
      <c r="BV4" s="134">
        <f t="shared" ref="BV4:BV29" si="11">AI4*V4</f>
        <v>0.36369469200275173</v>
      </c>
      <c r="BW4" s="134">
        <f t="shared" ref="BW4:BW29" si="12">AJ4*W4</f>
        <v>1.3198303115497259</v>
      </c>
      <c r="BX4" s="134">
        <f t="shared" ref="BX4:BX29" si="13">AK4*X4</f>
        <v>0.32983467318838811</v>
      </c>
      <c r="BY4" s="134">
        <f t="shared" ref="BY4:BY29" si="14">AL4*Y4</f>
        <v>6.5563548737202368E-2</v>
      </c>
      <c r="BZ4" s="134">
        <f t="shared" ref="BZ4:BZ29" si="15">AM4*Z4</f>
        <v>0.31070200481919091</v>
      </c>
      <c r="CA4" s="150">
        <f t="shared" ref="CA4:CA29" si="16">AN4*AA4</f>
        <v>0.13672035382217035</v>
      </c>
      <c r="CB4" s="156">
        <v>42901</v>
      </c>
      <c r="CC4" s="153">
        <f t="shared" ref="CC4:CC29" si="17">AP4*P4</f>
        <v>1.551923603869954</v>
      </c>
      <c r="CD4" s="134">
        <f t="shared" ref="CD4:CD29" si="18">AQ4*Q4</f>
        <v>1.8735174783619251</v>
      </c>
      <c r="CE4" s="134">
        <f t="shared" ref="CE4:CE29" si="19">AR4*R4</f>
        <v>1.8201401165668747</v>
      </c>
      <c r="CF4" s="134">
        <f t="shared" ref="CF4:CF29" si="20">AS4*S4</f>
        <v>1.5361275522484248</v>
      </c>
      <c r="CG4" s="134">
        <f t="shared" ref="CG4:CG29" si="21">AT4*T4</f>
        <v>1.7616700732587915</v>
      </c>
      <c r="CH4" s="134">
        <f t="shared" ref="CH4:CH29" si="22">AU4*U4</f>
        <v>1.7122893505661183</v>
      </c>
      <c r="CI4" s="134">
        <f t="shared" ref="CI4:CI29" si="23">AV4*V4</f>
        <v>1.80649771700478</v>
      </c>
      <c r="CJ4" s="134">
        <f t="shared" ref="CJ4:CJ29" si="24">AW4*W4</f>
        <v>0.30292883744005383</v>
      </c>
      <c r="CK4" s="134">
        <f t="shared" ref="CK4:CK29" si="25">AX4*X4</f>
        <v>2.3257669997330677</v>
      </c>
      <c r="CL4" s="134">
        <f t="shared" ref="CL4:CL29" si="26">AY4*Y4</f>
        <v>1.1583634250249648</v>
      </c>
      <c r="CM4" s="134">
        <f t="shared" ref="CM4:CM29" si="27">AZ4*Z4</f>
        <v>2.2821670429126728</v>
      </c>
      <c r="CN4" s="150">
        <f t="shared" ref="CN4:CN29" si="28">BA4*AA4</f>
        <v>1.2083498474178174</v>
      </c>
      <c r="CO4" s="156">
        <v>42901</v>
      </c>
      <c r="CP4" s="159">
        <f t="shared" ref="CP4:CP29" si="29">BC4*P4</f>
        <v>1.771188996752741</v>
      </c>
      <c r="CQ4" s="137">
        <f t="shared" ref="CQ4:CQ29" si="30">BD4*Q4</f>
        <v>2.1382196485856464</v>
      </c>
      <c r="CR4" s="137">
        <f t="shared" ref="CR4:CR29" si="31">BE4*R4</f>
        <v>2.0773008020320338</v>
      </c>
      <c r="CS4" s="137">
        <f t="shared" ref="CS4:CS29" si="32">BF4*S4</f>
        <v>1.814703818620353</v>
      </c>
      <c r="CT4" s="137">
        <f t="shared" ref="CT4:CT29" si="33">BG4*T4</f>
        <v>1.8952185796315346</v>
      </c>
      <c r="CU4" s="137">
        <f t="shared" ref="CU4:CU29" si="34">BH4*U4</f>
        <v>1.8532712691184801</v>
      </c>
      <c r="CV4" s="137">
        <f t="shared" ref="CV4:CV29" si="35">BI4*V4</f>
        <v>2.1701924090075315</v>
      </c>
      <c r="CW4" s="137">
        <f t="shared" ref="CW4:CW29" si="36">BJ4*W4</f>
        <v>1.6227591489897797</v>
      </c>
      <c r="CX4" s="137">
        <f t="shared" ref="CX4:CX29" si="37">BK4*X4</f>
        <v>2.6556016729214558</v>
      </c>
      <c r="CY4" s="137">
        <f t="shared" ref="CY4:CY29" si="38">BL4*Y4</f>
        <v>1.2239269737621672</v>
      </c>
      <c r="CZ4" s="137">
        <f t="shared" ref="CZ4:CZ29" si="39">BM4*Z4</f>
        <v>2.5928690477318632</v>
      </c>
      <c r="DA4" s="146">
        <f t="shared" ref="DA4:DA29" si="40">BN4*AA4</f>
        <v>1.3450702012399878</v>
      </c>
      <c r="DB4" s="156">
        <v>42901</v>
      </c>
      <c r="DC4" s="186">
        <f>BP4/C4*100</f>
        <v>13.101592073434498</v>
      </c>
      <c r="DD4" s="136">
        <f t="shared" ref="DD4" si="41">BQ4/D4*100</f>
        <v>28.198759859535361</v>
      </c>
      <c r="DE4" s="136">
        <f t="shared" ref="DE4" si="42">BR4/E4*100</f>
        <v>24.109600991879315</v>
      </c>
      <c r="DF4" s="136">
        <f t="shared" ref="DF4" si="43">BS4/F4*100</f>
        <v>19.746664603044618</v>
      </c>
      <c r="DG4" s="136">
        <f t="shared" ref="DG4" si="44">BT4/G4*100</f>
        <v>15.124398792803307</v>
      </c>
      <c r="DH4" s="136">
        <f t="shared" ref="DH4" si="45">BU4/H4*100</f>
        <v>12.409788962632808</v>
      </c>
      <c r="DI4" s="136">
        <f t="shared" ref="DI4" si="46">BV4/I4*100</f>
        <v>22.448767087894442</v>
      </c>
      <c r="DJ4" s="136">
        <f t="shared" ref="DJ4" si="47">BW4/J4*100</f>
        <v>51.984787167816101</v>
      </c>
      <c r="DK4" s="136">
        <f t="shared" ref="DK4" si="48">BX4/K4*100</f>
        <v>16.819782588085751</v>
      </c>
      <c r="DL4" s="136">
        <v>0</v>
      </c>
      <c r="DM4" s="136">
        <f t="shared" ref="DM4" si="49">BZ4/M4*100</f>
        <v>11.896380441844022</v>
      </c>
      <c r="DN4" s="166">
        <f t="shared" ref="DN4" si="50">CA4/N4*100</f>
        <v>6.7858553901457164</v>
      </c>
    </row>
    <row r="5" spans="1:155">
      <c r="A5" s="165">
        <v>42913</v>
      </c>
      <c r="B5" s="166">
        <f t="shared" si="0"/>
        <v>177</v>
      </c>
      <c r="C5" s="159">
        <v>5.7096319954326376</v>
      </c>
      <c r="D5" s="137">
        <v>0.70689219135279835</v>
      </c>
      <c r="E5" s="137">
        <v>0.97198772023712499</v>
      </c>
      <c r="F5" s="137">
        <v>1.1463103425164676</v>
      </c>
      <c r="G5" s="137">
        <v>0.86825948496565042</v>
      </c>
      <c r="H5" s="137">
        <v>1.3063167902671244</v>
      </c>
      <c r="I5" s="137">
        <v>1.750481102906527</v>
      </c>
      <c r="J5" s="137">
        <v>3.2605732454604901</v>
      </c>
      <c r="K5" s="137">
        <v>2.4449081165983904</v>
      </c>
      <c r="L5" s="137">
        <v>0</v>
      </c>
      <c r="M5" s="137">
        <v>3.2560228025816644</v>
      </c>
      <c r="N5" s="146">
        <v>1.1211099623797693</v>
      </c>
      <c r="O5" s="122">
        <v>42913</v>
      </c>
      <c r="P5" s="153" cm="1">
        <f t="array" ref="P5">'(4) Net primary production'!$G$3*(INDEX('(8) Biomass growth'!$C$2:$C$366,MATCH('(7) Time series'!B6,'(8) Biomass growth'!$A$2:$A$366,0),)-INDEX('(8) Biomass growth'!$C$2:$C$366,MATCH('(7) Time series'!B5,'(8) Biomass growth'!$A$2:$A$366,0),))+'(4) Net primary production'!$H$3*(B6-B5)/365</f>
        <v>0.15506692827004179</v>
      </c>
      <c r="Q5" s="134" cm="1">
        <f t="array" ref="Q5">'(4) Net primary production'!$G$4*(INDEX('(8) Biomass growth'!$C$2:$C$366,MATCH('(7) Time series'!B6,'(8) Biomass growth'!$A$2:$A$366,0),)-INDEX('(8) Biomass growth'!$C$2:$C$366,MATCH('(7) Time series'!B5,'(8) Biomass growth'!$A$2:$A$366,0),))+'(4) Net primary production'!$H$4*(B6-B5)/365</f>
        <v>0.1868929025454156</v>
      </c>
      <c r="R5" s="134" cm="1">
        <f t="array" ref="R5">'(4) Net primary production'!$G$5*(INDEX('(8) Biomass growth'!$C$2:$C$366,MATCH('(7) Time series'!B6,'(8) Biomass growth'!$A$2:$A$366,0),)-INDEX('(8) Biomass growth'!$C$2:$C$366,MATCH('(7) Time series'!B5,'(8) Biomass growth'!$A$2:$A$366,0),))+'(4) Net primary production'!$H$5*(B6-B5)/365</f>
        <v>0.181610505465993</v>
      </c>
      <c r="S5" s="134" cm="1">
        <f t="array" ref="S5">'(4) Net primary production'!$G$6*(INDEX('(8) Biomass growth'!$C$2:$C$366,MATCH('(7) Time series'!B6,'(8) Biomass growth'!$A$2:$A$366,0),)-INDEX('(8) Biomass growth'!$C$2:$C$366,MATCH('(7) Time series'!B5,'(8) Biomass growth'!$A$2:$A$366,0),))+'(4) Net primary production'!$H$6*(B6-B5)/365</f>
        <v>0.18466182337392598</v>
      </c>
      <c r="T5" s="134" cm="1">
        <f t="array" ref="T5">'(4) Net primary production'!$G$7*(INDEX('(8) Biomass growth'!$C$2:$C$366,MATCH('(7) Time series'!B6,'(8) Biomass growth'!$A$2:$A$366,0),)-INDEX('(8) Biomass growth'!$C$2:$C$366,MATCH('(7) Time series'!B5,'(8) Biomass growth'!$A$2:$A$366,0),))+'(4) Net primary production'!$H$7*(B6-B5)/365</f>
        <v>0.17346127054052168</v>
      </c>
      <c r="U5" s="134" cm="1">
        <f t="array" ref="U5">'(4) Net primary production'!$G$8*(INDEX('(8) Biomass growth'!$C$2:$C$366,MATCH('(7) Time series'!B6,'(8) Biomass growth'!$A$2:$A$366,0),)-INDEX('(8) Biomass growth'!$C$2:$C$366,MATCH('(7) Time series'!B5,'(8) Biomass growth'!$A$2:$A$366,0),))+'(4) Net primary production'!$H$8*(B6-B5)/365</f>
        <v>0.19031704117660572</v>
      </c>
      <c r="V5" s="134" cm="1">
        <f t="array" ref="V5">'(4) Net primary production'!$G$9*(INDEX('(8) Biomass growth'!$C$2:$C$366,MATCH('(7) Time series'!B6,'(8) Biomass growth'!$A$2:$A$366,0),)-INDEX('(8) Biomass growth'!$C$2:$C$366,MATCH('(7) Time series'!B5,'(8) Biomass growth'!$A$2:$A$366,0),))+'(4) Net primary production'!$H$9*(B6-B5)/365</f>
        <v>0.21635004789662596</v>
      </c>
      <c r="W5" s="134" cm="1">
        <f t="array" ref="W5">'(4) Net primary production'!$G$10*(INDEX('(8) Biomass growth'!$C$2:$C$366,MATCH('(7) Time series'!B6,'(8) Biomass growth'!$A$2:$A$366,0),)-INDEX('(8) Biomass growth'!$C$2:$C$366,MATCH('(7) Time series'!B5,'(8) Biomass growth'!$A$2:$A$366,0),))+'(4) Net primary production'!$H$10*(B6-B5)/365</f>
        <v>0.12796667690159219</v>
      </c>
      <c r="X5" s="134" cm="1">
        <f t="array" ref="X5">'(4) Net primary production'!$G$11*(INDEX('(8) Biomass growth'!$C$2:$C$366,MATCH('(7) Time series'!B6,'(8) Biomass growth'!$A$2:$A$366,0),)-INDEX('(8) Biomass growth'!$C$2:$C$366,MATCH('(7) Time series'!B5,'(8) Biomass growth'!$A$2:$A$366,0),))+'(4) Net primary production'!$H$11*(B6-B5)/365</f>
        <v>0.25802075094950411</v>
      </c>
      <c r="Y5" s="135" cm="1">
        <f t="array" ref="Y5">'(4) Net primary production'!$G$12*(INDEX('(8) Biomass growth'!$C$2:$C$366,MATCH('(7) Time series'!B6,'(8) Biomass growth'!$A$2:$A$366,0),)-INDEX('(8) Biomass growth'!$C$2:$C$366,MATCH('(7) Time series'!B5,'(8) Biomass growth'!$A$2:$A$366,0),))+'(4) Net primary production'!$H$12*(B6-B5)/365</f>
        <v>0.13978066342491893</v>
      </c>
      <c r="Z5" s="134" cm="1">
        <f t="array" ref="Z5">'(4) Net primary production'!$G$13*(INDEX('(8) Biomass growth'!$C$2:$C$366,MATCH('(7) Time series'!B6,'(8) Biomass growth'!$A$2:$A$366,0),)-INDEX('(8) Biomass growth'!$C$2:$C$366,MATCH('(7) Time series'!B5,'(8) Biomass growth'!$A$2:$A$366,0),))+'(4) Net primary production'!$H$13*(B6-B5)/365</f>
        <v>0.25665646756872518</v>
      </c>
      <c r="AA5" s="150" cm="1">
        <f t="array" ref="AA5">'(4) Net primary production'!$G$14*(INDEX('(8) Biomass growth'!$C$2:$C$366,MATCH('(7) Time series'!B6,'(8) Biomass growth'!$A$2:$A$366,0),)-INDEX('(8) Biomass growth'!$C$2:$C$366,MATCH('(7) Time series'!B5,'(8) Biomass growth'!$A$2:$A$366,0),))+'(4) Net primary production'!$H$14*(B6-B5)/365</f>
        <v>0.13253987609501677</v>
      </c>
      <c r="AB5" s="175">
        <v>42913</v>
      </c>
      <c r="AC5" s="173">
        <f>SUM('(6) Plant uptake'!$H$9:$H$11)</f>
        <v>1.6157619927066933</v>
      </c>
      <c r="AD5" s="134">
        <f>SUM('(6) Plant uptake'!$H$9:$H$11)</f>
        <v>1.6157619927066933</v>
      </c>
      <c r="AE5" s="134">
        <f>SUM('(6) Plant uptake'!$H$9:$H$11)</f>
        <v>1.6157619927066933</v>
      </c>
      <c r="AF5" s="134">
        <f>SUM('(6) Plant uptake'!$H$30:$H$32)</f>
        <v>1.7211617070083649</v>
      </c>
      <c r="AG5" s="134">
        <f>SUM('(6) Plant uptake'!$H$39:$H$41)</f>
        <v>0.87885730371786019</v>
      </c>
      <c r="AH5" s="134">
        <f>SUM('(6) Plant uptake'!$H$48:$H$50)</f>
        <v>0.84495954879490864</v>
      </c>
      <c r="AI5" s="134">
        <f>SUM('(6) Plant uptake'!$H$57:$H$59)</f>
        <v>1.9156659848309023</v>
      </c>
      <c r="AJ5" s="134">
        <f>SUM('(6) Plant uptake'!$H$66:$H$68)</f>
        <v>11.888704357102318</v>
      </c>
      <c r="AK5" s="134">
        <f>SUM('(6) Plant uptake'!$H$75:$H$77)</f>
        <v>1.4551155900187529</v>
      </c>
      <c r="AL5" s="134">
        <f>SUM('(6) Plant uptake'!$H$84:$H$86)</f>
        <v>0.54014517679896901</v>
      </c>
      <c r="AM5" s="134">
        <f>SUM('(6) Plant uptake'!$H$93:$H$95)</f>
        <v>1.3780374293195889</v>
      </c>
      <c r="AN5" s="150">
        <f>SUM('(6) Plant uptake'!$H$102:$H$104)</f>
        <v>1.1885820500975937</v>
      </c>
      <c r="AO5" s="175">
        <v>42913</v>
      </c>
      <c r="AP5" s="173">
        <f>SUM('(6) Plant uptake'!$I$9:$I$11)</f>
        <v>11.436091859958639</v>
      </c>
      <c r="AQ5" s="134">
        <f>SUM('(6) Plant uptake'!$I$9:$I$11)</f>
        <v>11.436091859958639</v>
      </c>
      <c r="AR5" s="134">
        <f>SUM('(6) Plant uptake'!$I$9:$I$11)</f>
        <v>11.436091859958639</v>
      </c>
      <c r="AS5" s="134">
        <f>SUM('(6) Plant uptake'!$I$30:$I$32)</f>
        <v>9.490844121230932</v>
      </c>
      <c r="AT5" s="134">
        <f>SUM('(6) Plant uptake'!$I$39:$I$41)</f>
        <v>11.593215474109268</v>
      </c>
      <c r="AU5" s="134">
        <f>SUM('(6) Plant uptake'!$I$48:$I$50)</f>
        <v>10.262416995859748</v>
      </c>
      <c r="AV5" s="134">
        <f>SUM('(6) Plant uptake'!$I$57:$I$59)</f>
        <v>9.5152508525325281</v>
      </c>
      <c r="AW5" s="134">
        <f>SUM('(6) Plant uptake'!$I$66:$I$68)</f>
        <v>2.7287078937721612</v>
      </c>
      <c r="AX5" s="134">
        <f>SUM('(6) Plant uptake'!$I$75:$I$77)</f>
        <v>10.260473186000601</v>
      </c>
      <c r="AY5" s="134">
        <f>SUM('(6) Plant uptake'!$I$84:$I$86)</f>
        <v>9.5431749662528595</v>
      </c>
      <c r="AZ5" s="134">
        <f>SUM('(6) Plant uptake'!$I$93:$I$95)</f>
        <v>10.121954658526935</v>
      </c>
      <c r="BA5" s="150">
        <f>SUM('(6) Plant uptake'!$I$102:$I$104)</f>
        <v>10.504821694266917</v>
      </c>
      <c r="BB5" s="122">
        <v>42913</v>
      </c>
      <c r="BC5" s="173">
        <f>SUM('(6) Plant uptake'!$J$9:$J$11)</f>
        <v>13.051853852665333</v>
      </c>
      <c r="BD5" s="134">
        <f>SUM('(6) Plant uptake'!$J$9:$J$11)</f>
        <v>13.051853852665333</v>
      </c>
      <c r="BE5" s="134">
        <f>SUM('(6) Plant uptake'!$J$9:$J$11)</f>
        <v>13.051853852665333</v>
      </c>
      <c r="BF5" s="134">
        <f>SUM('(6) Plant uptake'!$J$30:$J$32)</f>
        <v>11.212005828239295</v>
      </c>
      <c r="BG5" s="134">
        <f>SUM('(6) Plant uptake'!$J$39:$J$41)</f>
        <v>12.472072777827128</v>
      </c>
      <c r="BH5" s="134">
        <f>SUM('(6) Plant uptake'!$J$48:$J$50)</f>
        <v>11.107376544654656</v>
      </c>
      <c r="BI5" s="134">
        <f>SUM('(6) Plant uptake'!$J$57:$J$59)</f>
        <v>11.43091683736343</v>
      </c>
      <c r="BJ5" s="134">
        <f>SUM('(6) Plant uptake'!$J$66:$J$68)</f>
        <v>14.61741225087448</v>
      </c>
      <c r="BK5" s="134">
        <f>SUM('(6) Plant uptake'!$J$75:$J$77)</f>
        <v>11.715588776019354</v>
      </c>
      <c r="BL5" s="134">
        <f>SUM('(6) Plant uptake'!$J$84:$J$86)</f>
        <v>10.083320143051829</v>
      </c>
      <c r="BM5" s="134">
        <f>SUM('(6) Plant uptake'!$J$93:$J$95)</f>
        <v>11.499992087846522</v>
      </c>
      <c r="BN5" s="150">
        <f>SUM('(6) Plant uptake'!$J$102:$J$104)</f>
        <v>11.693403744364511</v>
      </c>
      <c r="BO5" s="122">
        <v>42913</v>
      </c>
      <c r="BP5" s="173">
        <f t="shared" si="5"/>
        <v>0.25055124902450859</v>
      </c>
      <c r="BQ5" s="134">
        <f t="shared" si="6"/>
        <v>0.30197444863951856</v>
      </c>
      <c r="BR5" s="134">
        <f t="shared" si="7"/>
        <v>0.29343935220820266</v>
      </c>
      <c r="BS5" s="134">
        <f t="shared" si="8"/>
        <v>0.31783285913754361</v>
      </c>
      <c r="BT5" s="134">
        <f t="shared" si="9"/>
        <v>0.15244770452671719</v>
      </c>
      <c r="BU5" s="134">
        <f t="shared" si="10"/>
        <v>0.16081020124056683</v>
      </c>
      <c r="BV5" s="134">
        <f t="shared" si="11"/>
        <v>0.41445442757210288</v>
      </c>
      <c r="BW5" s="134">
        <f t="shared" si="12"/>
        <v>1.5213579892438636</v>
      </c>
      <c r="BX5" s="134">
        <f t="shared" si="13"/>
        <v>0.37545001725496935</v>
      </c>
      <c r="BY5" s="134">
        <f t="shared" si="14"/>
        <v>7.5501851158730024E-2</v>
      </c>
      <c r="BZ5" s="134">
        <f t="shared" si="15"/>
        <v>0.35368221878665251</v>
      </c>
      <c r="CA5" s="150">
        <f t="shared" si="16"/>
        <v>0.15753451764869608</v>
      </c>
      <c r="CB5" s="156">
        <v>42913</v>
      </c>
      <c r="CC5" s="153">
        <f t="shared" si="17"/>
        <v>1.773359636137815</v>
      </c>
      <c r="CD5" s="134">
        <f t="shared" si="18"/>
        <v>2.1373244014836703</v>
      </c>
      <c r="CE5" s="134">
        <f t="shared" si="19"/>
        <v>2.0769144232426164</v>
      </c>
      <c r="CF5" s="134">
        <f t="shared" si="20"/>
        <v>1.7525965807842101</v>
      </c>
      <c r="CG5" s="134">
        <f t="shared" si="21"/>
        <v>2.01097388578903</v>
      </c>
      <c r="CH5" s="134">
        <f t="shared" si="22"/>
        <v>1.9531128379725382</v>
      </c>
      <c r="CI5" s="134">
        <f t="shared" si="23"/>
        <v>2.0586249776938232</v>
      </c>
      <c r="CJ5" s="134">
        <f t="shared" si="24"/>
        <v>0.34918368140116629</v>
      </c>
      <c r="CK5" s="134">
        <f t="shared" si="25"/>
        <v>2.6474149965491258</v>
      </c>
      <c r="CL5" s="134">
        <f t="shared" si="26"/>
        <v>1.3339513279629032</v>
      </c>
      <c r="CM5" s="134">
        <f t="shared" si="27"/>
        <v>2.5978651275483249</v>
      </c>
      <c r="CN5" s="150">
        <f t="shared" si="28"/>
        <v>1.3923077657583813</v>
      </c>
      <c r="CO5" s="156">
        <v>42913</v>
      </c>
      <c r="CP5" s="159">
        <f t="shared" si="29"/>
        <v>2.0239108851623238</v>
      </c>
      <c r="CQ5" s="137">
        <f t="shared" si="30"/>
        <v>2.4392988501231891</v>
      </c>
      <c r="CR5" s="137">
        <f t="shared" si="31"/>
        <v>2.3703537754508193</v>
      </c>
      <c r="CS5" s="137">
        <f t="shared" si="32"/>
        <v>2.0704294399217535</v>
      </c>
      <c r="CT5" s="137">
        <f t="shared" si="33"/>
        <v>2.1634215903157474</v>
      </c>
      <c r="CU5" s="137">
        <f t="shared" si="34"/>
        <v>2.1139230392131045</v>
      </c>
      <c r="CV5" s="137">
        <f t="shared" si="35"/>
        <v>2.4730794052659264</v>
      </c>
      <c r="CW5" s="137">
        <f t="shared" si="36"/>
        <v>1.87054167064503</v>
      </c>
      <c r="CX5" s="137">
        <f t="shared" si="37"/>
        <v>3.0228650138040956</v>
      </c>
      <c r="CY5" s="137">
        <f t="shared" si="38"/>
        <v>1.4094531791216331</v>
      </c>
      <c r="CZ5" s="137">
        <f t="shared" si="39"/>
        <v>2.9515473463349768</v>
      </c>
      <c r="DA5" s="146">
        <f t="shared" si="40"/>
        <v>1.5498422834070775</v>
      </c>
      <c r="DB5" s="156">
        <v>42913</v>
      </c>
      <c r="DC5" s="186">
        <f t="shared" ref="DC5:DC29" si="51">BP5/C5*100</f>
        <v>4.3882206283160547</v>
      </c>
      <c r="DD5" s="136">
        <f t="shared" ref="DD5:DD29" si="52">BQ5/D5*100</f>
        <v>42.718600139240756</v>
      </c>
      <c r="DE5" s="136">
        <f t="shared" ref="DE5:DE29" si="53">BR5/E5*100</f>
        <v>30.189615166806384</v>
      </c>
      <c r="DF5" s="136">
        <f t="shared" ref="DF5:DF29" si="54">BS5/F5*100</f>
        <v>27.726597880972857</v>
      </c>
      <c r="DG5" s="136">
        <f t="shared" ref="DG5:DG29" si="55">BT5/G5*100</f>
        <v>17.557850753884736</v>
      </c>
      <c r="DH5" s="136">
        <f t="shared" ref="DH5:DH29" si="56">BU5/H5*100</f>
        <v>12.310199366547472</v>
      </c>
      <c r="DI5" s="136">
        <f t="shared" ref="DI5:DI29" si="57">BV5/I5*100</f>
        <v>23.6766010717817</v>
      </c>
      <c r="DJ5" s="136">
        <f t="shared" ref="DJ5:DJ29" si="58">BW5/J5*100</f>
        <v>46.659218324936063</v>
      </c>
      <c r="DK5" s="136">
        <f t="shared" ref="DK5:DK29" si="59">BX5/K5*100</f>
        <v>15.356406022216259</v>
      </c>
      <c r="DL5" s="136">
        <v>0</v>
      </c>
      <c r="DM5" s="136">
        <f t="shared" ref="DM5:DM29" si="60">BZ5/M5*100</f>
        <v>10.862399934859848</v>
      </c>
      <c r="DN5" s="166">
        <f t="shared" ref="DN5:DN29" si="61">CA5/N5*100</f>
        <v>14.05165620991353</v>
      </c>
    </row>
    <row r="6" spans="1:155">
      <c r="A6" s="165">
        <v>42930</v>
      </c>
      <c r="B6" s="166">
        <f t="shared" si="0"/>
        <v>194</v>
      </c>
      <c r="C6" s="159">
        <v>3.4182564853974675</v>
      </c>
      <c r="D6" s="137">
        <v>1.3742940105805428</v>
      </c>
      <c r="E6" s="137">
        <v>1.4950839374795519</v>
      </c>
      <c r="F6" s="137">
        <v>1.8470182661477039</v>
      </c>
      <c r="G6" s="137">
        <v>0.78848034150682456</v>
      </c>
      <c r="H6" s="137">
        <v>1.7620517902840658</v>
      </c>
      <c r="I6" s="137">
        <v>2.5448948885682565</v>
      </c>
      <c r="J6" s="137">
        <v>3.6880597764374721</v>
      </c>
      <c r="K6" s="137">
        <v>2.9731119291428403</v>
      </c>
      <c r="L6" s="137">
        <v>0</v>
      </c>
      <c r="M6" s="137">
        <v>4.6622445650252571</v>
      </c>
      <c r="N6" s="146">
        <v>1.1211099623797693</v>
      </c>
      <c r="O6" s="122">
        <v>42930</v>
      </c>
      <c r="P6" s="153" cm="1">
        <f t="array" ref="P6">'(4) Net primary production'!$G$3*(INDEX('(8) Biomass growth'!$C$2:$C$366,MATCH('(7) Time series'!B7,'(8) Biomass growth'!$A$2:$A$366,0),)-INDEX('(8) Biomass growth'!$C$2:$C$366,MATCH('(7) Time series'!B6,'(8) Biomass growth'!$A$2:$A$366,0),))+'(4) Net primary production'!$H$3*(B7-B6)/365</f>
        <v>0.141364850028533</v>
      </c>
      <c r="Q6" s="134" cm="1">
        <f t="array" ref="Q6">'(4) Net primary production'!$G$4*(INDEX('(8) Biomass growth'!$C$2:$C$366,MATCH('(7) Time series'!B7,'(8) Biomass growth'!$A$2:$A$366,0),)-INDEX('(8) Biomass growth'!$C$2:$C$366,MATCH('(7) Time series'!B6,'(8) Biomass growth'!$A$2:$A$366,0),))+'(4) Net primary production'!$H$4*(B7-B6)/365</f>
        <v>0.16995763635565608</v>
      </c>
      <c r="R6" s="134" cm="1">
        <f t="array" ref="R6">'(4) Net primary production'!$G$5*(INDEX('(8) Biomass growth'!$C$2:$C$366,MATCH('(7) Time series'!B7,'(8) Biomass growth'!$A$2:$A$366,0),)-INDEX('(8) Biomass growth'!$C$2:$C$366,MATCH('(7) Time series'!B6,'(8) Biomass growth'!$A$2:$A$366,0),))+'(4) Net primary production'!$H$5*(B7-B6)/365</f>
        <v>0.16521187587460712</v>
      </c>
      <c r="S6" s="134" cm="1">
        <f t="array" ref="S6">'(4) Net primary production'!$G$6*(INDEX('(8) Biomass growth'!$C$2:$C$366,MATCH('(7) Time series'!B7,'(8) Biomass growth'!$A$2:$A$366,0),)-INDEX('(8) Biomass growth'!$C$2:$C$366,MATCH('(7) Time series'!B6,'(8) Biomass growth'!$A$2:$A$366,0),))+'(4) Net primary production'!$H$6*(B7-B6)/365</f>
        <v>0.16795321162140181</v>
      </c>
      <c r="T6" s="134" cm="1">
        <f t="array" ref="T6">'(4) Net primary production'!$G$7*(INDEX('(8) Biomass growth'!$C$2:$C$366,MATCH('(7) Time series'!B7,'(8) Biomass growth'!$A$2:$A$366,0),)-INDEX('(8) Biomass growth'!$C$2:$C$366,MATCH('(7) Time series'!B6,'(8) Biomass growth'!$A$2:$A$366,0),))+'(4) Net primary production'!$H$7*(B7-B6)/365</f>
        <v>0.1578905184532311</v>
      </c>
      <c r="U6" s="134" cm="1">
        <f t="array" ref="U6">'(4) Net primary production'!$G$8*(INDEX('(8) Biomass growth'!$C$2:$C$366,MATCH('(7) Time series'!B7,'(8) Biomass growth'!$A$2:$A$366,0),)-INDEX('(8) Biomass growth'!$C$2:$C$366,MATCH('(7) Time series'!B6,'(8) Biomass growth'!$A$2:$A$366,0),))+'(4) Net primary production'!$H$8*(B7-B6)/365</f>
        <v>0.17303391811812274</v>
      </c>
      <c r="V6" s="134" cm="1">
        <f t="array" ref="V6">'(4) Net primary production'!$G$9*(INDEX('(8) Biomass growth'!$C$2:$C$366,MATCH('(7) Time series'!B7,'(8) Biomass growth'!$A$2:$A$366,0),)-INDEX('(8) Biomass growth'!$C$2:$C$366,MATCH('(7) Time series'!B6,'(8) Biomass growth'!$A$2:$A$366,0),))+'(4) Net primary production'!$H$9*(B7-B6)/365</f>
        <v>0.19642224213791754</v>
      </c>
      <c r="W6" s="134" cm="1">
        <f t="array" ref="W6">'(4) Net primary production'!$G$10*(INDEX('(8) Biomass growth'!$C$2:$C$366,MATCH('(7) Time series'!B7,'(8) Biomass growth'!$A$2:$A$366,0),)-INDEX('(8) Biomass growth'!$C$2:$C$366,MATCH('(7) Time series'!B6,'(8) Biomass growth'!$A$2:$A$366,0),))+'(4) Net primary production'!$H$10*(B7-B6)/365</f>
        <v>0.11818054294113228</v>
      </c>
      <c r="X6" s="134" cm="1">
        <f t="array" ref="X6">'(4) Net primary production'!$G$11*(INDEX('(8) Biomass growth'!$C$2:$C$366,MATCH('(7) Time series'!B7,'(8) Biomass growth'!$A$2:$A$366,0),)-INDEX('(8) Biomass growth'!$C$2:$C$366,MATCH('(7) Time series'!B6,'(8) Biomass growth'!$A$2:$A$366,0),))+'(4) Net primary production'!$H$11*(B7-B6)/365</f>
        <v>0.23385963519877601</v>
      </c>
      <c r="Y6" s="135" cm="1">
        <f t="array" ref="Y6">'(4) Net primary production'!$G$12*(INDEX('(8) Biomass growth'!$C$2:$C$366,MATCH('(7) Time series'!B7,'(8) Biomass growth'!$A$2:$A$366,0),)-INDEX('(8) Biomass growth'!$C$2:$C$366,MATCH('(7) Time series'!B6,'(8) Biomass growth'!$A$2:$A$366,0),))+'(4) Net primary production'!$H$12*(B7-B6)/365</f>
        <v>0.12890827255764248</v>
      </c>
      <c r="Z6" s="134" cm="1">
        <f t="array" ref="Z6">'(4) Net primary production'!$G$13*(INDEX('(8) Biomass growth'!$C$2:$C$366,MATCH('(7) Time series'!B7,'(8) Biomass growth'!$A$2:$A$366,0),)-INDEX('(8) Biomass growth'!$C$2:$C$366,MATCH('(7) Time series'!B6,'(8) Biomass growth'!$A$2:$A$366,0),))+'(4) Net primary production'!$H$13*(B7-B6)/365</f>
        <v>0.23263394881887964</v>
      </c>
      <c r="AA6" s="150" cm="1">
        <f t="array" ref="AA6">'(4) Net primary production'!$G$14*(INDEX('(8) Biomass growth'!$C$2:$C$366,MATCH('(7) Time series'!B7,'(8) Biomass growth'!$A$2:$A$366,0),)-INDEX('(8) Biomass growth'!$C$2:$C$366,MATCH('(7) Time series'!B6,'(8) Biomass growth'!$A$2:$A$366,0),))+'(4) Net primary production'!$H$14*(B7-B6)/365</f>
        <v>0.12233325162525278</v>
      </c>
      <c r="AB6" s="175">
        <v>42930</v>
      </c>
      <c r="AC6" s="173">
        <f>SUM('(6) Plant uptake'!$H$9:$H$11)</f>
        <v>1.6157619927066933</v>
      </c>
      <c r="AD6" s="134">
        <f>SUM('(6) Plant uptake'!$H$9:$H$11)</f>
        <v>1.6157619927066933</v>
      </c>
      <c r="AE6" s="134">
        <f>SUM('(6) Plant uptake'!$H$9:$H$11)</f>
        <v>1.6157619927066933</v>
      </c>
      <c r="AF6" s="134">
        <f>SUM('(6) Plant uptake'!$H$30:$H$32)</f>
        <v>1.7211617070083649</v>
      </c>
      <c r="AG6" s="134">
        <f>SUM('(6) Plant uptake'!$H$39:$H$41)</f>
        <v>0.87885730371786019</v>
      </c>
      <c r="AH6" s="134">
        <f>SUM('(6) Plant uptake'!$H$48:$H$50)</f>
        <v>0.84495954879490864</v>
      </c>
      <c r="AI6" s="134">
        <f>SUM('(6) Plant uptake'!$H$57:$H$59)</f>
        <v>1.9156659848309023</v>
      </c>
      <c r="AJ6" s="134">
        <f>SUM('(6) Plant uptake'!$H$66:$H$68)</f>
        <v>11.888704357102318</v>
      </c>
      <c r="AK6" s="134">
        <f>SUM('(6) Plant uptake'!$H$75:$H$77)</f>
        <v>1.4551155900187529</v>
      </c>
      <c r="AL6" s="134">
        <f>SUM('(6) Plant uptake'!$H$84:$H$86)</f>
        <v>0.54014517679896901</v>
      </c>
      <c r="AM6" s="134">
        <f>SUM('(6) Plant uptake'!$H$93:$H$95)</f>
        <v>1.3780374293195889</v>
      </c>
      <c r="AN6" s="150">
        <f>SUM('(6) Plant uptake'!$H$102:$H$104)</f>
        <v>1.1885820500975937</v>
      </c>
      <c r="AO6" s="175">
        <v>42930</v>
      </c>
      <c r="AP6" s="173">
        <f>SUM('(6) Plant uptake'!$I$9:$I$11)</f>
        <v>11.436091859958639</v>
      </c>
      <c r="AQ6" s="134">
        <f>SUM('(6) Plant uptake'!$I$9:$I$11)</f>
        <v>11.436091859958639</v>
      </c>
      <c r="AR6" s="134">
        <f>SUM('(6) Plant uptake'!$I$9:$I$11)</f>
        <v>11.436091859958639</v>
      </c>
      <c r="AS6" s="134">
        <f>SUM('(6) Plant uptake'!$I$30:$I$32)</f>
        <v>9.490844121230932</v>
      </c>
      <c r="AT6" s="134">
        <f>SUM('(6) Plant uptake'!$I$39:$I$41)</f>
        <v>11.593215474109268</v>
      </c>
      <c r="AU6" s="134">
        <f>SUM('(6) Plant uptake'!$I$48:$I$50)</f>
        <v>10.262416995859748</v>
      </c>
      <c r="AV6" s="134">
        <f>SUM('(6) Plant uptake'!$I$57:$I$59)</f>
        <v>9.5152508525325281</v>
      </c>
      <c r="AW6" s="134">
        <f>SUM('(6) Plant uptake'!$I$66:$I$68)</f>
        <v>2.7287078937721612</v>
      </c>
      <c r="AX6" s="134">
        <f>SUM('(6) Plant uptake'!$I$75:$I$77)</f>
        <v>10.260473186000601</v>
      </c>
      <c r="AY6" s="134">
        <f>SUM('(6) Plant uptake'!$I$84:$I$86)</f>
        <v>9.5431749662528595</v>
      </c>
      <c r="AZ6" s="134">
        <f>SUM('(6) Plant uptake'!$I$93:$I$95)</f>
        <v>10.121954658526935</v>
      </c>
      <c r="BA6" s="150">
        <f>SUM('(6) Plant uptake'!$I$102:$I$104)</f>
        <v>10.504821694266917</v>
      </c>
      <c r="BB6" s="122">
        <v>42930</v>
      </c>
      <c r="BC6" s="173">
        <f>SUM('(6) Plant uptake'!$J$9:$J$11)</f>
        <v>13.051853852665333</v>
      </c>
      <c r="BD6" s="134">
        <f>SUM('(6) Plant uptake'!$J$9:$J$11)</f>
        <v>13.051853852665333</v>
      </c>
      <c r="BE6" s="134">
        <f>SUM('(6) Plant uptake'!$J$9:$J$11)</f>
        <v>13.051853852665333</v>
      </c>
      <c r="BF6" s="134">
        <f>SUM('(6) Plant uptake'!$J$30:$J$32)</f>
        <v>11.212005828239295</v>
      </c>
      <c r="BG6" s="134">
        <f>SUM('(6) Plant uptake'!$J$39:$J$41)</f>
        <v>12.472072777827128</v>
      </c>
      <c r="BH6" s="134">
        <f>SUM('(6) Plant uptake'!$J$48:$J$50)</f>
        <v>11.107376544654656</v>
      </c>
      <c r="BI6" s="134">
        <f>SUM('(6) Plant uptake'!$J$57:$J$59)</f>
        <v>11.43091683736343</v>
      </c>
      <c r="BJ6" s="134">
        <f>SUM('(6) Plant uptake'!$J$66:$J$68)</f>
        <v>14.61741225087448</v>
      </c>
      <c r="BK6" s="134">
        <f>SUM('(6) Plant uptake'!$J$75:$J$77)</f>
        <v>11.715588776019354</v>
      </c>
      <c r="BL6" s="134">
        <f>SUM('(6) Plant uptake'!$J$84:$J$86)</f>
        <v>10.083320143051829</v>
      </c>
      <c r="BM6" s="134">
        <f>SUM('(6) Plant uptake'!$J$93:$J$95)</f>
        <v>11.499992087846522</v>
      </c>
      <c r="BN6" s="150">
        <f>SUM('(6) Plant uptake'!$J$102:$J$104)</f>
        <v>11.693403744364511</v>
      </c>
      <c r="BO6" s="122">
        <v>42930</v>
      </c>
      <c r="BP6" s="173">
        <f t="shared" si="5"/>
        <v>0.22841195178078533</v>
      </c>
      <c r="BQ6" s="134">
        <f t="shared" si="6"/>
        <v>0.27461108919373439</v>
      </c>
      <c r="BR6" s="134">
        <f t="shared" si="7"/>
        <v>0.26694306978196608</v>
      </c>
      <c r="BS6" s="134">
        <f t="shared" si="8"/>
        <v>0.28907463641182907</v>
      </c>
      <c r="BT6" s="134">
        <f t="shared" si="9"/>
        <v>0.13876323533042173</v>
      </c>
      <c r="BU6" s="134">
        <f t="shared" si="10"/>
        <v>0.14620666137930416</v>
      </c>
      <c r="BV6" s="134">
        <f t="shared" si="11"/>
        <v>0.37627940792782777</v>
      </c>
      <c r="BW6" s="134">
        <f t="shared" si="12"/>
        <v>1.405013535788957</v>
      </c>
      <c r="BX6" s="134">
        <f t="shared" si="13"/>
        <v>0.34029280105383725</v>
      </c>
      <c r="BY6" s="134">
        <f t="shared" si="14"/>
        <v>6.9629181671497481E-2</v>
      </c>
      <c r="BZ6" s="134">
        <f t="shared" si="15"/>
        <v>0.32057828880283373</v>
      </c>
      <c r="CA6" s="150">
        <f t="shared" si="16"/>
        <v>0.14540310701184775</v>
      </c>
      <c r="CB6" s="156">
        <v>42930</v>
      </c>
      <c r="CC6" s="153">
        <f t="shared" si="17"/>
        <v>1.6166614106955799</v>
      </c>
      <c r="CD6" s="134">
        <f t="shared" si="18"/>
        <v>1.9436511416647289</v>
      </c>
      <c r="CE6" s="134">
        <f t="shared" si="19"/>
        <v>1.8893781888580914</v>
      </c>
      <c r="CF6" s="134">
        <f t="shared" si="20"/>
        <v>1.594017751158836</v>
      </c>
      <c r="CG6" s="134">
        <f t="shared" si="21"/>
        <v>1.8304588017471337</v>
      </c>
      <c r="CH6" s="134">
        <f t="shared" si="22"/>
        <v>1.7757462221556268</v>
      </c>
      <c r="CI6" s="134">
        <f t="shared" si="23"/>
        <v>1.8690069069591706</v>
      </c>
      <c r="CJ6" s="134">
        <f t="shared" si="24"/>
        <v>0.32248018041374754</v>
      </c>
      <c r="CK6" s="134">
        <f t="shared" si="25"/>
        <v>2.3995105162449235</v>
      </c>
      <c r="CL6" s="134">
        <f t="shared" si="26"/>
        <v>1.2301941996149941</v>
      </c>
      <c r="CM6" s="134">
        <f t="shared" si="27"/>
        <v>2.3547102819787753</v>
      </c>
      <c r="CN6" s="150">
        <f t="shared" si="28"/>
        <v>1.285088995603169</v>
      </c>
      <c r="CO6" s="156">
        <v>42930</v>
      </c>
      <c r="CP6" s="159">
        <f t="shared" si="29"/>
        <v>1.8450733624763656</v>
      </c>
      <c r="CQ6" s="137">
        <f t="shared" si="30"/>
        <v>2.2182622308584636</v>
      </c>
      <c r="CR6" s="137">
        <f t="shared" si="31"/>
        <v>2.1563212586400575</v>
      </c>
      <c r="CS6" s="137">
        <f t="shared" si="32"/>
        <v>1.8830923875706649</v>
      </c>
      <c r="CT6" s="137">
        <f t="shared" si="33"/>
        <v>1.9692220370775553</v>
      </c>
      <c r="CU6" s="137">
        <f t="shared" si="34"/>
        <v>1.9219528835349309</v>
      </c>
      <c r="CV6" s="137">
        <f t="shared" si="35"/>
        <v>2.2452863148869984</v>
      </c>
      <c r="CW6" s="137">
        <f t="shared" si="36"/>
        <v>1.7274937162027046</v>
      </c>
      <c r="CX6" s="137">
        <f t="shared" si="37"/>
        <v>2.7398033172987608</v>
      </c>
      <c r="CY6" s="137">
        <f t="shared" si="38"/>
        <v>1.2998233812864917</v>
      </c>
      <c r="CZ6" s="137">
        <f t="shared" si="39"/>
        <v>2.6752885707816088</v>
      </c>
      <c r="DA6" s="146">
        <f t="shared" si="40"/>
        <v>1.4304921026150168</v>
      </c>
      <c r="DB6" s="156">
        <v>42930</v>
      </c>
      <c r="DC6" s="186">
        <f t="shared" si="51"/>
        <v>6.6821185816963666</v>
      </c>
      <c r="DD6" s="136">
        <f t="shared" si="52"/>
        <v>19.981975259990435</v>
      </c>
      <c r="DE6" s="136">
        <f t="shared" si="53"/>
        <v>17.85472126949508</v>
      </c>
      <c r="DF6" s="136">
        <f t="shared" si="54"/>
        <v>15.650881299335895</v>
      </c>
      <c r="DG6" s="136">
        <f t="shared" si="55"/>
        <v>17.598819910365602</v>
      </c>
      <c r="DH6" s="136">
        <f t="shared" si="56"/>
        <v>8.2975234999042637</v>
      </c>
      <c r="DI6" s="136">
        <f t="shared" si="57"/>
        <v>14.785656162778512</v>
      </c>
      <c r="DJ6" s="136">
        <f t="shared" si="58"/>
        <v>38.096278828380257</v>
      </c>
      <c r="DK6" s="136">
        <f t="shared" si="59"/>
        <v>11.445677430379991</v>
      </c>
      <c r="DL6" s="136">
        <v>0</v>
      </c>
      <c r="DM6" s="136">
        <f t="shared" si="60"/>
        <v>6.8760504587793339</v>
      </c>
      <c r="DN6" s="166">
        <f>CA6/N6*100</f>
        <v>12.969566937323613</v>
      </c>
    </row>
    <row r="7" spans="1:155">
      <c r="A7" s="165">
        <v>42950</v>
      </c>
      <c r="B7" s="166">
        <f t="shared" si="0"/>
        <v>214</v>
      </c>
      <c r="C7" s="159">
        <v>7.2800431449068856</v>
      </c>
      <c r="D7" s="137">
        <v>4.7402997448139867</v>
      </c>
      <c r="E7" s="137">
        <v>3.4531831857156057</v>
      </c>
      <c r="F7" s="137">
        <v>6.4281902430257771</v>
      </c>
      <c r="G7" s="137">
        <v>6.2271773967774466</v>
      </c>
      <c r="H7" s="137">
        <v>4.8249355548770305</v>
      </c>
      <c r="I7" s="137">
        <v>3.8170582093509586</v>
      </c>
      <c r="J7" s="137">
        <v>8.0725142303106967</v>
      </c>
      <c r="K7" s="137">
        <v>5.9339905161401587</v>
      </c>
      <c r="L7" s="137">
        <v>0</v>
      </c>
      <c r="M7" s="137">
        <v>8.83931415500839</v>
      </c>
      <c r="N7" s="146">
        <v>0.38502211597346059</v>
      </c>
      <c r="O7" s="122">
        <v>42950</v>
      </c>
      <c r="P7" s="153" cm="1">
        <f t="array" ref="P7">'(4) Net primary production'!$G$3*(INDEX('(8) Biomass growth'!$C$2:$C$366,MATCH('(7) Time series'!B8,'(8) Biomass growth'!$A$2:$A$366,0),)-INDEX('(8) Biomass growth'!$C$2:$C$366,MATCH('(7) Time series'!B7,'(8) Biomass growth'!$A$2:$A$366,0),))+'(4) Net primary production'!$H$3*(B8-B7)/365</f>
        <v>0.1489333078512583</v>
      </c>
      <c r="Q7" s="134" cm="1">
        <f t="array" ref="Q7">'(4) Net primary production'!$G$4*(INDEX('(8) Biomass growth'!$C$2:$C$366,MATCH('(7) Time series'!B8,'(8) Biomass growth'!$A$2:$A$366,0),)-INDEX('(8) Biomass growth'!$C$2:$C$366,MATCH('(7) Time series'!B7,'(8) Biomass growth'!$A$2:$A$366,0),))+'(4) Net primary production'!$H$4*(B8-B7)/365</f>
        <v>0.17831549327473273</v>
      </c>
      <c r="R7" s="134" cm="1">
        <f t="array" ref="R7">'(4) Net primary production'!$G$5*(INDEX('(8) Biomass growth'!$C$2:$C$366,MATCH('(7) Time series'!B8,'(8) Biomass growth'!$A$2:$A$366,0),)-INDEX('(8) Biomass growth'!$C$2:$C$366,MATCH('(7) Time series'!B7,'(8) Biomass growth'!$A$2:$A$366,0),))+'(4) Net primary production'!$H$5*(B8-B7)/365</f>
        <v>0.17343871026959748</v>
      </c>
      <c r="S7" s="134" cm="1">
        <f t="array" ref="S7">'(4) Net primary production'!$G$6*(INDEX('(8) Biomass growth'!$C$2:$C$366,MATCH('(7) Time series'!B8,'(8) Biomass growth'!$A$2:$A$366,0),)-INDEX('(8) Biomass growth'!$C$2:$C$366,MATCH('(7) Time series'!B7,'(8) Biomass growth'!$A$2:$A$366,0),))+'(4) Net primary production'!$H$6*(B8-B7)/365</f>
        <v>0.17625572971984649</v>
      </c>
      <c r="T7" s="134" cm="1">
        <f t="array" ref="T7">'(4) Net primary production'!$G$7*(INDEX('(8) Biomass growth'!$C$2:$C$366,MATCH('(7) Time series'!B8,'(8) Biomass growth'!$A$2:$A$366,0),)-INDEX('(8) Biomass growth'!$C$2:$C$366,MATCH('(7) Time series'!B7,'(8) Biomass growth'!$A$2:$A$366,0),))+'(4) Net primary production'!$H$7*(B8-B7)/365</f>
        <v>0.16591522239243522</v>
      </c>
      <c r="U7" s="134" cm="1">
        <f t="array" ref="U7">'(4) Net primary production'!$G$8*(INDEX('(8) Biomass growth'!$C$2:$C$366,MATCH('(7) Time series'!B8,'(8) Biomass growth'!$A$2:$A$366,0),)-INDEX('(8) Biomass growth'!$C$2:$C$366,MATCH('(7) Time series'!B7,'(8) Biomass growth'!$A$2:$A$366,0),))+'(4) Net primary production'!$H$8*(B8-B7)/365</f>
        <v>0.18147670604097182</v>
      </c>
      <c r="V7" s="134" cm="1">
        <f t="array" ref="V7">'(4) Net primary production'!$G$9*(INDEX('(8) Biomass growth'!$C$2:$C$366,MATCH('(7) Time series'!B8,'(8) Biomass growth'!$A$2:$A$366,0),)-INDEX('(8) Biomass growth'!$C$2:$C$366,MATCH('(7) Time series'!B7,'(8) Biomass growth'!$A$2:$A$366,0),))+'(4) Net primary production'!$H$9*(B8-B7)/365</f>
        <v>0.20551074264138647</v>
      </c>
      <c r="W7" s="134" cm="1">
        <f t="array" ref="W7">'(4) Net primary production'!$G$10*(INDEX('(8) Biomass growth'!$C$2:$C$366,MATCH('(7) Time series'!B8,'(8) Biomass growth'!$A$2:$A$366,0),)-INDEX('(8) Biomass growth'!$C$2:$C$366,MATCH('(7) Time series'!B7,'(8) Biomass growth'!$A$2:$A$366,0),))+'(4) Net primary production'!$H$10*(B8-B7)/365</f>
        <v>0.12718707511912869</v>
      </c>
      <c r="X7" s="134" cm="1">
        <f t="array" ref="X7">'(4) Net primary production'!$G$11*(INDEX('(8) Biomass growth'!$C$2:$C$366,MATCH('(7) Time series'!B8,'(8) Biomass growth'!$A$2:$A$366,0),)-INDEX('(8) Biomass growth'!$C$2:$C$366,MATCH('(7) Time series'!B7,'(8) Biomass growth'!$A$2:$A$366,0),))+'(4) Net primary production'!$H$11*(B8-B7)/365</f>
        <v>0.24398171962491277</v>
      </c>
      <c r="Y7" s="135" cm="1">
        <f t="array" ref="Y7">'(4) Net primary production'!$G$12*(INDEX('(8) Biomass growth'!$C$2:$C$366,MATCH('(7) Time series'!B8,'(8) Biomass growth'!$A$2:$A$366,0),)-INDEX('(8) Biomass growth'!$C$2:$C$366,MATCH('(7) Time series'!B7,'(8) Biomass growth'!$A$2:$A$366,0),))+'(4) Net primary production'!$H$12*(B8-B7)/365</f>
        <v>0.13841457219379372</v>
      </c>
      <c r="Z7" s="134" cm="1">
        <f t="array" ref="Z7">'(4) Net primary production'!$G$13*(INDEX('(8) Biomass growth'!$C$2:$C$366,MATCH('(7) Time series'!B8,'(8) Biomass growth'!$A$2:$A$366,0),)-INDEX('(8) Biomass growth'!$C$2:$C$366,MATCH('(7) Time series'!B7,'(8) Biomass growth'!$A$2:$A$366,0),))+'(4) Net primary production'!$H$13*(B8-B7)/365</f>
        <v>0.24272219409028589</v>
      </c>
      <c r="AA7" s="150" cm="1">
        <f t="array" ref="AA7">'(4) Net primary production'!$G$14*(INDEX('(8) Biomass growth'!$C$2:$C$366,MATCH('(7) Time series'!B8,'(8) Biomass growth'!$A$2:$A$366,0),)-INDEX('(8) Biomass growth'!$C$2:$C$366,MATCH('(7) Time series'!B7,'(8) Biomass growth'!$A$2:$A$366,0),))+'(4) Net primary production'!$H$14*(B8-B7)/365</f>
        <v>0.13153324399824945</v>
      </c>
      <c r="AB7" s="175">
        <v>42950</v>
      </c>
      <c r="AC7" s="173">
        <f>SUM('(6) Plant uptake'!$H$9:$H$11)</f>
        <v>1.6157619927066933</v>
      </c>
      <c r="AD7" s="134">
        <f>SUM('(6) Plant uptake'!$H$9:$H$11)</f>
        <v>1.6157619927066933</v>
      </c>
      <c r="AE7" s="134">
        <f>SUM('(6) Plant uptake'!$H$9:$H$11)</f>
        <v>1.6157619927066933</v>
      </c>
      <c r="AF7" s="134">
        <f>SUM('(6) Plant uptake'!$H$30:$H$32)</f>
        <v>1.7211617070083649</v>
      </c>
      <c r="AG7" s="134">
        <f>SUM('(6) Plant uptake'!$H$39:$H$41)</f>
        <v>0.87885730371786019</v>
      </c>
      <c r="AH7" s="134">
        <f>SUM('(6) Plant uptake'!$H$48:$H$50)</f>
        <v>0.84495954879490864</v>
      </c>
      <c r="AI7" s="134">
        <f>SUM('(6) Plant uptake'!$H$57:$H$59)</f>
        <v>1.9156659848309023</v>
      </c>
      <c r="AJ7" s="134">
        <f>SUM('(6) Plant uptake'!$H$66:$H$68)</f>
        <v>11.888704357102318</v>
      </c>
      <c r="AK7" s="134">
        <f>SUM('(6) Plant uptake'!$H$75:$H$77)</f>
        <v>1.4551155900187529</v>
      </c>
      <c r="AL7" s="134">
        <f>SUM('(6) Plant uptake'!$H$84:$H$86)</f>
        <v>0.54014517679896901</v>
      </c>
      <c r="AM7" s="134">
        <f>SUM('(6) Plant uptake'!$H$93:$H$95)</f>
        <v>1.3780374293195889</v>
      </c>
      <c r="AN7" s="150">
        <f>SUM('(6) Plant uptake'!$H$102:$H$104)</f>
        <v>1.1885820500975937</v>
      </c>
      <c r="AO7" s="175">
        <v>42950</v>
      </c>
      <c r="AP7" s="173">
        <f>SUM('(6) Plant uptake'!$I$9:$I$11)</f>
        <v>11.436091859958639</v>
      </c>
      <c r="AQ7" s="134">
        <f>SUM('(6) Plant uptake'!$I$9:$I$11)</f>
        <v>11.436091859958639</v>
      </c>
      <c r="AR7" s="134">
        <f>SUM('(6) Plant uptake'!$I$9:$I$11)</f>
        <v>11.436091859958639</v>
      </c>
      <c r="AS7" s="134">
        <f>SUM('(6) Plant uptake'!$I$30:$I$32)</f>
        <v>9.490844121230932</v>
      </c>
      <c r="AT7" s="134">
        <f>SUM('(6) Plant uptake'!$I$39:$I$41)</f>
        <v>11.593215474109268</v>
      </c>
      <c r="AU7" s="134">
        <f>SUM('(6) Plant uptake'!$I$48:$I$50)</f>
        <v>10.262416995859748</v>
      </c>
      <c r="AV7" s="134">
        <f>SUM('(6) Plant uptake'!$I$57:$I$59)</f>
        <v>9.5152508525325281</v>
      </c>
      <c r="AW7" s="134">
        <f>SUM('(6) Plant uptake'!$I$66:$I$68)</f>
        <v>2.7287078937721612</v>
      </c>
      <c r="AX7" s="134">
        <f>SUM('(6) Plant uptake'!$I$75:$I$77)</f>
        <v>10.260473186000601</v>
      </c>
      <c r="AY7" s="134">
        <f>SUM('(6) Plant uptake'!$I$84:$I$86)</f>
        <v>9.5431749662528595</v>
      </c>
      <c r="AZ7" s="134">
        <f>SUM('(6) Plant uptake'!$I$93:$I$95)</f>
        <v>10.121954658526935</v>
      </c>
      <c r="BA7" s="150">
        <f>SUM('(6) Plant uptake'!$I$102:$I$104)</f>
        <v>10.504821694266917</v>
      </c>
      <c r="BB7" s="122">
        <v>42950</v>
      </c>
      <c r="BC7" s="173">
        <f>SUM('(6) Plant uptake'!$J$9:$J$11)</f>
        <v>13.051853852665333</v>
      </c>
      <c r="BD7" s="134">
        <f>SUM('(6) Plant uptake'!$J$9:$J$11)</f>
        <v>13.051853852665333</v>
      </c>
      <c r="BE7" s="134">
        <f>SUM('(6) Plant uptake'!$J$9:$J$11)</f>
        <v>13.051853852665333</v>
      </c>
      <c r="BF7" s="134">
        <f>SUM('(6) Plant uptake'!$J$30:$J$32)</f>
        <v>11.212005828239295</v>
      </c>
      <c r="BG7" s="134">
        <f>SUM('(6) Plant uptake'!$J$39:$J$41)</f>
        <v>12.472072777827128</v>
      </c>
      <c r="BH7" s="134">
        <f>SUM('(6) Plant uptake'!$J$48:$J$50)</f>
        <v>11.107376544654656</v>
      </c>
      <c r="BI7" s="134">
        <f>SUM('(6) Plant uptake'!$J$57:$J$59)</f>
        <v>11.43091683736343</v>
      </c>
      <c r="BJ7" s="134">
        <f>SUM('(6) Plant uptake'!$J$66:$J$68)</f>
        <v>14.61741225087448</v>
      </c>
      <c r="BK7" s="134">
        <f>SUM('(6) Plant uptake'!$J$75:$J$77)</f>
        <v>11.715588776019354</v>
      </c>
      <c r="BL7" s="134">
        <f>SUM('(6) Plant uptake'!$J$84:$J$86)</f>
        <v>10.083320143051829</v>
      </c>
      <c r="BM7" s="134">
        <f>SUM('(6) Plant uptake'!$J$93:$J$95)</f>
        <v>11.499992087846522</v>
      </c>
      <c r="BN7" s="150">
        <f>SUM('(6) Plant uptake'!$J$102:$J$104)</f>
        <v>11.693403744364511</v>
      </c>
      <c r="BO7" s="122">
        <v>42950</v>
      </c>
      <c r="BP7" s="173">
        <f t="shared" si="5"/>
        <v>0.24064077827414851</v>
      </c>
      <c r="BQ7" s="134">
        <f t="shared" si="6"/>
        <v>0.28811539674405912</v>
      </c>
      <c r="BR7" s="134">
        <f t="shared" si="7"/>
        <v>0.28023567611768363</v>
      </c>
      <c r="BS7" s="134">
        <f t="shared" si="8"/>
        <v>0.30336461263461595</v>
      </c>
      <c r="BT7" s="134">
        <f t="shared" si="9"/>
        <v>0.14581580499756477</v>
      </c>
      <c r="BU7" s="134">
        <f t="shared" si="10"/>
        <v>0.15334047565316583</v>
      </c>
      <c r="BV7" s="134">
        <f t="shared" si="11"/>
        <v>0.39368993919544171</v>
      </c>
      <c r="BW7" s="134">
        <f t="shared" si="12"/>
        <v>1.5120895341358851</v>
      </c>
      <c r="BX7" s="134">
        <f t="shared" si="13"/>
        <v>0.3550216039057949</v>
      </c>
      <c r="BY7" s="134">
        <f t="shared" si="14"/>
        <v>7.4763963569170366E-2</v>
      </c>
      <c r="BZ7" s="134">
        <f t="shared" si="15"/>
        <v>0.33448026838298789</v>
      </c>
      <c r="CA7" s="150">
        <f t="shared" si="16"/>
        <v>0.15633805280742633</v>
      </c>
      <c r="CB7" s="156">
        <v>42950</v>
      </c>
      <c r="CC7" s="153">
        <f t="shared" si="17"/>
        <v>1.703214989594489</v>
      </c>
      <c r="CD7" s="134">
        <f t="shared" si="18"/>
        <v>2.0392323611436804</v>
      </c>
      <c r="CE7" s="134">
        <f t="shared" si="19"/>
        <v>1.9834610227158684</v>
      </c>
      <c r="CF7" s="134">
        <f t="shared" si="20"/>
        <v>1.6728156562448731</v>
      </c>
      <c r="CG7" s="134">
        <f t="shared" si="21"/>
        <v>1.9234909236302606</v>
      </c>
      <c r="CH7" s="134">
        <f t="shared" si="22"/>
        <v>1.8623896324275127</v>
      </c>
      <c r="CI7" s="134">
        <f t="shared" si="23"/>
        <v>1.9554862691230455</v>
      </c>
      <c r="CJ7" s="134">
        <f t="shared" si="24"/>
        <v>0.3470563758633593</v>
      </c>
      <c r="CK7" s="134">
        <f t="shared" si="25"/>
        <v>2.5033678920857341</v>
      </c>
      <c r="CL7" s="134">
        <f t="shared" si="26"/>
        <v>1.3209144803244113</v>
      </c>
      <c r="CM7" s="134">
        <f t="shared" si="27"/>
        <v>2.456823043200048</v>
      </c>
      <c r="CN7" s="150">
        <f t="shared" si="28"/>
        <v>1.3817332750701146</v>
      </c>
      <c r="CO7" s="156">
        <v>42950</v>
      </c>
      <c r="CP7" s="159">
        <f t="shared" si="29"/>
        <v>1.9438557678686379</v>
      </c>
      <c r="CQ7" s="137">
        <f t="shared" si="30"/>
        <v>2.3273477578877397</v>
      </c>
      <c r="CR7" s="137">
        <f t="shared" si="31"/>
        <v>2.2636966988335523</v>
      </c>
      <c r="CS7" s="137">
        <f t="shared" si="32"/>
        <v>1.9761802688794887</v>
      </c>
      <c r="CT7" s="137">
        <f t="shared" si="33"/>
        <v>2.0693067286278253</v>
      </c>
      <c r="CU7" s="137">
        <f t="shared" si="34"/>
        <v>2.0157301080806782</v>
      </c>
      <c r="CV7" s="137">
        <f t="shared" si="35"/>
        <v>2.3491762083184873</v>
      </c>
      <c r="CW7" s="137">
        <f t="shared" si="36"/>
        <v>1.8591459099992445</v>
      </c>
      <c r="CX7" s="137">
        <f t="shared" si="37"/>
        <v>2.858389495991529</v>
      </c>
      <c r="CY7" s="137">
        <f t="shared" si="38"/>
        <v>1.3956784438935816</v>
      </c>
      <c r="CZ7" s="137">
        <f t="shared" si="39"/>
        <v>2.7913033115830355</v>
      </c>
      <c r="DA7" s="146">
        <f t="shared" si="40"/>
        <v>1.5380713278775411</v>
      </c>
      <c r="DB7" s="156">
        <v>42950</v>
      </c>
      <c r="DC7" s="186">
        <f t="shared" si="51"/>
        <v>3.3054856061189781</v>
      </c>
      <c r="DD7" s="136">
        <f t="shared" si="52"/>
        <v>6.0779995412582295</v>
      </c>
      <c r="DE7" s="136">
        <f t="shared" si="53"/>
        <v>8.115285550934658</v>
      </c>
      <c r="DF7" s="136">
        <f t="shared" si="54"/>
        <v>4.7192849179245959</v>
      </c>
      <c r="DG7" s="136">
        <f t="shared" si="55"/>
        <v>2.3416035180405204</v>
      </c>
      <c r="DH7" s="136">
        <f t="shared" si="56"/>
        <v>3.1780833942573543</v>
      </c>
      <c r="DI7" s="136">
        <f t="shared" si="57"/>
        <v>10.313962156274886</v>
      </c>
      <c r="DJ7" s="136">
        <f t="shared" si="58"/>
        <v>18.731333150931931</v>
      </c>
      <c r="DK7" s="136">
        <f t="shared" si="59"/>
        <v>5.9828475111335928</v>
      </c>
      <c r="DL7" s="136">
        <v>0</v>
      </c>
      <c r="DM7" s="136">
        <f t="shared" si="60"/>
        <v>3.784007022688181</v>
      </c>
      <c r="DN7" s="166">
        <f t="shared" si="61"/>
        <v>40.604953928984862</v>
      </c>
    </row>
    <row r="8" spans="1:155">
      <c r="A8" s="165">
        <v>42979</v>
      </c>
      <c r="B8" s="166">
        <f t="shared" si="0"/>
        <v>243</v>
      </c>
      <c r="C8" s="159">
        <v>20.104110964382237</v>
      </c>
      <c r="D8" s="137">
        <v>9.3167458234023606</v>
      </c>
      <c r="E8" s="137">
        <v>6.6714288695858013</v>
      </c>
      <c r="F8" s="137">
        <v>15.312639999327939</v>
      </c>
      <c r="G8" s="137">
        <v>20.299382400953363</v>
      </c>
      <c r="H8" s="137">
        <v>15.664950839213313</v>
      </c>
      <c r="I8" s="137">
        <v>20.643155871787908</v>
      </c>
      <c r="J8" s="137">
        <v>19.204924653929051</v>
      </c>
      <c r="K8" s="137">
        <v>13.27530835500086</v>
      </c>
      <c r="L8" s="137">
        <v>0</v>
      </c>
      <c r="M8" s="137">
        <v>19.302908821981983</v>
      </c>
      <c r="N8" s="146">
        <v>0</v>
      </c>
      <c r="O8" s="122">
        <v>42979</v>
      </c>
      <c r="P8" s="153" cm="1">
        <f t="array" ref="P8">'(4) Net primary production'!$G$3*(INDEX('(8) Biomass growth'!$C$2:$C$366,MATCH('(7) Time series'!B9,'(8) Biomass growth'!$A$2:$A$366,0),)-INDEX('(8) Biomass growth'!$C$2:$C$366,MATCH('(7) Time series'!B8,'(8) Biomass growth'!$A$2:$A$366,0),))+'(4) Net primary production'!$H$3*(B9-B8)/365</f>
        <v>0.17260624187756513</v>
      </c>
      <c r="Q8" s="134" cm="1">
        <f t="array" ref="Q8">'(4) Net primary production'!$G$4*(INDEX('(8) Biomass growth'!$C$2:$C$366,MATCH('(7) Time series'!B9,'(8) Biomass growth'!$A$2:$A$366,0),)-INDEX('(8) Biomass growth'!$C$2:$C$366,MATCH('(7) Time series'!B8,'(8) Biomass growth'!$A$2:$A$366,0),))+'(4) Net primary production'!$H$4*(B9-B8)/365</f>
        <v>0.20363008506610675</v>
      </c>
      <c r="R8" s="134" cm="1">
        <f t="array" ref="R8">'(4) Net primary production'!$G$5*(INDEX('(8) Biomass growth'!$C$2:$C$366,MATCH('(7) Time series'!B9,'(8) Biomass growth'!$A$2:$A$366,0),)-INDEX('(8) Biomass growth'!$C$2:$C$366,MATCH('(7) Time series'!B8,'(8) Biomass growth'!$A$2:$A$366,0),))+'(4) Net primary production'!$H$5*(B9-B8)/365</f>
        <v>0.19848082373529419</v>
      </c>
      <c r="S8" s="134" cm="1">
        <f t="array" ref="S8">'(4) Net primary production'!$G$6*(INDEX('(8) Biomass growth'!$C$2:$C$366,MATCH('(7) Time series'!B9,'(8) Biomass growth'!$A$2:$A$366,0),)-INDEX('(8) Biomass growth'!$C$2:$C$366,MATCH('(7) Time series'!B8,'(8) Biomass growth'!$A$2:$A$366,0),))+'(4) Net primary production'!$H$6*(B9-B8)/365</f>
        <v>0.20145523725913561</v>
      </c>
      <c r="T8" s="134" cm="1">
        <f t="array" ref="T8">'(4) Net primary production'!$G$7*(INDEX('(8) Biomass growth'!$C$2:$C$366,MATCH('(7) Time series'!B9,'(8) Biomass growth'!$A$2:$A$366,0),)-INDEX('(8) Biomass growth'!$C$2:$C$366,MATCH('(7) Time series'!B8,'(8) Biomass growth'!$A$2:$A$366,0),))+'(4) Net primary production'!$H$7*(B9-B8)/365</f>
        <v>0.1905369793694664</v>
      </c>
      <c r="U8" s="134" cm="1">
        <f t="array" ref="U8">'(4) Net primary production'!$G$8*(INDEX('(8) Biomass growth'!$C$2:$C$366,MATCH('(7) Time series'!B9,'(8) Biomass growth'!$A$2:$A$366,0),)-INDEX('(8) Biomass growth'!$C$2:$C$366,MATCH('(7) Time series'!B8,'(8) Biomass growth'!$A$2:$A$366,0),))+'(4) Net primary production'!$H$8*(B9-B8)/365</f>
        <v>0.20696792286584592</v>
      </c>
      <c r="V8" s="134" cm="1">
        <f t="array" ref="V8">'(4) Net primary production'!$G$9*(INDEX('(8) Biomass growth'!$C$2:$C$366,MATCH('(7) Time series'!B9,'(8) Biomass growth'!$A$2:$A$366,0),)-INDEX('(8) Biomass growth'!$C$2:$C$366,MATCH('(7) Time series'!B8,'(8) Biomass growth'!$A$2:$A$366,0),))+'(4) Net primary production'!$H$9*(B9-B8)/365</f>
        <v>0.23234480249316006</v>
      </c>
      <c r="W8" s="134" cm="1">
        <f t="array" ref="W8">'(4) Net primary production'!$G$10*(INDEX('(8) Biomass growth'!$C$2:$C$366,MATCH('(7) Time series'!B9,'(8) Biomass growth'!$A$2:$A$366,0),)-INDEX('(8) Biomass growth'!$C$2:$C$366,MATCH('(7) Time series'!B8,'(8) Biomass growth'!$A$2:$A$366,0),))+'(4) Net primary production'!$H$10*(B9-B8)/365</f>
        <v>0.15834834380337856</v>
      </c>
      <c r="X8" s="134" cm="1">
        <f t="array" ref="X8">'(4) Net primary production'!$G$11*(INDEX('(8) Biomass growth'!$C$2:$C$366,MATCH('(7) Time series'!B9,'(8) Biomass growth'!$A$2:$A$366,0),)-INDEX('(8) Biomass growth'!$C$2:$C$366,MATCH('(7) Time series'!B8,'(8) Biomass growth'!$A$2:$A$366,0),))+'(4) Net primary production'!$H$11*(B9-B8)/365</f>
        <v>0.27296525124621218</v>
      </c>
      <c r="Y8" s="135" cm="1">
        <f t="array" ref="Y8">'(4) Net primary production'!$G$12*(INDEX('(8) Biomass growth'!$C$2:$C$366,MATCH('(7) Time series'!B9,'(8) Biomass growth'!$A$2:$A$366,0),)-INDEX('(8) Biomass growth'!$C$2:$C$366,MATCH('(7) Time series'!B8,'(8) Biomass growth'!$A$2:$A$366,0),))+'(4) Net primary production'!$H$12*(B9-B8)/365</f>
        <v>0.17105580036160301</v>
      </c>
      <c r="Z8" s="134" cm="1">
        <f t="array" ref="Z8">'(4) Net primary production'!$G$13*(INDEX('(8) Biomass growth'!$C$2:$C$366,MATCH('(7) Time series'!B9,'(8) Biomass growth'!$A$2:$A$366,0),)-INDEX('(8) Biomass growth'!$C$2:$C$366,MATCH('(7) Time series'!B8,'(8) Biomass growth'!$A$2:$A$366,0),))+'(4) Net primary production'!$H$13*(B9-B8)/365</f>
        <v>0.27163535280213619</v>
      </c>
      <c r="AA8" s="150" cm="1">
        <f t="array" ref="AA8">'(4) Net primary production'!$G$14*(INDEX('(8) Biomass growth'!$C$2:$C$366,MATCH('(7) Time series'!B9,'(8) Biomass growth'!$A$2:$A$366,0),)-INDEX('(8) Biomass growth'!$C$2:$C$366,MATCH('(7) Time series'!B8,'(8) Biomass growth'!$A$2:$A$366,0),))+'(4) Net primary production'!$H$14*(B9-B8)/365</f>
        <v>0.16326740562622763</v>
      </c>
      <c r="AB8" s="175">
        <v>42979</v>
      </c>
      <c r="AC8" s="173">
        <f>SUM('(6) Plant uptake'!$H$9:$H$11)</f>
        <v>1.6157619927066933</v>
      </c>
      <c r="AD8" s="134">
        <f>SUM('(6) Plant uptake'!$H$9:$H$11)</f>
        <v>1.6157619927066933</v>
      </c>
      <c r="AE8" s="134">
        <f>SUM('(6) Plant uptake'!$H$9:$H$11)</f>
        <v>1.6157619927066933</v>
      </c>
      <c r="AF8" s="134">
        <f>SUM('(6) Plant uptake'!$H$30:$H$32)</f>
        <v>1.7211617070083649</v>
      </c>
      <c r="AG8" s="134">
        <f>SUM('(6) Plant uptake'!$H$39:$H$41)</f>
        <v>0.87885730371786019</v>
      </c>
      <c r="AH8" s="134">
        <f>SUM('(6) Plant uptake'!$H$48:$H$50)</f>
        <v>0.84495954879490864</v>
      </c>
      <c r="AI8" s="134">
        <f>SUM('(6) Plant uptake'!$H$57:$H$59)</f>
        <v>1.9156659848309023</v>
      </c>
      <c r="AJ8" s="134">
        <f>SUM('(6) Plant uptake'!$H$66:$H$68)</f>
        <v>11.888704357102318</v>
      </c>
      <c r="AK8" s="134">
        <f>SUM('(6) Plant uptake'!$H$75:$H$77)</f>
        <v>1.4551155900187529</v>
      </c>
      <c r="AL8" s="134">
        <f>SUM('(6) Plant uptake'!$H$84:$H$86)</f>
        <v>0.54014517679896901</v>
      </c>
      <c r="AM8" s="134">
        <f>SUM('(6) Plant uptake'!$H$93:$H$95)</f>
        <v>1.3780374293195889</v>
      </c>
      <c r="AN8" s="150">
        <f>SUM('(6) Plant uptake'!$H$102:$H$104)</f>
        <v>1.1885820500975937</v>
      </c>
      <c r="AO8" s="175">
        <v>42979</v>
      </c>
      <c r="AP8" s="173">
        <f>SUM('(6) Plant uptake'!$I$9:$I$11)</f>
        <v>11.436091859958639</v>
      </c>
      <c r="AQ8" s="134">
        <f>SUM('(6) Plant uptake'!$I$9:$I$11)</f>
        <v>11.436091859958639</v>
      </c>
      <c r="AR8" s="134">
        <f>SUM('(6) Plant uptake'!$I$9:$I$11)</f>
        <v>11.436091859958639</v>
      </c>
      <c r="AS8" s="134">
        <f>SUM('(6) Plant uptake'!$I$30:$I$32)</f>
        <v>9.490844121230932</v>
      </c>
      <c r="AT8" s="134">
        <f>SUM('(6) Plant uptake'!$I$39:$I$41)</f>
        <v>11.593215474109268</v>
      </c>
      <c r="AU8" s="134">
        <f>SUM('(6) Plant uptake'!$I$48:$I$50)</f>
        <v>10.262416995859748</v>
      </c>
      <c r="AV8" s="134">
        <f>SUM('(6) Plant uptake'!$I$57:$I$59)</f>
        <v>9.5152508525325281</v>
      </c>
      <c r="AW8" s="134">
        <f>SUM('(6) Plant uptake'!$I$66:$I$68)</f>
        <v>2.7287078937721612</v>
      </c>
      <c r="AX8" s="134">
        <f>SUM('(6) Plant uptake'!$I$75:$I$77)</f>
        <v>10.260473186000601</v>
      </c>
      <c r="AY8" s="134">
        <f>SUM('(6) Plant uptake'!$I$84:$I$86)</f>
        <v>9.5431749662528595</v>
      </c>
      <c r="AZ8" s="134">
        <f>SUM('(6) Plant uptake'!$I$93:$I$95)</f>
        <v>10.121954658526935</v>
      </c>
      <c r="BA8" s="150">
        <f>SUM('(6) Plant uptake'!$I$102:$I$104)</f>
        <v>10.504821694266917</v>
      </c>
      <c r="BB8" s="122">
        <v>42979</v>
      </c>
      <c r="BC8" s="173">
        <f>SUM('(6) Plant uptake'!$J$9:$J$11)</f>
        <v>13.051853852665333</v>
      </c>
      <c r="BD8" s="134">
        <f>SUM('(6) Plant uptake'!$J$9:$J$11)</f>
        <v>13.051853852665333</v>
      </c>
      <c r="BE8" s="134">
        <f>SUM('(6) Plant uptake'!$J$9:$J$11)</f>
        <v>13.051853852665333</v>
      </c>
      <c r="BF8" s="134">
        <f>SUM('(6) Plant uptake'!$J$30:$J$32)</f>
        <v>11.212005828239295</v>
      </c>
      <c r="BG8" s="134">
        <f>SUM('(6) Plant uptake'!$J$39:$J$41)</f>
        <v>12.472072777827128</v>
      </c>
      <c r="BH8" s="134">
        <f>SUM('(6) Plant uptake'!$J$48:$J$50)</f>
        <v>11.107376544654656</v>
      </c>
      <c r="BI8" s="134">
        <f>SUM('(6) Plant uptake'!$J$57:$J$59)</f>
        <v>11.43091683736343</v>
      </c>
      <c r="BJ8" s="134">
        <f>SUM('(6) Plant uptake'!$J$66:$J$68)</f>
        <v>14.61741225087448</v>
      </c>
      <c r="BK8" s="134">
        <f>SUM('(6) Plant uptake'!$J$75:$J$77)</f>
        <v>11.715588776019354</v>
      </c>
      <c r="BL8" s="134">
        <f>SUM('(6) Plant uptake'!$J$84:$J$86)</f>
        <v>10.083320143051829</v>
      </c>
      <c r="BM8" s="134">
        <f>SUM('(6) Plant uptake'!$J$93:$J$95)</f>
        <v>11.499992087846522</v>
      </c>
      <c r="BN8" s="150">
        <f>SUM('(6) Plant uptake'!$J$102:$J$104)</f>
        <v>11.693403744364511</v>
      </c>
      <c r="BO8" s="122">
        <v>42979</v>
      </c>
      <c r="BP8" s="173">
        <f t="shared" si="5"/>
        <v>0.27889060532970811</v>
      </c>
      <c r="BQ8" s="134">
        <f t="shared" si="6"/>
        <v>0.32901775202144612</v>
      </c>
      <c r="BR8" s="134">
        <f t="shared" si="7"/>
        <v>0.3206977712726049</v>
      </c>
      <c r="BS8" s="134">
        <f t="shared" si="8"/>
        <v>0.34673704004670902</v>
      </c>
      <c r="BT8" s="134">
        <f t="shared" si="9"/>
        <v>0.1674548159471948</v>
      </c>
      <c r="BU8" s="134">
        <f t="shared" si="10"/>
        <v>0.17487952271974463</v>
      </c>
      <c r="BV8" s="134">
        <f t="shared" si="11"/>
        <v>0.44509503488840096</v>
      </c>
      <c r="BW8" s="134">
        <f t="shared" si="12"/>
        <v>1.8825566449151625</v>
      </c>
      <c r="BX8" s="134">
        <f t="shared" si="13"/>
        <v>0.39719599262174915</v>
      </c>
      <c r="BY8" s="134">
        <f t="shared" si="14"/>
        <v>9.2394965528807202E-2</v>
      </c>
      <c r="BZ8" s="134">
        <f t="shared" si="15"/>
        <v>0.37432368328777538</v>
      </c>
      <c r="CA8" s="150">
        <f t="shared" si="16"/>
        <v>0.19405670769333702</v>
      </c>
      <c r="CB8" s="156">
        <v>42979</v>
      </c>
      <c r="CC8" s="153">
        <f t="shared" si="17"/>
        <v>1.9739408377140744</v>
      </c>
      <c r="CD8" s="134">
        <f t="shared" si="18"/>
        <v>2.3287323582671884</v>
      </c>
      <c r="CE8" s="134">
        <f t="shared" si="19"/>
        <v>2.2698449326770831</v>
      </c>
      <c r="CF8" s="134">
        <f t="shared" si="20"/>
        <v>1.9119802542320499</v>
      </c>
      <c r="CG8" s="134">
        <f t="shared" si="21"/>
        <v>2.2089362576161364</v>
      </c>
      <c r="CH8" s="134">
        <f t="shared" si="22"/>
        <v>2.1239911292162468</v>
      </c>
      <c r="CI8" s="134">
        <f t="shared" si="23"/>
        <v>2.2108190800045433</v>
      </c>
      <c r="CJ8" s="134">
        <f t="shared" si="24"/>
        <v>0.43208637570202718</v>
      </c>
      <c r="CK8" s="134">
        <f t="shared" si="25"/>
        <v>2.8007526411216772</v>
      </c>
      <c r="CL8" s="134">
        <f t="shared" si="26"/>
        <v>1.6324154318431967</v>
      </c>
      <c r="CM8" s="134">
        <f t="shared" si="27"/>
        <v>2.7494807247161899</v>
      </c>
      <c r="CN8" s="150">
        <f t="shared" si="28"/>
        <v>1.7150949845890726</v>
      </c>
      <c r="CO8" s="156">
        <v>42979</v>
      </c>
      <c r="CP8" s="159">
        <f t="shared" si="29"/>
        <v>2.2528314430437826</v>
      </c>
      <c r="CQ8" s="137">
        <f t="shared" si="30"/>
        <v>2.6577501102886347</v>
      </c>
      <c r="CR8" s="137">
        <f t="shared" si="31"/>
        <v>2.5905427039496884</v>
      </c>
      <c r="CS8" s="137">
        <f t="shared" si="32"/>
        <v>2.2587172942787586</v>
      </c>
      <c r="CT8" s="137">
        <f t="shared" si="33"/>
        <v>2.3763910735633309</v>
      </c>
      <c r="CU8" s="137">
        <f t="shared" si="34"/>
        <v>2.2988706519359909</v>
      </c>
      <c r="CV8" s="137">
        <f t="shared" si="35"/>
        <v>2.6559141148929442</v>
      </c>
      <c r="CW8" s="137">
        <f t="shared" si="36"/>
        <v>2.31464302061719</v>
      </c>
      <c r="CX8" s="137">
        <f t="shared" si="37"/>
        <v>3.1979486337434264</v>
      </c>
      <c r="CY8" s="137">
        <f t="shared" si="38"/>
        <v>1.7248103973720039</v>
      </c>
      <c r="CZ8" s="137">
        <f t="shared" si="39"/>
        <v>3.1238044080039646</v>
      </c>
      <c r="DA8" s="146">
        <f t="shared" si="40"/>
        <v>1.9091516922824097</v>
      </c>
      <c r="DB8" s="156">
        <v>42979</v>
      </c>
      <c r="DC8" s="186">
        <f t="shared" si="51"/>
        <v>1.387231725012904</v>
      </c>
      <c r="DD8" s="136">
        <f t="shared" si="52"/>
        <v>3.531466439655353</v>
      </c>
      <c r="DE8" s="136">
        <f t="shared" si="53"/>
        <v>4.8070327592732855</v>
      </c>
      <c r="DF8" s="136">
        <f t="shared" si="54"/>
        <v>2.2643844566444917</v>
      </c>
      <c r="DG8" s="136">
        <f t="shared" si="55"/>
        <v>0.82492566837565595</v>
      </c>
      <c r="DH8" s="136">
        <f t="shared" si="56"/>
        <v>1.1163745390248987</v>
      </c>
      <c r="DI8" s="136">
        <f t="shared" si="57"/>
        <v>2.1561385170602367</v>
      </c>
      <c r="DJ8" s="136">
        <f t="shared" si="58"/>
        <v>9.8024682670651266</v>
      </c>
      <c r="DK8" s="136">
        <f t="shared" si="59"/>
        <v>2.991990709369277</v>
      </c>
      <c r="DL8" s="136">
        <v>0</v>
      </c>
      <c r="DM8" s="136">
        <f t="shared" si="60"/>
        <v>1.9392086795825243</v>
      </c>
      <c r="DN8" s="166">
        <v>0</v>
      </c>
    </row>
    <row r="9" spans="1:155">
      <c r="A9" s="165">
        <v>43045</v>
      </c>
      <c r="B9" s="166">
        <f t="shared" si="0"/>
        <v>309</v>
      </c>
      <c r="C9" s="159">
        <v>1.0681605225111184</v>
      </c>
      <c r="D9" s="137">
        <v>4.1533145207344822</v>
      </c>
      <c r="E9" s="137">
        <v>3.0072690589405608</v>
      </c>
      <c r="F9" s="137">
        <v>4.8512239792551393</v>
      </c>
      <c r="G9" s="137">
        <v>4.1114104953956048</v>
      </c>
      <c r="H9" s="137">
        <v>4.9227490138675698</v>
      </c>
      <c r="I9" s="137">
        <v>7.7369600907736729</v>
      </c>
      <c r="J9" s="137">
        <v>8.285253361481935</v>
      </c>
      <c r="K9" s="137">
        <v>1.3900910552824959</v>
      </c>
      <c r="L9" s="137">
        <v>0</v>
      </c>
      <c r="M9" s="137">
        <v>10.838817402254449</v>
      </c>
      <c r="N9" s="146">
        <v>0.23750789516203652</v>
      </c>
      <c r="O9" s="122">
        <v>43045</v>
      </c>
      <c r="P9" s="153" cm="1">
        <f t="array" ref="P9">'(4) Net primary production'!$G$3*(INDEX('(8) Biomass growth'!$C$2:$C$366,MATCH('(7) Time series'!B10,'(8) Biomass growth'!$A$2:$A$366,0),)-INDEX('(8) Biomass growth'!$C$2:$C$366,MATCH('(7) Time series'!B9,'(8) Biomass growth'!$A$2:$A$366,0),))+'(4) Net primary production'!$H$3*(B10-B9)/365</f>
        <v>5.78664611126537E-2</v>
      </c>
      <c r="Q9" s="134" cm="1">
        <f t="array" ref="Q9">'(4) Net primary production'!$G$4*(INDEX('(8) Biomass growth'!$C$2:$C$366,MATCH('(7) Time series'!B10,'(8) Biomass growth'!$A$2:$A$366,0),)-INDEX('(8) Biomass growth'!$C$2:$C$366,MATCH('(7) Time series'!B9,'(8) Biomass growth'!$A$2:$A$366,0),))+'(4) Net primary production'!$H$4*(B10-B9)/365</f>
        <v>6.6689511531342435E-2</v>
      </c>
      <c r="R9" s="134" cm="1">
        <f t="array" ref="R9">'(4) Net primary production'!$G$5*(INDEX('(8) Biomass growth'!$C$2:$C$366,MATCH('(7) Time series'!B10,'(8) Biomass growth'!$A$2:$A$366,0),)-INDEX('(8) Biomass growth'!$C$2:$C$366,MATCH('(7) Time series'!B9,'(8) Biomass growth'!$A$2:$A$366,0),))+'(4) Net primary production'!$H$5*(B10-B9)/365</f>
        <v>6.5225083282893087E-2</v>
      </c>
      <c r="S9" s="134" cm="1">
        <f t="array" ref="S9">'(4) Net primary production'!$G$6*(INDEX('(8) Biomass growth'!$C$2:$C$366,MATCH('(7) Time series'!B10,'(8) Biomass growth'!$A$2:$A$366,0),)-INDEX('(8) Biomass growth'!$C$2:$C$366,MATCH('(7) Time series'!B9,'(8) Biomass growth'!$A$2:$A$366,0),))+'(4) Net primary production'!$H$6*(B10-B9)/365</f>
        <v>6.60709939693091E-2</v>
      </c>
      <c r="T9" s="134" cm="1">
        <f t="array" ref="T9">'(4) Net primary production'!$G$7*(INDEX('(8) Biomass growth'!$C$2:$C$366,MATCH('(7) Time series'!B10,'(8) Biomass growth'!$A$2:$A$366,0),)-INDEX('(8) Biomass growth'!$C$2:$C$366,MATCH('(7) Time series'!B9,'(8) Biomass growth'!$A$2:$A$366,0),))+'(4) Net primary production'!$H$7*(B10-B9)/365</f>
        <v>6.2965887382115657E-2</v>
      </c>
      <c r="U9" s="134" cm="1">
        <f t="array" ref="U9">'(4) Net primary production'!$G$8*(INDEX('(8) Biomass growth'!$C$2:$C$366,MATCH('(7) Time series'!B10,'(8) Biomass growth'!$A$2:$A$366,0),)-INDEX('(8) Biomass growth'!$C$2:$C$366,MATCH('(7) Time series'!B9,'(8) Biomass growth'!$A$2:$A$366,0),))+'(4) Net primary production'!$H$8*(B10-B9)/365</f>
        <v>6.7638778552115045E-2</v>
      </c>
      <c r="V9" s="134" cm="1">
        <f t="array" ref="V9">'(4) Net primary production'!$G$9*(INDEX('(8) Biomass growth'!$C$2:$C$366,MATCH('(7) Time series'!B10,'(8) Biomass growth'!$A$2:$A$366,0),)-INDEX('(8) Biomass growth'!$C$2:$C$366,MATCH('(7) Time series'!B9,'(8) Biomass growth'!$A$2:$A$366,0),))+'(4) Net primary production'!$H$9*(B10-B9)/365</f>
        <v>7.4855856302929735E-2</v>
      </c>
      <c r="W9" s="134" cm="1">
        <f t="array" ref="W9">'(4) Net primary production'!$G$10*(INDEX('(8) Biomass growth'!$C$2:$C$366,MATCH('(7) Time series'!B10,'(8) Biomass growth'!$A$2:$A$366,0),)-INDEX('(8) Biomass growth'!$C$2:$C$366,MATCH('(7) Time series'!B9,'(8) Biomass growth'!$A$2:$A$366,0),))+'(4) Net primary production'!$H$10*(B10-B9)/365</f>
        <v>5.8788094573835915E-2</v>
      </c>
      <c r="X9" s="134" cm="1">
        <f t="array" ref="X9">'(4) Net primary production'!$G$11*(INDEX('(8) Biomass growth'!$C$2:$C$366,MATCH('(7) Time series'!B10,'(8) Biomass growth'!$A$2:$A$366,0),)-INDEX('(8) Biomass growth'!$C$2:$C$366,MATCH('(7) Time series'!B9,'(8) Biomass growth'!$A$2:$A$366,0),))+'(4) Net primary production'!$H$11*(B10-B9)/365</f>
        <v>8.6408140950574919E-2</v>
      </c>
      <c r="Y9" s="135" cm="1">
        <f t="array" ref="Y9">'(4) Net primary production'!$G$12*(INDEX('(8) Biomass growth'!$C$2:$C$366,MATCH('(7) Time series'!B10,'(8) Biomass growth'!$A$2:$A$366,0),)-INDEX('(8) Biomass growth'!$C$2:$C$366,MATCH('(7) Time series'!B9,'(8) Biomass growth'!$A$2:$A$366,0),))+'(4) Net primary production'!$H$12*(B10-B9)/365</f>
        <v>6.2889581710152104E-2</v>
      </c>
      <c r="Z9" s="134" cm="1">
        <f t="array" ref="Z9">'(4) Net primary production'!$G$13*(INDEX('(8) Biomass growth'!$C$2:$C$366,MATCH('(7) Time series'!B10,'(8) Biomass growth'!$A$2:$A$366,0),)-INDEX('(8) Biomass growth'!$C$2:$C$366,MATCH('(7) Time series'!B9,'(8) Biomass growth'!$A$2:$A$366,0),))+'(4) Net primary production'!$H$13*(B10-B9)/365</f>
        <v>8.6029923430827021E-2</v>
      </c>
      <c r="AA9" s="150" cm="1">
        <f t="array" ref="AA9">'(4) Net primary production'!$G$14*(INDEX('(8) Biomass growth'!$C$2:$C$366,MATCH('(7) Time series'!B10,'(8) Biomass growth'!$A$2:$A$366,0),)-INDEX('(8) Biomass growth'!$C$2:$C$366,MATCH('(7) Time series'!B9,'(8) Biomass growth'!$A$2:$A$366,0),))+'(4) Net primary production'!$H$14*(B10-B9)/365</f>
        <v>6.0375781983721385E-2</v>
      </c>
      <c r="AB9" s="175">
        <v>43045</v>
      </c>
      <c r="AC9" s="173">
        <f>SUM('(6) Plant uptake'!$H$9:$H$11)</f>
        <v>1.6157619927066933</v>
      </c>
      <c r="AD9" s="134">
        <f>SUM('(6) Plant uptake'!$H$9:$H$11)</f>
        <v>1.6157619927066933</v>
      </c>
      <c r="AE9" s="134">
        <f>SUM('(6) Plant uptake'!$H$9:$H$11)</f>
        <v>1.6157619927066933</v>
      </c>
      <c r="AF9" s="134">
        <f>SUM('(6) Plant uptake'!$H$30:$H$32)</f>
        <v>1.7211617070083649</v>
      </c>
      <c r="AG9" s="134">
        <f>SUM('(6) Plant uptake'!$H$39:$H$41)</f>
        <v>0.87885730371786019</v>
      </c>
      <c r="AH9" s="134">
        <f>SUM('(6) Plant uptake'!$H$48:$H$50)</f>
        <v>0.84495954879490864</v>
      </c>
      <c r="AI9" s="134">
        <f>SUM('(6) Plant uptake'!$H$57:$H$59)</f>
        <v>1.9156659848309023</v>
      </c>
      <c r="AJ9" s="134">
        <f>SUM('(6) Plant uptake'!$H$66:$H$68)</f>
        <v>11.888704357102318</v>
      </c>
      <c r="AK9" s="134">
        <f>SUM('(6) Plant uptake'!$H$75:$H$77)</f>
        <v>1.4551155900187529</v>
      </c>
      <c r="AL9" s="134">
        <f>SUM('(6) Plant uptake'!$H$84:$H$86)</f>
        <v>0.54014517679896901</v>
      </c>
      <c r="AM9" s="134">
        <f>SUM('(6) Plant uptake'!$H$93:$H$95)</f>
        <v>1.3780374293195889</v>
      </c>
      <c r="AN9" s="150">
        <f>SUM('(6) Plant uptake'!$H$102:$H$104)</f>
        <v>1.1885820500975937</v>
      </c>
      <c r="AO9" s="175">
        <v>43045</v>
      </c>
      <c r="AP9" s="173">
        <f>SUM('(6) Plant uptake'!$I$9:$I$11)</f>
        <v>11.436091859958639</v>
      </c>
      <c r="AQ9" s="134">
        <f>SUM('(6) Plant uptake'!$I$9:$I$11)</f>
        <v>11.436091859958639</v>
      </c>
      <c r="AR9" s="134">
        <f>SUM('(6) Plant uptake'!$I$9:$I$11)</f>
        <v>11.436091859958639</v>
      </c>
      <c r="AS9" s="134">
        <f>SUM('(6) Plant uptake'!$I$30:$I$32)</f>
        <v>9.490844121230932</v>
      </c>
      <c r="AT9" s="134">
        <f>SUM('(6) Plant uptake'!$I$39:$I$41)</f>
        <v>11.593215474109268</v>
      </c>
      <c r="AU9" s="134">
        <f>SUM('(6) Plant uptake'!$I$48:$I$50)</f>
        <v>10.262416995859748</v>
      </c>
      <c r="AV9" s="134">
        <f>SUM('(6) Plant uptake'!$I$57:$I$59)</f>
        <v>9.5152508525325281</v>
      </c>
      <c r="AW9" s="134">
        <f>SUM('(6) Plant uptake'!$I$66:$I$68)</f>
        <v>2.7287078937721612</v>
      </c>
      <c r="AX9" s="134">
        <f>SUM('(6) Plant uptake'!$I$75:$I$77)</f>
        <v>10.260473186000601</v>
      </c>
      <c r="AY9" s="134">
        <f>SUM('(6) Plant uptake'!$I$84:$I$86)</f>
        <v>9.5431749662528595</v>
      </c>
      <c r="AZ9" s="134">
        <f>SUM('(6) Plant uptake'!$I$93:$I$95)</f>
        <v>10.121954658526935</v>
      </c>
      <c r="BA9" s="150">
        <f>SUM('(6) Plant uptake'!$I$102:$I$104)</f>
        <v>10.504821694266917</v>
      </c>
      <c r="BB9" s="122">
        <v>43045</v>
      </c>
      <c r="BC9" s="173">
        <f>SUM('(6) Plant uptake'!$J$9:$J$11)</f>
        <v>13.051853852665333</v>
      </c>
      <c r="BD9" s="134">
        <f>SUM('(6) Plant uptake'!$J$9:$J$11)</f>
        <v>13.051853852665333</v>
      </c>
      <c r="BE9" s="134">
        <f>SUM('(6) Plant uptake'!$J$9:$J$11)</f>
        <v>13.051853852665333</v>
      </c>
      <c r="BF9" s="134">
        <f>SUM('(6) Plant uptake'!$J$30:$J$32)</f>
        <v>11.212005828239295</v>
      </c>
      <c r="BG9" s="134">
        <f>SUM('(6) Plant uptake'!$J$39:$J$41)</f>
        <v>12.472072777827128</v>
      </c>
      <c r="BH9" s="134">
        <f>SUM('(6) Plant uptake'!$J$48:$J$50)</f>
        <v>11.107376544654656</v>
      </c>
      <c r="BI9" s="134">
        <f>SUM('(6) Plant uptake'!$J$57:$J$59)</f>
        <v>11.43091683736343</v>
      </c>
      <c r="BJ9" s="134">
        <f>SUM('(6) Plant uptake'!$J$66:$J$68)</f>
        <v>14.61741225087448</v>
      </c>
      <c r="BK9" s="134">
        <f>SUM('(6) Plant uptake'!$J$75:$J$77)</f>
        <v>11.715588776019354</v>
      </c>
      <c r="BL9" s="134">
        <f>SUM('(6) Plant uptake'!$J$84:$J$86)</f>
        <v>10.083320143051829</v>
      </c>
      <c r="BM9" s="134">
        <f>SUM('(6) Plant uptake'!$J$93:$J$95)</f>
        <v>11.499992087846522</v>
      </c>
      <c r="BN9" s="150">
        <f>SUM('(6) Plant uptake'!$J$102:$J$104)</f>
        <v>11.693403744364511</v>
      </c>
      <c r="BO9" s="122">
        <v>43045</v>
      </c>
      <c r="BP9" s="173">
        <f t="shared" si="5"/>
        <v>9.3498428518265717E-2</v>
      </c>
      <c r="BQ9" s="134">
        <f t="shared" si="6"/>
        <v>0.10775437804451786</v>
      </c>
      <c r="BR9" s="134">
        <f t="shared" si="7"/>
        <v>0.10538821053962737</v>
      </c>
      <c r="BS9" s="134">
        <f t="shared" si="8"/>
        <v>0.11371886476395543</v>
      </c>
      <c r="BT9" s="134">
        <f t="shared" si="9"/>
        <v>5.5338030010848603E-2</v>
      </c>
      <c r="BU9" s="134">
        <f t="shared" si="10"/>
        <v>5.715203180643387E-2</v>
      </c>
      <c r="BV9" s="134">
        <f t="shared" si="11"/>
        <v>0.14339881768491239</v>
      </c>
      <c r="BW9" s="134">
        <f t="shared" si="12"/>
        <v>0.69891427610570622</v>
      </c>
      <c r="BX9" s="134">
        <f t="shared" si="13"/>
        <v>0.12573383300171939</v>
      </c>
      <c r="BY9" s="134">
        <f t="shared" si="14"/>
        <v>3.3969504231643313E-2</v>
      </c>
      <c r="BZ9" s="134">
        <f t="shared" si="15"/>
        <v>0.11855245452917794</v>
      </c>
      <c r="CA9" s="150">
        <f t="shared" si="16"/>
        <v>7.1761570726456919E-2</v>
      </c>
      <c r="CB9" s="156">
        <v>43045</v>
      </c>
      <c r="CC9" s="153">
        <f t="shared" si="17"/>
        <v>0.66176616489503204</v>
      </c>
      <c r="CD9" s="134">
        <f t="shared" si="18"/>
        <v>0.762667379968203</v>
      </c>
      <c r="CE9" s="134">
        <f t="shared" si="19"/>
        <v>0.74592004399661793</v>
      </c>
      <c r="CF9" s="134">
        <f t="shared" si="20"/>
        <v>0.62706950469750167</v>
      </c>
      <c r="CG9" s="134">
        <f t="shared" si="21"/>
        <v>0.72997709993936477</v>
      </c>
      <c r="CH9" s="134">
        <f t="shared" si="22"/>
        <v>0.69413735059241921</v>
      </c>
      <c r="CI9" s="134">
        <f t="shared" si="23"/>
        <v>0.71227225050350462</v>
      </c>
      <c r="CJ9" s="134">
        <f t="shared" si="24"/>
        <v>0.16041553772345041</v>
      </c>
      <c r="CK9" s="134">
        <f t="shared" si="25"/>
        <v>0.88658841327553439</v>
      </c>
      <c r="CL9" s="134">
        <f t="shared" si="26"/>
        <v>0.60016628181443721</v>
      </c>
      <c r="CM9" s="134">
        <f t="shared" si="27"/>
        <v>0.87079098424337509</v>
      </c>
      <c r="CN9" s="150">
        <f t="shared" si="28"/>
        <v>0.6342368243909261</v>
      </c>
      <c r="CO9" s="156">
        <v>43045</v>
      </c>
      <c r="CP9" s="159">
        <f t="shared" si="29"/>
        <v>0.75526459341329788</v>
      </c>
      <c r="CQ9" s="137">
        <f t="shared" si="30"/>
        <v>0.87042175801272093</v>
      </c>
      <c r="CR9" s="137">
        <f t="shared" si="31"/>
        <v>0.85130825453624537</v>
      </c>
      <c r="CS9" s="137">
        <f t="shared" si="32"/>
        <v>0.74078836946145699</v>
      </c>
      <c r="CT9" s="137">
        <f t="shared" si="33"/>
        <v>0.78531512995021335</v>
      </c>
      <c r="CU9" s="137">
        <f t="shared" si="34"/>
        <v>0.75128938239885301</v>
      </c>
      <c r="CV9" s="137">
        <f t="shared" si="35"/>
        <v>0.85567106818841698</v>
      </c>
      <c r="CW9" s="137">
        <f t="shared" si="36"/>
        <v>0.85932981382915663</v>
      </c>
      <c r="CX9" s="137">
        <f t="shared" si="37"/>
        <v>1.0123222462772539</v>
      </c>
      <c r="CY9" s="137">
        <f t="shared" si="38"/>
        <v>0.63413578604608056</v>
      </c>
      <c r="CZ9" s="137">
        <f t="shared" si="39"/>
        <v>0.98934343877255282</v>
      </c>
      <c r="DA9" s="146">
        <f t="shared" si="40"/>
        <v>0.70599839511738305</v>
      </c>
      <c r="DB9" s="156">
        <v>43045</v>
      </c>
      <c r="DC9" s="186">
        <f t="shared" si="51"/>
        <v>8.7532188793555132</v>
      </c>
      <c r="DD9" s="136">
        <f t="shared" si="52"/>
        <v>2.5944189274994351</v>
      </c>
      <c r="DE9" s="136">
        <f t="shared" si="53"/>
        <v>3.5044490025363704</v>
      </c>
      <c r="DF9" s="136">
        <f t="shared" si="54"/>
        <v>2.3441272810787828</v>
      </c>
      <c r="DG9" s="136">
        <f t="shared" si="55"/>
        <v>1.345962172174781</v>
      </c>
      <c r="DH9" s="136">
        <f t="shared" si="56"/>
        <v>1.1609779748151783</v>
      </c>
      <c r="DI9" s="136">
        <f t="shared" si="57"/>
        <v>1.8534258417064284</v>
      </c>
      <c r="DJ9" s="136">
        <f t="shared" si="58"/>
        <v>8.4356415623323251</v>
      </c>
      <c r="DK9" s="136">
        <f t="shared" si="59"/>
        <v>9.0450069816590268</v>
      </c>
      <c r="DL9" s="136">
        <v>0</v>
      </c>
      <c r="DM9" s="136">
        <f t="shared" si="60"/>
        <v>1.093776655970967</v>
      </c>
      <c r="DN9" s="166">
        <f t="shared" si="61"/>
        <v>30.214393789940569</v>
      </c>
    </row>
    <row r="10" spans="1:155">
      <c r="A10" s="165">
        <v>43084</v>
      </c>
      <c r="B10" s="166">
        <f t="shared" si="0"/>
        <v>348</v>
      </c>
      <c r="C10" s="159">
        <v>6.9096496866705053</v>
      </c>
      <c r="D10" s="137">
        <v>2.93652797438875</v>
      </c>
      <c r="E10" s="137">
        <v>5.911130523054954</v>
      </c>
      <c r="F10" s="137">
        <v>5.4742103464695715</v>
      </c>
      <c r="G10" s="137">
        <v>5.4505261138118453</v>
      </c>
      <c r="H10" s="137">
        <v>2.3013503940060165</v>
      </c>
      <c r="I10" s="137">
        <v>8.9903178254022951</v>
      </c>
      <c r="J10" s="137">
        <v>8.7047517966462173</v>
      </c>
      <c r="K10" s="137">
        <v>11.713047980811687</v>
      </c>
      <c r="L10" s="137">
        <v>0</v>
      </c>
      <c r="M10" s="137">
        <v>5.3346973510417115</v>
      </c>
      <c r="N10" s="146">
        <v>2.1029629864798274</v>
      </c>
      <c r="O10" s="122">
        <v>43084</v>
      </c>
      <c r="P10" s="153" cm="1">
        <f t="array" ref="P10">'(4) Net primary production'!$G$3*(INDEX('(8) Biomass growth'!$C$2:$C$367,MATCH(365,'(8) Biomass growth'!$A$2:$A$367,0),)-INDEX('(8) Biomass growth'!$C$2:$C$367,MATCH('(7) Time series'!B10,'(8) Biomass growth'!$A$2:$A$367,0),))+'(4) Net primary production'!$H$3*(365-B10)/365+'(4) Net primary production'!$G$15*(INDEX('(8) Biomass growth'!$C$2:$C$366,MATCH('(7) Time series'!B11,'(8) Biomass growth'!$A$2:$A$366,0),)-INDEX('(8) Biomass growth'!$C$2:$C$366,MATCH(0,'(8) Biomass growth'!$A$2:$A$366,0),))+'(4) Net primary production'!$H$15*(B11-0)/365</f>
        <v>9.2910066468124747E-2</v>
      </c>
      <c r="Q10" s="134" cm="1">
        <f t="array" ref="Q10">'(4) Net primary production'!$G$4*(INDEX('(8) Biomass growth'!$C$2:$C$367,MATCH(365,'(8) Biomass growth'!$A$2:$A$367,0),)-INDEX('(8) Biomass growth'!$C$2:$C$367,MATCH('(7) Time series'!B10,'(8) Biomass growth'!$A$2:$A$367,0),))+'(4) Net primary production'!$H$4*(365-B10)/365+'(4) Net primary production'!$G$16*(INDEX('(8) Biomass growth'!$C$2:$C$366,MATCH('(7) Time series'!B11,'(8) Biomass growth'!$A$2:$A$366,0),)-INDEX('(8) Biomass growth'!$C$2:$C$366,MATCH(0,'(8) Biomass growth'!$A$2:$A$366,0),))+'(4) Net primary production'!$H$16*(B11-0)/365</f>
        <v>0.10146631723079014</v>
      </c>
      <c r="R10" s="134" cm="1">
        <f t="array" ref="R10">'(4) Net primary production'!$G$5*(INDEX('(8) Biomass growth'!$C$2:$C$367,MATCH(365,'(8) Biomass growth'!$A$2:$A$367,0),)-INDEX('(8) Biomass growth'!$C$2:$C$367,MATCH('(7) Time series'!B10,'(8) Biomass growth'!$A$2:$A$367,0),))+'(4) Net primary production'!$H$5*(365-B10)/365+'(4) Net primary production'!$G$17*(INDEX('(8) Biomass growth'!$C$2:$C$366,MATCH('(7) Time series'!B11,'(8) Biomass growth'!$A$2:$A$366,0),)-INDEX('(8) Biomass growth'!$C$2:$C$366,MATCH(0,'(8) Biomass growth'!$A$2:$A$366,0),))+'(4) Net primary production'!$H$17*(B11-0)/365</f>
        <v>0.10092439815632663</v>
      </c>
      <c r="S10" s="134" cm="1">
        <f t="array" ref="S10">'(4) Net primary production'!$G$6*(INDEX('(8) Biomass growth'!$C$2:$C$367,MATCH(365,'(8) Biomass growth'!$A$2:$A$367,0),)-INDEX('(8) Biomass growth'!$C$2:$C$367,MATCH('(7) Time series'!B10,'(8) Biomass growth'!$A$2:$A$367,0),))+'(4) Net primary production'!$H$6*(365-B10)/365+'(4) Net primary production'!$G$18*(INDEX('(8) Biomass growth'!$C$2:$C$366,MATCH('(7) Time series'!B11,'(8) Biomass growth'!$A$2:$A$366,0),)-INDEX('(8) Biomass growth'!$C$2:$C$366,MATCH(0,'(8) Biomass growth'!$A$2:$A$366,0),))+'(4) Net primary production'!$H$18*(B11-0)/365</f>
        <v>0.10333797459091243</v>
      </c>
      <c r="T10" s="134" cm="1">
        <f t="array" ref="T10">'(4) Net primary production'!$G$7*(INDEX('(8) Biomass growth'!$C$2:$C$367,MATCH(365,'(8) Biomass growth'!$A$2:$A$367,0),)-INDEX('(8) Biomass growth'!$C$2:$C$367,MATCH('(7) Time series'!B10,'(8) Biomass growth'!$A$2:$A$367,0),))+'(4) Net primary production'!$H$7*(365-B10)/365+'(4) Net primary production'!$G$19*(INDEX('(8) Biomass growth'!$C$2:$C$366,MATCH('(7) Time series'!B11,'(8) Biomass growth'!$A$2:$A$366,0),)-INDEX('(8) Biomass growth'!$C$2:$C$366,MATCH(0,'(8) Biomass growth'!$A$2:$A$366,0),))+'(4) Net primary production'!$H$19*(B11-0)/365</f>
        <v>0.10410328237975897</v>
      </c>
      <c r="U10" s="134" cm="1">
        <f t="array" ref="U10">'(4) Net primary production'!$G$8*(INDEX('(8) Biomass growth'!$C$2:$C$367,MATCH(365,'(8) Biomass growth'!$A$2:$A$367,0),)-INDEX('(8) Biomass growth'!$C$2:$C$367,MATCH('(7) Time series'!B10,'(8) Biomass growth'!$A$2:$A$367,0),))+'(4) Net primary production'!$H$8*(365-B10)/365+'(4) Net primary production'!$G$20*(INDEX('(8) Biomass growth'!$C$2:$C$366,MATCH('(7) Time series'!B11,'(8) Biomass growth'!$A$2:$A$366,0),)-INDEX('(8) Biomass growth'!$C$2:$C$366,MATCH(0,'(8) Biomass growth'!$A$2:$A$366,0),))+'(4) Net primary production'!$H$20*(B11-0)/365</f>
        <v>0.10793386670794017</v>
      </c>
      <c r="V10" s="134" cm="1">
        <f t="array" ref="V10">'(4) Net primary production'!$G$9*(INDEX('(8) Biomass growth'!$C$2:$C$367,MATCH(365,'(8) Biomass growth'!$A$2:$A$367,0),)-INDEX('(8) Biomass growth'!$C$2:$C$367,MATCH('(7) Time series'!B10,'(8) Biomass growth'!$A$2:$A$367,0),))+'(4) Net primary production'!$H$9*(365-B10)/365+'(4) Net primary production'!$G$21*(INDEX('(8) Biomass growth'!$C$2:$C$366,MATCH('(7) Time series'!B11,'(8) Biomass growth'!$A$2:$A$366,0),)-INDEX('(8) Biomass growth'!$C$2:$C$366,MATCH(0,'(8) Biomass growth'!$A$2:$A$366,0),))+'(4) Net primary production'!$H$21*(B11-0)/365</f>
        <v>0.12395137732883692</v>
      </c>
      <c r="W10" s="134" cm="1">
        <f t="array" ref="W10">'(4) Net primary production'!$G$10*(INDEX('(8) Biomass growth'!$C$2:$C$367,MATCH(365,'(8) Biomass growth'!$A$2:$A$367,0),)-INDEX('(8) Biomass growth'!$C$2:$C$367,MATCH('(7) Time series'!B10,'(8) Biomass growth'!$A$2:$A$367,0),))+'(4) Net primary production'!$H$10*(365-B10)/365+'(4) Net primary production'!$G$22*(INDEX('(8) Biomass growth'!$C$2:$C$366,MATCH('(7) Time series'!B11,'(8) Biomass growth'!$A$2:$A$366,0),)-INDEX('(8) Biomass growth'!$C$2:$C$366,MATCH(0,'(8) Biomass growth'!$A$2:$A$366,0),))+'(4) Net primary production'!$H$22*(B11-0)/365</f>
        <v>8.7707382312353754E-2</v>
      </c>
      <c r="X10" s="134" cm="1">
        <f t="array" ref="X10">'(4) Net primary production'!$G$11*(INDEX('(8) Biomass growth'!$C$2:$C$367,MATCH(365,'(8) Biomass growth'!$A$2:$A$367,0),)-INDEX('(8) Biomass growth'!$C$2:$C$367,MATCH('(7) Time series'!B10,'(8) Biomass growth'!$A$2:$A$367,0),))+'(4) Net primary production'!$H$11*(365-B10)/365+'(4) Net primary production'!$G$23*(INDEX('(8) Biomass growth'!$C$2:$C$366,MATCH('(7) Time series'!B11,'(8) Biomass growth'!$A$2:$A$366,0),)-INDEX('(8) Biomass growth'!$C$2:$C$366,MATCH(0,'(8) Biomass growth'!$A$2:$A$366,0),))+'(4) Net primary production'!$H$23*(B11-0)/365</f>
        <v>0.13182774322811691</v>
      </c>
      <c r="Y10" s="135" cm="1">
        <f t="array" ref="Y10">'(4) Net primary production'!$G$12*(INDEX('(8) Biomass growth'!$C$2:$C$367,MATCH(365,'(8) Biomass growth'!$A$2:$A$367,0),)-INDEX('(8) Biomass growth'!$C$2:$C$367,MATCH('(7) Time series'!B10,'(8) Biomass growth'!$A$2:$A$367,0),))+'(4) Net primary production'!$H$12*(365-B10)/365+'(4) Net primary production'!$G$24*(INDEX('(8) Biomass growth'!$C$2:$C$366,MATCH('(7) Time series'!B11,'(8) Biomass growth'!$A$2:$A$366,0),)-INDEX('(8) Biomass growth'!$C$2:$C$366,MATCH(0,'(8) Biomass growth'!$A$2:$A$366,0),))+'(4) Net primary production'!$H$24*(B11-0)/365</f>
        <v>9.6419781711489544E-2</v>
      </c>
      <c r="Z10" s="134" cm="1">
        <f t="array" ref="Z10">'(4) Net primary production'!$G$13*(INDEX('(8) Biomass growth'!$C$2:$C$367,MATCH(365,'(8) Biomass growth'!$A$2:$A$367,0),)-INDEX('(8) Biomass growth'!$C$2:$C$367,MATCH('(7) Time series'!B10,'(8) Biomass growth'!$A$2:$A$367,0),))+'(4) Net primary production'!$H$13*(365-B10)/365+'(4) Net primary production'!$G$25*(INDEX('(8) Biomass growth'!$C$2:$C$366,MATCH('(7) Time series'!B11,'(8) Biomass growth'!$A$2:$A$366,0),)-INDEX('(8) Biomass growth'!$C$2:$C$366,MATCH(0,'(8) Biomass growth'!$A$2:$A$366,0),))+'(4) Net primary production'!$H$25*(B11-0)/365</f>
        <v>0.14502628305821968</v>
      </c>
      <c r="AA10" s="150" cm="1">
        <f t="array" ref="AA10">'(4) Net primary production'!$G$14*(INDEX('(8) Biomass growth'!$C$2:$C$367,MATCH(365,'(8) Biomass growth'!$A$2:$A$367,0),)-INDEX('(8) Biomass growth'!$C$2:$C$367,MATCH('(7) Time series'!B10,'(8) Biomass growth'!$A$2:$A$367,0),))+'(4) Net primary production'!$H$14*(365-B10)/365+'(4) Net primary production'!$G$26*(INDEX('(8) Biomass growth'!$C$2:$C$366,MATCH('(7) Time series'!B11,'(8) Biomass growth'!$A$2:$A$366,0),)-INDEX('(8) Biomass growth'!$C$2:$C$366,MATCH(0,'(8) Biomass growth'!$A$2:$A$366,0),))+'(4) Net primary production'!$H$26*(B11-0)/365</f>
        <v>9.0981521598229434E-2</v>
      </c>
      <c r="AB10" s="175">
        <v>43084</v>
      </c>
      <c r="AC10" s="173">
        <f>SUM('(6) Plant uptake'!$H$9:$H$11)</f>
        <v>1.6157619927066933</v>
      </c>
      <c r="AD10" s="134">
        <f>SUM('(6) Plant uptake'!$H$9:$H$11)</f>
        <v>1.6157619927066933</v>
      </c>
      <c r="AE10" s="134">
        <f>SUM('(6) Plant uptake'!$H$9:$H$11)</f>
        <v>1.6157619927066933</v>
      </c>
      <c r="AF10" s="134">
        <f>SUM('(6) Plant uptake'!$H$30:$H$32)</f>
        <v>1.7211617070083649</v>
      </c>
      <c r="AG10" s="134">
        <f>SUM('(6) Plant uptake'!$H$39:$H$41)</f>
        <v>0.87885730371786019</v>
      </c>
      <c r="AH10" s="134">
        <f>SUM('(6) Plant uptake'!$H$48:$H$50)</f>
        <v>0.84495954879490864</v>
      </c>
      <c r="AI10" s="134">
        <f>SUM('(6) Plant uptake'!$H$57:$H$59)</f>
        <v>1.9156659848309023</v>
      </c>
      <c r="AJ10" s="134">
        <f>SUM('(6) Plant uptake'!$H$66:$H$68)</f>
        <v>11.888704357102318</v>
      </c>
      <c r="AK10" s="134">
        <f>SUM('(6) Plant uptake'!$H$75:$H$77)</f>
        <v>1.4551155900187529</v>
      </c>
      <c r="AL10" s="134">
        <f>SUM('(6) Plant uptake'!$H$84:$H$86)</f>
        <v>0.54014517679896901</v>
      </c>
      <c r="AM10" s="134">
        <f>SUM('(6) Plant uptake'!$H$93:$H$95)</f>
        <v>1.3780374293195889</v>
      </c>
      <c r="AN10" s="150">
        <f>SUM('(6) Plant uptake'!$H$102:$H$104)</f>
        <v>1.1885820500975937</v>
      </c>
      <c r="AO10" s="175">
        <v>43084</v>
      </c>
      <c r="AP10" s="173">
        <f>SUM('(6) Plant uptake'!$I$9:$I$11)</f>
        <v>11.436091859958639</v>
      </c>
      <c r="AQ10" s="134">
        <f>SUM('(6) Plant uptake'!$I$9:$I$11)</f>
        <v>11.436091859958639</v>
      </c>
      <c r="AR10" s="134">
        <f>SUM('(6) Plant uptake'!$I$9:$I$11)</f>
        <v>11.436091859958639</v>
      </c>
      <c r="AS10" s="134">
        <f>SUM('(6) Plant uptake'!$I$30:$I$32)</f>
        <v>9.490844121230932</v>
      </c>
      <c r="AT10" s="134">
        <f>SUM('(6) Plant uptake'!$I$39:$I$41)</f>
        <v>11.593215474109268</v>
      </c>
      <c r="AU10" s="134">
        <f>SUM('(6) Plant uptake'!$I$48:$I$50)</f>
        <v>10.262416995859748</v>
      </c>
      <c r="AV10" s="134">
        <f>SUM('(6) Plant uptake'!$I$57:$I$59)</f>
        <v>9.5152508525325281</v>
      </c>
      <c r="AW10" s="134">
        <f>SUM('(6) Plant uptake'!$I$66:$I$68)</f>
        <v>2.7287078937721612</v>
      </c>
      <c r="AX10" s="134">
        <f>SUM('(6) Plant uptake'!$I$75:$I$77)</f>
        <v>10.260473186000601</v>
      </c>
      <c r="AY10" s="134">
        <f>SUM('(6) Plant uptake'!$I$84:$I$86)</f>
        <v>9.5431749662528595</v>
      </c>
      <c r="AZ10" s="134">
        <f>SUM('(6) Plant uptake'!$I$93:$I$95)</f>
        <v>10.121954658526935</v>
      </c>
      <c r="BA10" s="150">
        <f>SUM('(6) Plant uptake'!$I$102:$I$104)</f>
        <v>10.504821694266917</v>
      </c>
      <c r="BB10" s="122">
        <v>43084</v>
      </c>
      <c r="BC10" s="173">
        <f>SUM('(6) Plant uptake'!$J$9:$J$11)</f>
        <v>13.051853852665333</v>
      </c>
      <c r="BD10" s="134">
        <f>SUM('(6) Plant uptake'!$J$9:$J$11)</f>
        <v>13.051853852665333</v>
      </c>
      <c r="BE10" s="134">
        <f>SUM('(6) Plant uptake'!$J$9:$J$11)</f>
        <v>13.051853852665333</v>
      </c>
      <c r="BF10" s="134">
        <f>SUM('(6) Plant uptake'!$J$30:$J$32)</f>
        <v>11.212005828239295</v>
      </c>
      <c r="BG10" s="134">
        <f>SUM('(6) Plant uptake'!$J$39:$J$41)</f>
        <v>12.472072777827128</v>
      </c>
      <c r="BH10" s="134">
        <f>SUM('(6) Plant uptake'!$J$48:$J$50)</f>
        <v>11.107376544654656</v>
      </c>
      <c r="BI10" s="134">
        <f>SUM('(6) Plant uptake'!$J$57:$J$59)</f>
        <v>11.43091683736343</v>
      </c>
      <c r="BJ10" s="134">
        <f>SUM('(6) Plant uptake'!$J$66:$J$68)</f>
        <v>14.61741225087448</v>
      </c>
      <c r="BK10" s="134">
        <f>SUM('(6) Plant uptake'!$J$75:$J$77)</f>
        <v>11.715588776019354</v>
      </c>
      <c r="BL10" s="134">
        <f>SUM('(6) Plant uptake'!$J$84:$J$86)</f>
        <v>10.083320143051829</v>
      </c>
      <c r="BM10" s="134">
        <f>SUM('(6) Plant uptake'!$J$93:$J$95)</f>
        <v>11.499992087846522</v>
      </c>
      <c r="BN10" s="150">
        <f>SUM('(6) Plant uptake'!$J$102:$J$104)</f>
        <v>11.693403744364511</v>
      </c>
      <c r="BO10" s="122">
        <v>43084</v>
      </c>
      <c r="BP10" s="173">
        <f t="shared" si="5"/>
        <v>0.15012055413904857</v>
      </c>
      <c r="BQ10" s="134">
        <f t="shared" si="6"/>
        <v>0.16394541892143097</v>
      </c>
      <c r="BR10" s="134">
        <f t="shared" si="7"/>
        <v>0.16306980667779003</v>
      </c>
      <c r="BS10" s="134">
        <f t="shared" si="8"/>
        <v>0.17786136474568187</v>
      </c>
      <c r="BT10" s="134">
        <f t="shared" si="9"/>
        <v>9.1491930060453988E-2</v>
      </c>
      <c r="BU10" s="134">
        <f t="shared" si="10"/>
        <v>9.1199751313230937E-2</v>
      </c>
      <c r="BV10" s="134">
        <f t="shared" si="11"/>
        <v>0.23744943732179316</v>
      </c>
      <c r="BW10" s="134">
        <f t="shared" si="12"/>
        <v>1.0427271382469188</v>
      </c>
      <c r="BX10" s="134">
        <f t="shared" si="13"/>
        <v>0.19182460436822199</v>
      </c>
      <c r="BY10" s="134">
        <f t="shared" si="14"/>
        <v>5.2080680039470521E-2</v>
      </c>
      <c r="BZ10" s="134">
        <f t="shared" si="15"/>
        <v>0.19985164628932411</v>
      </c>
      <c r="CA10" s="150">
        <f t="shared" si="16"/>
        <v>0.10813900346222204</v>
      </c>
      <c r="CB10" s="156">
        <v>43084</v>
      </c>
      <c r="CC10" s="153">
        <f t="shared" si="17"/>
        <v>1.0625280548443374</v>
      </c>
      <c r="CD10" s="134">
        <f t="shared" si="18"/>
        <v>1.16037812454302</v>
      </c>
      <c r="CE10" s="134">
        <f t="shared" si="19"/>
        <v>1.1541806882267915</v>
      </c>
      <c r="CF10" s="134">
        <f t="shared" si="20"/>
        <v>0.98076460864607262</v>
      </c>
      <c r="CG10" s="134">
        <f t="shared" si="21"/>
        <v>1.2068917841905884</v>
      </c>
      <c r="CH10" s="134">
        <f t="shared" si="22"/>
        <v>1.1076623481324259</v>
      </c>
      <c r="CI10" s="134">
        <f t="shared" si="23"/>
        <v>1.1794284488007964</v>
      </c>
      <c r="CJ10" s="134">
        <f t="shared" si="24"/>
        <v>0.2393278264578125</v>
      </c>
      <c r="CK10" s="134">
        <f t="shared" si="25"/>
        <v>1.3526150245630659</v>
      </c>
      <c r="CL10" s="134">
        <f t="shared" si="26"/>
        <v>0.92015084708065231</v>
      </c>
      <c r="CM10" s="134">
        <f t="shared" si="27"/>
        <v>1.4679494614099926</v>
      </c>
      <c r="CN10" s="150">
        <f t="shared" si="28"/>
        <v>0.95574466186249463</v>
      </c>
      <c r="CO10" s="156">
        <v>43084</v>
      </c>
      <c r="CP10" s="159">
        <f t="shared" si="29"/>
        <v>1.2126486089833861</v>
      </c>
      <c r="CQ10" s="137">
        <f t="shared" si="30"/>
        <v>1.3243235434644511</v>
      </c>
      <c r="CR10" s="137">
        <f t="shared" si="31"/>
        <v>1.3172504949045818</v>
      </c>
      <c r="CS10" s="137">
        <f t="shared" si="32"/>
        <v>1.1586259733917543</v>
      </c>
      <c r="CT10" s="137">
        <f t="shared" si="33"/>
        <v>1.2983837142510424</v>
      </c>
      <c r="CU10" s="137">
        <f t="shared" si="34"/>
        <v>1.1988620994456567</v>
      </c>
      <c r="CV10" s="137">
        <f t="shared" si="35"/>
        <v>1.4168778861225897</v>
      </c>
      <c r="CW10" s="137">
        <f t="shared" si="36"/>
        <v>1.2820549647047315</v>
      </c>
      <c r="CX10" s="137">
        <f t="shared" si="37"/>
        <v>1.5444396289312878</v>
      </c>
      <c r="CY10" s="137">
        <f t="shared" si="38"/>
        <v>0.97223152712012284</v>
      </c>
      <c r="CZ10" s="137">
        <f t="shared" si="39"/>
        <v>1.6678011076993164</v>
      </c>
      <c r="DA10" s="146">
        <f t="shared" si="40"/>
        <v>1.0638836653247168</v>
      </c>
      <c r="DB10" s="156">
        <v>43084</v>
      </c>
      <c r="DC10" s="186">
        <f t="shared" si="51"/>
        <v>2.1726217818053506</v>
      </c>
      <c r="DD10" s="136">
        <f t="shared" si="52"/>
        <v>5.5829680613056949</v>
      </c>
      <c r="DE10" s="136">
        <f t="shared" si="53"/>
        <v>2.75869067755779</v>
      </c>
      <c r="DF10" s="136">
        <f t="shared" si="54"/>
        <v>3.249078012875195</v>
      </c>
      <c r="DG10" s="136">
        <f t="shared" si="55"/>
        <v>1.6785889682944528</v>
      </c>
      <c r="DH10" s="136">
        <f t="shared" si="56"/>
        <v>3.9628798617874663</v>
      </c>
      <c r="DI10" s="136">
        <f t="shared" si="57"/>
        <v>2.6411684429095015</v>
      </c>
      <c r="DJ10" s="136">
        <f t="shared" si="58"/>
        <v>11.978826767337154</v>
      </c>
      <c r="DK10" s="136">
        <f t="shared" si="59"/>
        <v>1.6377001501442581</v>
      </c>
      <c r="DL10" s="136">
        <v>0</v>
      </c>
      <c r="DM10" s="136">
        <f t="shared" si="60"/>
        <v>3.7462602494272494</v>
      </c>
      <c r="DN10" s="166">
        <f t="shared" si="61"/>
        <v>5.1422209595441855</v>
      </c>
    </row>
    <row r="11" spans="1:155">
      <c r="A11" s="165">
        <v>43139</v>
      </c>
      <c r="B11" s="166">
        <f t="shared" ref="B11:B25" si="62">A11-EY$2</f>
        <v>38</v>
      </c>
      <c r="C11" s="159">
        <v>13.694398907305152</v>
      </c>
      <c r="D11" s="137">
        <v>15.276382058499202</v>
      </c>
      <c r="E11" s="137">
        <v>10.544352296255873</v>
      </c>
      <c r="F11" s="137">
        <v>11.028358921922598</v>
      </c>
      <c r="G11" s="137">
        <v>26.407415349270277</v>
      </c>
      <c r="H11" s="137">
        <v>18.097909084538166</v>
      </c>
      <c r="I11" s="137">
        <v>16.492206434572953</v>
      </c>
      <c r="J11" s="137">
        <v>10.208846219681728</v>
      </c>
      <c r="K11" s="137">
        <v>14.983019332626267</v>
      </c>
      <c r="L11" s="137">
        <v>0</v>
      </c>
      <c r="M11" s="137">
        <v>13.172014650660753</v>
      </c>
      <c r="N11" s="146">
        <v>2.2465608477994219</v>
      </c>
      <c r="O11" s="122">
        <v>43139</v>
      </c>
      <c r="P11" s="153" cm="1">
        <f t="array" ref="P11">'(4) Net primary production'!$G$15*(INDEX('(8) Biomass growth'!$C$2:$C$366,MATCH('(7) Time series'!B12,'(8) Biomass growth'!$A$2:$A$366,0),)-INDEX('(8) Biomass growth'!$C$2:$C$366,MATCH('(7) Time series'!B11,'(8) Biomass growth'!$A$2:$A$366,0),))+'(4) Net primary production'!$H$15*(B12-B11)/365</f>
        <v>6.757141149761077E-2</v>
      </c>
      <c r="Q11" s="134" cm="1">
        <f t="array" ref="Q11">'(4) Net primary production'!$G$16*(INDEX('(8) Biomass growth'!$C$2:$C$366,MATCH('(7) Time series'!B12,'(8) Biomass growth'!$A$2:$A$366,0),)-INDEX('(8) Biomass growth'!$C$2:$C$366,MATCH('(7) Time series'!B11,'(8) Biomass growth'!$A$2:$A$366,0),))+'(4) Net primary production'!$H$16*(B12-B11)/365</f>
        <v>7.2452616118120206E-2</v>
      </c>
      <c r="R11" s="134" cm="1">
        <f t="array" ref="R11">'(4) Net primary production'!$G$17*(INDEX('(8) Biomass growth'!$C$2:$C$366,MATCH('(7) Time series'!B12,'(8) Biomass growth'!$A$2:$A$366,0),)-INDEX('(8) Biomass growth'!$C$2:$C$366,MATCH('(7) Time series'!B11,'(8) Biomass growth'!$A$2:$A$366,0),))+'(4) Net primary production'!$H$17*(B12-B11)/365</f>
        <v>7.2623381422997194E-2</v>
      </c>
      <c r="S11" s="134" cm="1">
        <f t="array" ref="S11">'(4) Net primary production'!$G$18*(INDEX('(8) Biomass growth'!$C$2:$C$366,MATCH('(7) Time series'!B12,'(8) Biomass growth'!$A$2:$A$366,0),)-INDEX('(8) Biomass growth'!$C$2:$C$366,MATCH('(7) Time series'!B11,'(8) Biomass growth'!$A$2:$A$366,0),))+'(4) Net primary production'!$H$18*(B12-B11)/365</f>
        <v>7.4870943732407449E-2</v>
      </c>
      <c r="T11" s="134" cm="1">
        <f t="array" ref="T11">'(4) Net primary production'!$G$19*(INDEX('(8) Biomass growth'!$C$2:$C$366,MATCH('(7) Time series'!B12,'(8) Biomass growth'!$A$2:$A$366,0),)-INDEX('(8) Biomass growth'!$C$2:$C$366,MATCH('(7) Time series'!B11,'(8) Biomass growth'!$A$2:$A$366,0),))+'(4) Net primary production'!$H$19*(B12-B11)/365</f>
        <v>7.73712816406434E-2</v>
      </c>
      <c r="U11" s="134" cm="1">
        <f t="array" ref="U11">'(4) Net primary production'!$G$20*(INDEX('(8) Biomass growth'!$C$2:$C$366,MATCH('(7) Time series'!B12,'(8) Biomass growth'!$A$2:$A$366,0),)-INDEX('(8) Biomass growth'!$C$2:$C$366,MATCH('(7) Time series'!B11,'(8) Biomass growth'!$A$2:$A$366,0),))+'(4) Net primary production'!$H$20*(B12-B11)/365</f>
        <v>7.9173493800235487E-2</v>
      </c>
      <c r="V11" s="134" cm="1">
        <f t="array" ref="V11">'(4) Net primary production'!$G$21*(INDEX('(8) Biomass growth'!$C$2:$C$366,MATCH('(7) Time series'!B12,'(8) Biomass growth'!$A$2:$A$366,0),)-INDEX('(8) Biomass growth'!$C$2:$C$366,MATCH('(7) Time series'!B11,'(8) Biomass growth'!$A$2:$A$366,0),))+'(4) Net primary production'!$H$21*(B12-B11)/365</f>
        <v>9.3239630823855044E-2</v>
      </c>
      <c r="W11" s="134" cm="1">
        <f t="array" ref="W11">'(4) Net primary production'!$G$22*(INDEX('(8) Biomass growth'!$C$2:$C$366,MATCH('(7) Time series'!B12,'(8) Biomass growth'!$A$2:$A$366,0),)-INDEX('(8) Biomass growth'!$C$2:$C$366,MATCH('(7) Time series'!B11,'(8) Biomass growth'!$A$2:$A$366,0),))+'(4) Net primary production'!$H$22*(B12-B11)/365</f>
        <v>5.5428412327681212E-2</v>
      </c>
      <c r="X11" s="134" cm="1">
        <f t="array" ref="X11">'(4) Net primary production'!$G$23*(INDEX('(8) Biomass growth'!$C$2:$C$366,MATCH('(7) Time series'!B12,'(8) Biomass growth'!$A$2:$A$366,0),)-INDEX('(8) Biomass growth'!$C$2:$C$366,MATCH('(7) Time series'!B11,'(8) Biomass growth'!$A$2:$A$366,0),))+'(4) Net primary production'!$H$23*(B12-B11)/365</f>
        <v>9.5915101334987277E-2</v>
      </c>
      <c r="Y11" s="135" cm="1">
        <f t="array" ref="Y11">'(4) Net primary production'!$G$24*(INDEX('(8) Biomass growth'!$C$2:$C$366,MATCH('(7) Time series'!B12,'(8) Biomass growth'!$A$2:$A$366,0),)-INDEX('(8) Biomass growth'!$C$2:$C$366,MATCH('(7) Time series'!B11,'(8) Biomass growth'!$A$2:$A$366,0),))+'(4) Net primary production'!$H$24*(B12-B11)/365</f>
        <v>6.2066958245171569E-2</v>
      </c>
      <c r="Z11" s="134" cm="1">
        <f t="array" ref="Z11">'(4) Net primary production'!$G$25*(INDEX('(8) Biomass growth'!$C$2:$C$366,MATCH('(7) Time series'!B12,'(8) Biomass growth'!$A$2:$A$366,0),)-INDEX('(8) Biomass growth'!$C$2:$C$366,MATCH('(7) Time series'!B11,'(8) Biomass growth'!$A$2:$A$366,0),))+'(4) Net primary production'!$H$25*(B12-B11)/365</f>
        <v>0.11085765375415343</v>
      </c>
      <c r="AA11" s="150" cm="1">
        <f t="array" ref="AA11">'(4) Net primary production'!$G$26*(INDEX('(8) Biomass growth'!$C$2:$C$366,MATCH('(7) Time series'!B12,'(8) Biomass growth'!$A$2:$A$366,0),)-INDEX('(8) Biomass growth'!$C$2:$C$366,MATCH('(7) Time series'!B11,'(8) Biomass growth'!$A$2:$A$366,0),))+'(4) Net primary production'!$H$26*(B12-B11)/365</f>
        <v>5.7902136926089004E-2</v>
      </c>
      <c r="AB11" s="175">
        <v>43139</v>
      </c>
      <c r="AC11" s="173">
        <f>SUM('(6) Plant uptake'!$H$9:$H$11)</f>
        <v>1.6157619927066933</v>
      </c>
      <c r="AD11" s="134">
        <f>SUM('(6) Plant uptake'!$H$9:$H$11)</f>
        <v>1.6157619927066933</v>
      </c>
      <c r="AE11" s="134">
        <f>SUM('(6) Plant uptake'!$H$9:$H$11)</f>
        <v>1.6157619927066933</v>
      </c>
      <c r="AF11" s="134">
        <f>SUM('(6) Plant uptake'!$H$30:$H$32)</f>
        <v>1.7211617070083649</v>
      </c>
      <c r="AG11" s="134">
        <f>SUM('(6) Plant uptake'!$H$39:$H$41)</f>
        <v>0.87885730371786019</v>
      </c>
      <c r="AH11" s="134">
        <f>SUM('(6) Plant uptake'!$H$51:$H$53)</f>
        <v>0.84495954879490864</v>
      </c>
      <c r="AI11" s="134">
        <f>SUM('(6) Plant uptake'!$H$60:$H$62)</f>
        <v>1.9156659848309023</v>
      </c>
      <c r="AJ11" s="134">
        <f>SUM('(6) Plant uptake'!$H$69:$H$71)</f>
        <v>5.5290423871354992</v>
      </c>
      <c r="AK11" s="134">
        <f>SUM('(6) Plant uptake'!$H$78:$H$80)</f>
        <v>1.4551155900187529</v>
      </c>
      <c r="AL11" s="134">
        <f>SUM('(6) Plant uptake'!$H$87:$H$89)</f>
        <v>3.0564218248811081</v>
      </c>
      <c r="AM11" s="134">
        <f>SUM('(6) Plant uptake'!$H$96:$H$98)</f>
        <v>1.3780374293195889</v>
      </c>
      <c r="AN11" s="150">
        <f>SUM('(6) Plant uptake'!$H$105:$H$107)</f>
        <v>2.5676370303191485</v>
      </c>
      <c r="AO11" s="175">
        <v>43139</v>
      </c>
      <c r="AP11" s="173">
        <f>SUM('(6) Plant uptake'!$I$9:$I$11)</f>
        <v>11.436091859958639</v>
      </c>
      <c r="AQ11" s="134">
        <f>SUM('(6) Plant uptake'!$I$9:$I$11)</f>
        <v>11.436091859958639</v>
      </c>
      <c r="AR11" s="134">
        <f>SUM('(6) Plant uptake'!$I$9:$I$11)</f>
        <v>11.436091859958639</v>
      </c>
      <c r="AS11" s="134">
        <f>SUM('(6) Plant uptake'!$I$30:$I$32)</f>
        <v>9.490844121230932</v>
      </c>
      <c r="AT11" s="134">
        <f>SUM('(6) Plant uptake'!$I$39:$I$41)</f>
        <v>11.593215474109268</v>
      </c>
      <c r="AU11" s="134">
        <f>SUM('(6) Plant uptake'!$I$51:$I$53)</f>
        <v>10.262416995859748</v>
      </c>
      <c r="AV11" s="134">
        <f>SUM('(6) Plant uptake'!$I$60:$I$62)</f>
        <v>9.5152508525325281</v>
      </c>
      <c r="AW11" s="134">
        <f>SUM('(6) Plant uptake'!$I$69:$I$71)</f>
        <v>12.777828143937912</v>
      </c>
      <c r="AX11" s="134">
        <f>SUM('(6) Plant uptake'!$I$78:$I$80)</f>
        <v>10.260473186000601</v>
      </c>
      <c r="AY11" s="134">
        <f>SUM('(6) Plant uptake'!$I$87:$I$89)</f>
        <v>20.961105942956213</v>
      </c>
      <c r="AZ11" s="134">
        <f>SUM('(6) Plant uptake'!$I$96:$I$98)</f>
        <v>10.121954658526935</v>
      </c>
      <c r="BA11" s="150">
        <f>SUM('(6) Plant uptake'!$I$105:$I$107)</f>
        <v>18.833463335386703</v>
      </c>
      <c r="BB11" s="122">
        <v>43139</v>
      </c>
      <c r="BC11" s="173">
        <f>SUM('(6) Plant uptake'!$J$9:$J$11)</f>
        <v>13.051853852665333</v>
      </c>
      <c r="BD11" s="134">
        <f>SUM('(6) Plant uptake'!$J$9:$J$11)</f>
        <v>13.051853852665333</v>
      </c>
      <c r="BE11" s="134">
        <f>SUM('(6) Plant uptake'!$J$9:$J$11)</f>
        <v>13.051853852665333</v>
      </c>
      <c r="BF11" s="134">
        <f>SUM('(6) Plant uptake'!$J$30:$J$32)</f>
        <v>11.212005828239295</v>
      </c>
      <c r="BG11" s="134">
        <f>SUM('(6) Plant uptake'!$J$39:$J$41)</f>
        <v>12.472072777827128</v>
      </c>
      <c r="BH11" s="134">
        <f>SUM('(6) Plant uptake'!$J$51:$J$53)</f>
        <v>11.107376544654656</v>
      </c>
      <c r="BI11" s="134">
        <f>SUM('(6) Plant uptake'!$J$60:$J$62)</f>
        <v>11.43091683736343</v>
      </c>
      <c r="BJ11" s="134">
        <f>SUM('(6) Plant uptake'!$J$69:$J$71)</f>
        <v>18.306870531073411</v>
      </c>
      <c r="BK11" s="134">
        <f>SUM('(6) Plant uptake'!$J$78:$J$80)</f>
        <v>11.715588776019354</v>
      </c>
      <c r="BL11" s="134">
        <f>SUM('(6) Plant uptake'!$J$87:$J$89)</f>
        <v>24.017527767837318</v>
      </c>
      <c r="BM11" s="134">
        <f>SUM('(6) Plant uptake'!$J$96:$J$98)</f>
        <v>11.499992087846522</v>
      </c>
      <c r="BN11" s="150">
        <f>SUM('(6) Plant uptake'!$J$105:$J$107)</f>
        <v>21.401100365705851</v>
      </c>
      <c r="BO11" s="122">
        <v>43139</v>
      </c>
      <c r="BP11" s="173">
        <f t="shared" si="5"/>
        <v>0.10917931849138354</v>
      </c>
      <c r="BQ11" s="134">
        <f t="shared" si="6"/>
        <v>0.11706618339582699</v>
      </c>
      <c r="BR11" s="134">
        <f t="shared" si="7"/>
        <v>0.1173420994851202</v>
      </c>
      <c r="BS11" s="134">
        <f t="shared" si="8"/>
        <v>0.12886500131979764</v>
      </c>
      <c r="BT11" s="134">
        <f t="shared" si="9"/>
        <v>6.7998315967891035E-2</v>
      </c>
      <c r="BU11" s="134">
        <f t="shared" si="10"/>
        <v>6.6898399597963468E-2</v>
      </c>
      <c r="BV11" s="134">
        <f t="shared" si="11"/>
        <v>0.17861598920745003</v>
      </c>
      <c r="BW11" s="134">
        <f t="shared" si="12"/>
        <v>0.30646604121137327</v>
      </c>
      <c r="BX11" s="134">
        <f t="shared" si="13"/>
        <v>0.1395675592707685</v>
      </c>
      <c r="BY11" s="134">
        <f t="shared" si="14"/>
        <v>0.18970280578452683</v>
      </c>
      <c r="BZ11" s="134">
        <f t="shared" si="15"/>
        <v>0.15276599619977468</v>
      </c>
      <c r="CA11" s="150">
        <f t="shared" si="16"/>
        <v>0.14867167090603589</v>
      </c>
      <c r="CB11" s="156">
        <v>43139</v>
      </c>
      <c r="CC11" s="153">
        <f t="shared" si="17"/>
        <v>0.77275286899374207</v>
      </c>
      <c r="CD11" s="134">
        <f t="shared" si="18"/>
        <v>0.8285747734211425</v>
      </c>
      <c r="CE11" s="134">
        <f t="shared" si="19"/>
        <v>0.83052766113420962</v>
      </c>
      <c r="CF11" s="134">
        <f t="shared" si="20"/>
        <v>0.71058845617373112</v>
      </c>
      <c r="CG11" s="134">
        <f t="shared" si="21"/>
        <v>0.89698193956797334</v>
      </c>
      <c r="CH11" s="134">
        <f t="shared" si="22"/>
        <v>0.81251140839713309</v>
      </c>
      <c r="CI11" s="134">
        <f t="shared" si="23"/>
        <v>0.88719847668650487</v>
      </c>
      <c r="CJ11" s="134">
        <f t="shared" si="24"/>
        <v>0.70825472701444003</v>
      </c>
      <c r="CK11" s="134">
        <f t="shared" si="25"/>
        <v>0.98413432538016743</v>
      </c>
      <c r="CL11" s="134">
        <f t="shared" si="26"/>
        <v>1.3009920873340808</v>
      </c>
      <c r="CM11" s="134">
        <f t="shared" si="27"/>
        <v>1.1220961448502194</v>
      </c>
      <c r="CN11" s="150">
        <f t="shared" si="28"/>
        <v>1.0904977728380378</v>
      </c>
      <c r="CO11" s="156">
        <v>43139</v>
      </c>
      <c r="CP11" s="159">
        <f t="shared" si="29"/>
        <v>0.8819321874851257</v>
      </c>
      <c r="CQ11" s="137">
        <f t="shared" si="30"/>
        <v>0.94564095681696958</v>
      </c>
      <c r="CR11" s="137">
        <f t="shared" si="31"/>
        <v>0.94786976061932993</v>
      </c>
      <c r="CS11" s="137">
        <f t="shared" si="32"/>
        <v>0.83945345749352862</v>
      </c>
      <c r="CT11" s="137">
        <f t="shared" si="33"/>
        <v>0.96498025553586442</v>
      </c>
      <c r="CU11" s="137">
        <f t="shared" si="34"/>
        <v>0.87940980799509649</v>
      </c>
      <c r="CV11" s="137">
        <f t="shared" si="35"/>
        <v>1.0658144658939548</v>
      </c>
      <c r="CW11" s="137">
        <f t="shared" si="36"/>
        <v>1.0147207682258133</v>
      </c>
      <c r="CX11" s="137">
        <f t="shared" si="37"/>
        <v>1.1237018846509359</v>
      </c>
      <c r="CY11" s="137">
        <f t="shared" si="38"/>
        <v>1.4906948931186075</v>
      </c>
      <c r="CZ11" s="137">
        <f t="shared" si="39"/>
        <v>1.2748621410499938</v>
      </c>
      <c r="DA11" s="146">
        <f t="shared" si="40"/>
        <v>1.2391694437440737</v>
      </c>
      <c r="DB11" s="156">
        <v>43139</v>
      </c>
      <c r="DC11" s="186">
        <f t="shared" si="51"/>
        <v>0.79725528101231824</v>
      </c>
      <c r="DD11" s="136">
        <f t="shared" si="52"/>
        <v>0.76632139041518532</v>
      </c>
      <c r="DE11" s="136">
        <f t="shared" si="53"/>
        <v>1.112843123866285</v>
      </c>
      <c r="DF11" s="136">
        <f t="shared" si="54"/>
        <v>1.1684875531538497</v>
      </c>
      <c r="DG11" s="136">
        <f t="shared" si="55"/>
        <v>0.25749705175054194</v>
      </c>
      <c r="DH11" s="136">
        <f t="shared" si="56"/>
        <v>0.36964711937423583</v>
      </c>
      <c r="DI11" s="136">
        <f t="shared" si="57"/>
        <v>1.0830327034532727</v>
      </c>
      <c r="DJ11" s="136">
        <f t="shared" si="58"/>
        <v>3.0019654975361916</v>
      </c>
      <c r="DK11" s="136">
        <f t="shared" si="59"/>
        <v>0.93150490012953013</v>
      </c>
      <c r="DL11" s="136">
        <v>0</v>
      </c>
      <c r="DM11" s="136">
        <f t="shared" si="60"/>
        <v>1.1597769988215996</v>
      </c>
      <c r="DN11" s="166">
        <f t="shared" si="61"/>
        <v>6.6177451214670873</v>
      </c>
    </row>
    <row r="12" spans="1:155">
      <c r="A12" s="165">
        <v>43167</v>
      </c>
      <c r="B12" s="166">
        <f t="shared" si="62"/>
        <v>66</v>
      </c>
      <c r="C12" s="159">
        <v>9.7085073754862918</v>
      </c>
      <c r="D12" s="137">
        <v>9.3399399462311088</v>
      </c>
      <c r="E12" s="137">
        <v>7.9035761566774987</v>
      </c>
      <c r="F12" s="137">
        <v>8.3587757999163639</v>
      </c>
      <c r="G12" s="137">
        <v>9.9386312900061888</v>
      </c>
      <c r="H12" s="137">
        <v>5.1146742546113817</v>
      </c>
      <c r="I12" s="137">
        <v>11.564202058611897</v>
      </c>
      <c r="J12" s="137">
        <v>10.479533398167902</v>
      </c>
      <c r="K12" s="137">
        <v>13.079354100214683</v>
      </c>
      <c r="L12" s="137">
        <v>17.657780538601223</v>
      </c>
      <c r="M12" s="137">
        <v>11.29466714337943</v>
      </c>
      <c r="N12" s="146">
        <v>15.10528451482104</v>
      </c>
      <c r="O12" s="122">
        <v>43167</v>
      </c>
      <c r="P12" s="153" cm="1">
        <f t="array" ref="P12">'(4) Net primary production'!$G$15*(INDEX('(8) Biomass growth'!$C$2:$C$366,MATCH('(7) Time series'!B13,'(8) Biomass growth'!$A$2:$A$366,0),)-INDEX('(8) Biomass growth'!$C$2:$C$366,MATCH('(7) Time series'!B12,'(8) Biomass growth'!$A$2:$A$366,0),))+'(4) Net primary production'!$H$15*(B13-B12)/365</f>
        <v>0.13741769029696396</v>
      </c>
      <c r="Q12" s="134" cm="1">
        <f t="array" ref="Q12">'(4) Net primary production'!$G$16*(INDEX('(8) Biomass growth'!$C$2:$C$366,MATCH('(7) Time series'!B13,'(8) Biomass growth'!$A$2:$A$366,0),)-INDEX('(8) Biomass growth'!$C$2:$C$366,MATCH('(7) Time series'!B12,'(8) Biomass growth'!$A$2:$A$366,0),))+'(4) Net primary production'!$H$16*(B13-B12)/365</f>
        <v>0.14845050660652043</v>
      </c>
      <c r="R12" s="134" cm="1">
        <f t="array" ref="R12">'(4) Net primary production'!$G$17*(INDEX('(8) Biomass growth'!$C$2:$C$366,MATCH('(7) Time series'!B13,'(8) Biomass growth'!$A$2:$A$366,0),)-INDEX('(8) Biomass growth'!$C$2:$C$366,MATCH('(7) Time series'!B12,'(8) Biomass growth'!$A$2:$A$366,0),))+'(4) Net primary production'!$H$17*(B13-B12)/365</f>
        <v>0.14883648146052206</v>
      </c>
      <c r="S12" s="134" cm="1">
        <f t="array" ref="S12">'(4) Net primary production'!$G$18*(INDEX('(8) Biomass growth'!$C$2:$C$366,MATCH('(7) Time series'!B13,'(8) Biomass growth'!$A$2:$A$366,0),)-INDEX('(8) Biomass growth'!$C$2:$C$366,MATCH('(7) Time series'!B12,'(8) Biomass growth'!$A$2:$A$366,0),))+'(4) Net primary production'!$H$18*(B13-B12)/365</f>
        <v>0.15391656804402976</v>
      </c>
      <c r="T12" s="134" cm="1">
        <f t="array" ref="T12">'(4) Net primary production'!$G$19*(INDEX('(8) Biomass growth'!$C$2:$C$366,MATCH('(7) Time series'!B13,'(8) Biomass growth'!$A$2:$A$366,0),)-INDEX('(8) Biomass growth'!$C$2:$C$366,MATCH('(7) Time series'!B12,'(8) Biomass growth'!$A$2:$A$366,0),))+'(4) Net primary production'!$H$19*(B13-B12)/365</f>
        <v>0.15956799448443759</v>
      </c>
      <c r="U12" s="134" cm="1">
        <f t="array" ref="U12">'(4) Net primary production'!$G$20*(INDEX('(8) Biomass growth'!$C$2:$C$366,MATCH('(7) Time series'!B13,'(8) Biomass growth'!$A$2:$A$366,0),)-INDEX('(8) Biomass growth'!$C$2:$C$366,MATCH('(7) Time series'!B12,'(8) Biomass growth'!$A$2:$A$366,0),))+'(4) Net primary production'!$H$20*(B13-B12)/365</f>
        <v>0.16364147167981757</v>
      </c>
      <c r="V12" s="134" cm="1">
        <f t="array" ref="V12">'(4) Net primary production'!$G$21*(INDEX('(8) Biomass growth'!$C$2:$C$366,MATCH('(7) Time series'!B13,'(8) Biomass growth'!$A$2:$A$366,0),)-INDEX('(8) Biomass growth'!$C$2:$C$366,MATCH('(7) Time series'!B12,'(8) Biomass growth'!$A$2:$A$366,0),))+'(4) Net primary production'!$H$21*(B13-B12)/365</f>
        <v>0.19543466988228286</v>
      </c>
      <c r="W12" s="134" cm="1">
        <f t="array" ref="W12">'(4) Net primary production'!$G$22*(INDEX('(8) Biomass growth'!$C$2:$C$366,MATCH('(7) Time series'!B13,'(8) Biomass growth'!$A$2:$A$366,0),)-INDEX('(8) Biomass growth'!$C$2:$C$366,MATCH('(7) Time series'!B12,'(8) Biomass growth'!$A$2:$A$366,0),))+'(4) Net primary production'!$H$22*(B13-B12)/365</f>
        <v>9.4686193161280782E-2</v>
      </c>
      <c r="X12" s="134" cm="1">
        <f t="array" ref="X12">'(4) Net primary production'!$G$23*(INDEX('(8) Biomass growth'!$C$2:$C$366,MATCH('(7) Time series'!B13,'(8) Biomass growth'!$A$2:$A$366,0),)-INDEX('(8) Biomass growth'!$C$2:$C$366,MATCH('(7) Time series'!B12,'(8) Biomass growth'!$A$2:$A$366,0),))+'(4) Net primary production'!$H$23*(B13-B12)/365</f>
        <v>0.20148194242786122</v>
      </c>
      <c r="Y12" s="135" cm="1">
        <f t="array" ref="Y12">'(4) Net primary production'!$G$24*(INDEX('(8) Biomass growth'!$C$2:$C$366,MATCH('(7) Time series'!B13,'(8) Biomass growth'!$A$2:$A$366,0),)-INDEX('(8) Biomass growth'!$C$2:$C$366,MATCH('(7) Time series'!B12,'(8) Biomass growth'!$A$2:$A$366,0),))+'(4) Net primary production'!$H$24*(B13-B12)/365</f>
        <v>0.10734648649238146</v>
      </c>
      <c r="Z12" s="134" cm="1">
        <f t="array" ref="Z12">'(4) Net primary production'!$G$25*(INDEX('(8) Biomass growth'!$C$2:$C$366,MATCH('(7) Time series'!B13,'(8) Biomass growth'!$A$2:$A$366,0),)-INDEX('(8) Biomass growth'!$C$2:$C$366,MATCH('(7) Time series'!B12,'(8) Biomass growth'!$A$2:$A$366,0),))+'(4) Net primary production'!$H$25*(B13-B12)/365</f>
        <v>0.23525607173682128</v>
      </c>
      <c r="AA12" s="150" cm="1">
        <f t="array" ref="AA12">'(4) Net primary production'!$G$26*(INDEX('(8) Biomass growth'!$C$2:$C$366,MATCH('(7) Time series'!B13,'(8) Biomass growth'!$A$2:$A$366,0),)-INDEX('(8) Biomass growth'!$C$2:$C$366,MATCH('(7) Time series'!B12,'(8) Biomass growth'!$A$2:$A$366,0),))+'(4) Net primary production'!$H$26*(B13-B12)/365</f>
        <v>9.9403804431195966E-2</v>
      </c>
      <c r="AB12" s="175">
        <v>43167</v>
      </c>
      <c r="AC12" s="173">
        <f>SUM('(6) Plant uptake'!$H$9:$H$11)</f>
        <v>1.6157619927066933</v>
      </c>
      <c r="AD12" s="134">
        <f>SUM('(6) Plant uptake'!$H$9:$H$11)</f>
        <v>1.6157619927066933</v>
      </c>
      <c r="AE12" s="134">
        <f>SUM('(6) Plant uptake'!$H$9:$H$11)</f>
        <v>1.6157619927066933</v>
      </c>
      <c r="AF12" s="134">
        <f>SUM('(6) Plant uptake'!$H$30:$H$32)</f>
        <v>1.7211617070083649</v>
      </c>
      <c r="AG12" s="134">
        <f>SUM('(6) Plant uptake'!$H$39:$H$41)</f>
        <v>0.87885730371786019</v>
      </c>
      <c r="AH12" s="134">
        <f>SUM('(6) Plant uptake'!$H$51:$H$53)</f>
        <v>0.84495954879490864</v>
      </c>
      <c r="AI12" s="134">
        <f>SUM('(6) Plant uptake'!$H$60:$H$62)</f>
        <v>1.9156659848309023</v>
      </c>
      <c r="AJ12" s="134">
        <f>SUM('(6) Plant uptake'!$H$69:$H$71)</f>
        <v>5.5290423871354992</v>
      </c>
      <c r="AK12" s="134">
        <f>SUM('(6) Plant uptake'!$H$78:$H$80)</f>
        <v>1.4551155900187529</v>
      </c>
      <c r="AL12" s="134">
        <f>SUM('(6) Plant uptake'!$H$87:$H$89)</f>
        <v>3.0564218248811081</v>
      </c>
      <c r="AM12" s="134">
        <f>SUM('(6) Plant uptake'!$H$96:$H$98)</f>
        <v>1.3780374293195889</v>
      </c>
      <c r="AN12" s="150">
        <f>SUM('(6) Plant uptake'!$H$105:$H$107)</f>
        <v>2.5676370303191485</v>
      </c>
      <c r="AO12" s="175">
        <v>43167</v>
      </c>
      <c r="AP12" s="173">
        <f>SUM('(6) Plant uptake'!$I$9:$I$11)</f>
        <v>11.436091859958639</v>
      </c>
      <c r="AQ12" s="134">
        <f>SUM('(6) Plant uptake'!$I$9:$I$11)</f>
        <v>11.436091859958639</v>
      </c>
      <c r="AR12" s="134">
        <f>SUM('(6) Plant uptake'!$I$9:$I$11)</f>
        <v>11.436091859958639</v>
      </c>
      <c r="AS12" s="134">
        <f>SUM('(6) Plant uptake'!$I$30:$I$32)</f>
        <v>9.490844121230932</v>
      </c>
      <c r="AT12" s="134">
        <f>SUM('(6) Plant uptake'!$I$39:$I$41)</f>
        <v>11.593215474109268</v>
      </c>
      <c r="AU12" s="134">
        <f>SUM('(6) Plant uptake'!$I$51:$I$53)</f>
        <v>10.262416995859748</v>
      </c>
      <c r="AV12" s="134">
        <f>SUM('(6) Plant uptake'!$I$60:$I$62)</f>
        <v>9.5152508525325281</v>
      </c>
      <c r="AW12" s="134">
        <f>SUM('(6) Plant uptake'!$I$69:$I$71)</f>
        <v>12.777828143937912</v>
      </c>
      <c r="AX12" s="134">
        <f>SUM('(6) Plant uptake'!$I$78:$I$80)</f>
        <v>10.260473186000601</v>
      </c>
      <c r="AY12" s="134">
        <f>SUM('(6) Plant uptake'!$I$87:$I$89)</f>
        <v>20.961105942956213</v>
      </c>
      <c r="AZ12" s="134">
        <f>SUM('(6) Plant uptake'!$I$96:$I$98)</f>
        <v>10.121954658526935</v>
      </c>
      <c r="BA12" s="150">
        <f>SUM('(6) Plant uptake'!$I$105:$I$107)</f>
        <v>18.833463335386703</v>
      </c>
      <c r="BB12" s="122">
        <v>43167</v>
      </c>
      <c r="BC12" s="173">
        <f>SUM('(6) Plant uptake'!$J$9:$J$11)</f>
        <v>13.051853852665333</v>
      </c>
      <c r="BD12" s="134">
        <f>SUM('(6) Plant uptake'!$J$9:$J$11)</f>
        <v>13.051853852665333</v>
      </c>
      <c r="BE12" s="134">
        <f>SUM('(6) Plant uptake'!$J$9:$J$11)</f>
        <v>13.051853852665333</v>
      </c>
      <c r="BF12" s="134">
        <f>SUM('(6) Plant uptake'!$J$30:$J$32)</f>
        <v>11.212005828239295</v>
      </c>
      <c r="BG12" s="134">
        <f>SUM('(6) Plant uptake'!$J$39:$J$41)</f>
        <v>12.472072777827128</v>
      </c>
      <c r="BH12" s="134">
        <f>SUM('(6) Plant uptake'!$J$51:$J$53)</f>
        <v>11.107376544654656</v>
      </c>
      <c r="BI12" s="134">
        <f>SUM('(6) Plant uptake'!$J$60:$J$62)</f>
        <v>11.43091683736343</v>
      </c>
      <c r="BJ12" s="134">
        <f>SUM('(6) Plant uptake'!$J$69:$J$71)</f>
        <v>18.306870531073411</v>
      </c>
      <c r="BK12" s="134">
        <f>SUM('(6) Plant uptake'!$J$78:$J$80)</f>
        <v>11.715588776019354</v>
      </c>
      <c r="BL12" s="134">
        <f>SUM('(6) Plant uptake'!$J$87:$J$89)</f>
        <v>24.017527767837318</v>
      </c>
      <c r="BM12" s="134">
        <f>SUM('(6) Plant uptake'!$J$96:$J$98)</f>
        <v>11.499992087846522</v>
      </c>
      <c r="BN12" s="150">
        <f>SUM('(6) Plant uptake'!$J$105:$J$107)</f>
        <v>21.401100365705851</v>
      </c>
      <c r="BO12" s="122">
        <v>43167</v>
      </c>
      <c r="BP12" s="173">
        <f t="shared" si="5"/>
        <v>0.22203428110737372</v>
      </c>
      <c r="BQ12" s="134">
        <f t="shared" si="6"/>
        <v>0.23986068637286959</v>
      </c>
      <c r="BR12" s="134">
        <f t="shared" si="7"/>
        <v>0.24048432987210594</v>
      </c>
      <c r="BS12" s="134">
        <f t="shared" si="8"/>
        <v>0.26491530299153138</v>
      </c>
      <c r="BT12" s="134">
        <f t="shared" si="9"/>
        <v>0.14023749739225921</v>
      </c>
      <c r="BU12" s="134">
        <f t="shared" si="10"/>
        <v>0.13827042407471349</v>
      </c>
      <c r="BV12" s="134">
        <f t="shared" si="11"/>
        <v>0.37438754935014568</v>
      </c>
      <c r="BW12" s="134">
        <f t="shared" si="12"/>
        <v>0.52352397546522089</v>
      </c>
      <c r="BX12" s="134">
        <f t="shared" si="13"/>
        <v>0.2931795155340417</v>
      </c>
      <c r="BY12" s="134">
        <f t="shared" si="14"/>
        <v>0.32809614413961979</v>
      </c>
      <c r="BZ12" s="134">
        <f t="shared" si="15"/>
        <v>0.32419167232803403</v>
      </c>
      <c r="CA12" s="150">
        <f t="shared" si="16"/>
        <v>0.25523288921214143</v>
      </c>
      <c r="CB12" s="156">
        <v>43167</v>
      </c>
      <c r="CC12" s="153">
        <f t="shared" si="17"/>
        <v>1.5715213294194268</v>
      </c>
      <c r="CD12" s="134">
        <f t="shared" si="18"/>
        <v>1.6976936302095644</v>
      </c>
      <c r="CE12" s="134">
        <f t="shared" si="19"/>
        <v>1.7021076740955612</v>
      </c>
      <c r="CF12" s="134">
        <f t="shared" si="20"/>
        <v>1.4607981549807205</v>
      </c>
      <c r="CG12" s="134">
        <f t="shared" si="21"/>
        <v>1.8499061428295642</v>
      </c>
      <c r="CH12" s="134">
        <f t="shared" si="22"/>
        <v>1.6793570201944616</v>
      </c>
      <c r="CI12" s="134">
        <f t="shared" si="23"/>
        <v>1.8596099092118052</v>
      </c>
      <c r="CJ12" s="134">
        <f t="shared" si="24"/>
        <v>1.2098839038185549</v>
      </c>
      <c r="CK12" s="134">
        <f t="shared" si="25"/>
        <v>2.0673000677443869</v>
      </c>
      <c r="CL12" s="134">
        <f t="shared" si="26"/>
        <v>2.2501010759709259</v>
      </c>
      <c r="CM12" s="134">
        <f t="shared" si="27"/>
        <v>2.3812512912632648</v>
      </c>
      <c r="CN12" s="150">
        <f t="shared" si="28"/>
        <v>1.8721179061528797</v>
      </c>
      <c r="CO12" s="156">
        <v>43167</v>
      </c>
      <c r="CP12" s="159">
        <f t="shared" si="29"/>
        <v>1.7935556105268007</v>
      </c>
      <c r="CQ12" s="137">
        <f t="shared" si="30"/>
        <v>1.9375543165824343</v>
      </c>
      <c r="CR12" s="137">
        <f t="shared" si="31"/>
        <v>1.9425920039676672</v>
      </c>
      <c r="CS12" s="137">
        <f t="shared" si="32"/>
        <v>1.7257134579722517</v>
      </c>
      <c r="CT12" s="137">
        <f t="shared" si="33"/>
        <v>1.9901436402218233</v>
      </c>
      <c r="CU12" s="137">
        <f t="shared" si="34"/>
        <v>1.8176274442691749</v>
      </c>
      <c r="CV12" s="137">
        <f t="shared" si="35"/>
        <v>2.2339974585619506</v>
      </c>
      <c r="CW12" s="137">
        <f t="shared" si="36"/>
        <v>1.7334078792837759</v>
      </c>
      <c r="CX12" s="137">
        <f t="shared" si="37"/>
        <v>2.3604795832784284</v>
      </c>
      <c r="CY12" s="137">
        <f t="shared" si="38"/>
        <v>2.5781972201105452</v>
      </c>
      <c r="CZ12" s="137">
        <f t="shared" si="39"/>
        <v>2.7054429635912984</v>
      </c>
      <c r="DA12" s="146">
        <f t="shared" si="40"/>
        <v>2.1273507953650208</v>
      </c>
      <c r="DB12" s="156">
        <v>43167</v>
      </c>
      <c r="DC12" s="186">
        <f t="shared" si="51"/>
        <v>2.2870073897044567</v>
      </c>
      <c r="DD12" s="136">
        <f t="shared" si="52"/>
        <v>2.5681180794921401</v>
      </c>
      <c r="DE12" s="136">
        <f t="shared" si="53"/>
        <v>3.0427280651800617</v>
      </c>
      <c r="DF12" s="136">
        <f t="shared" si="54"/>
        <v>3.1693074360743361</v>
      </c>
      <c r="DG12" s="136">
        <f t="shared" si="55"/>
        <v>1.411034309455421</v>
      </c>
      <c r="DH12" s="136">
        <f t="shared" si="56"/>
        <v>2.7034062618953514</v>
      </c>
      <c r="DI12" s="136">
        <f t="shared" si="57"/>
        <v>3.2374698007921614</v>
      </c>
      <c r="DJ12" s="136">
        <f t="shared" si="58"/>
        <v>4.9956802042040023</v>
      </c>
      <c r="DK12" s="136">
        <f t="shared" si="59"/>
        <v>2.2415442940659389</v>
      </c>
      <c r="DL12" s="136">
        <f t="shared" ref="DL12:DL29" si="63">BY12/L12*100</f>
        <v>1.8580825796445777</v>
      </c>
      <c r="DM12" s="136">
        <f t="shared" si="60"/>
        <v>2.8703074487508449</v>
      </c>
      <c r="DN12" s="166">
        <f t="shared" si="61"/>
        <v>1.6896926963653773</v>
      </c>
    </row>
    <row r="13" spans="1:155">
      <c r="A13" s="165">
        <v>43195</v>
      </c>
      <c r="B13" s="166">
        <f t="shared" si="62"/>
        <v>94</v>
      </c>
      <c r="C13" s="159">
        <v>5.4201097131314793</v>
      </c>
      <c r="D13" s="137">
        <v>3.9110144884802178</v>
      </c>
      <c r="E13" s="137">
        <v>3.9642620718420103</v>
      </c>
      <c r="F13" s="137">
        <v>3.8641499356536411</v>
      </c>
      <c r="G13" s="137">
        <v>4.8926372215195908</v>
      </c>
      <c r="H13" s="137">
        <v>3.9343619375118548</v>
      </c>
      <c r="I13" s="137">
        <v>7.311495316157032</v>
      </c>
      <c r="J13" s="137">
        <v>6.899414491087839</v>
      </c>
      <c r="K13" s="137">
        <v>12.301502372730127</v>
      </c>
      <c r="L13" s="137">
        <v>37.203212260639219</v>
      </c>
      <c r="M13" s="137">
        <v>6.4082686244316047</v>
      </c>
      <c r="N13" s="146">
        <v>17.90797511181864</v>
      </c>
      <c r="O13" s="122">
        <v>43195</v>
      </c>
      <c r="P13" s="153" cm="1">
        <f t="array" ref="P13">'(4) Net primary production'!$G$15*(INDEX('(8) Biomass growth'!$C$2:$C$366,MATCH('(7) Time series'!B14,'(8) Biomass growth'!$A$2:$A$366,0),)-INDEX('(8) Biomass growth'!$C$2:$C$366,MATCH('(7) Time series'!B13,'(8) Biomass growth'!$A$2:$A$366,0),))+'(4) Net primary production'!$H$15*(B14-B13)/365</f>
        <v>0.31438004958413096</v>
      </c>
      <c r="Q13" s="134" cm="1">
        <f t="array" ref="Q13">'(4) Net primary production'!$G$16*(INDEX('(8) Biomass growth'!$C$2:$C$366,MATCH('(7) Time series'!B14,'(8) Biomass growth'!$A$2:$A$366,0),)-INDEX('(8) Biomass growth'!$C$2:$C$366,MATCH('(7) Time series'!B13,'(8) Biomass growth'!$A$2:$A$366,0),))+'(4) Net primary production'!$H$16*(B14-B13)/365</f>
        <v>0.34103679018081168</v>
      </c>
      <c r="R13" s="134" cm="1">
        <f t="array" ref="R13">'(4) Net primary production'!$G$17*(INDEX('(8) Biomass growth'!$C$2:$C$366,MATCH('(7) Time series'!B14,'(8) Biomass growth'!$A$2:$A$366,0),)-INDEX('(8) Biomass growth'!$C$2:$C$366,MATCH('(7) Time series'!B13,'(8) Biomass growth'!$A$2:$A$366,0),))+'(4) Net primary production'!$H$17*(B14-B13)/365</f>
        <v>0.34196935637889575</v>
      </c>
      <c r="S13" s="134" cm="1">
        <f t="array" ref="S13">'(4) Net primary production'!$G$18*(INDEX('(8) Biomass growth'!$C$2:$C$366,MATCH('(7) Time series'!B14,'(8) Biomass growth'!$A$2:$A$366,0),)-INDEX('(8) Biomass growth'!$C$2:$C$366,MATCH('(7) Time series'!B13,'(8) Biomass growth'!$A$2:$A$366,0),))+'(4) Net primary production'!$H$18*(B14-B13)/365</f>
        <v>0.3542435161641852</v>
      </c>
      <c r="T13" s="134" cm="1">
        <f t="array" ref="T13">'(4) Net primary production'!$G$19*(INDEX('(8) Biomass growth'!$C$2:$C$366,MATCH('(7) Time series'!B14,'(8) Biomass growth'!$A$2:$A$366,0),)-INDEX('(8) Biomass growth'!$C$2:$C$366,MATCH('(7) Time series'!B13,'(8) Biomass growth'!$A$2:$A$366,0),))+'(4) Net primary production'!$H$19*(B14-B13)/365</f>
        <v>0.3678981084637673</v>
      </c>
      <c r="U13" s="134" cm="1">
        <f t="array" ref="U13">'(4) Net primary production'!$G$20*(INDEX('(8) Biomass growth'!$C$2:$C$366,MATCH('(7) Time series'!B14,'(8) Biomass growth'!$A$2:$A$366,0),)-INDEX('(8) Biomass growth'!$C$2:$C$366,MATCH('(7) Time series'!B13,'(8) Biomass growth'!$A$2:$A$366,0),))+'(4) Net primary production'!$H$20*(B14-B13)/365</f>
        <v>0.37774016708933178</v>
      </c>
      <c r="V13" s="134" cm="1">
        <f t="array" ref="V13">'(4) Net primary production'!$G$21*(INDEX('(8) Biomass growth'!$C$2:$C$366,MATCH('(7) Time series'!B14,'(8) Biomass growth'!$A$2:$A$366,0),)-INDEX('(8) Biomass growth'!$C$2:$C$366,MATCH('(7) Time series'!B13,'(8) Biomass growth'!$A$2:$A$366,0),))+'(4) Net primary production'!$H$21*(B14-B13)/365</f>
        <v>0.45455673082454762</v>
      </c>
      <c r="W13" s="134" cm="1">
        <f t="array" ref="W13">'(4) Net primary production'!$G$22*(INDEX('(8) Biomass growth'!$C$2:$C$366,MATCH('(7) Time series'!B14,'(8) Biomass growth'!$A$2:$A$366,0),)-INDEX('(8) Biomass growth'!$C$2:$C$366,MATCH('(7) Time series'!B13,'(8) Biomass growth'!$A$2:$A$366,0),))+'(4) Net primary production'!$H$22*(B14-B13)/365</f>
        <v>0.19352642238248308</v>
      </c>
      <c r="X13" s="134" cm="1">
        <f t="array" ref="X13">'(4) Net primary production'!$G$23*(INDEX('(8) Biomass growth'!$C$2:$C$366,MATCH('(7) Time series'!B14,'(8) Biomass growth'!$A$2:$A$366,0),)-INDEX('(8) Biomass growth'!$C$2:$C$366,MATCH('(7) Time series'!B13,'(8) Biomass growth'!$A$2:$A$366,0),))+'(4) Net primary production'!$H$23*(B14-B13)/365</f>
        <v>0.46916773956809765</v>
      </c>
      <c r="Y13" s="135" cm="1">
        <f t="array" ref="Y13">'(4) Net primary production'!$G$24*(INDEX('(8) Biomass growth'!$C$2:$C$366,MATCH('(7) Time series'!B14,'(8) Biomass growth'!$A$2:$A$366,0),)-INDEX('(8) Biomass growth'!$C$2:$C$366,MATCH('(7) Time series'!B13,'(8) Biomass growth'!$A$2:$A$366,0),))+'(4) Net primary production'!$H$24*(B14-B13)/365</f>
        <v>0.22141436705276024</v>
      </c>
      <c r="Z13" s="134" cm="1">
        <f t="array" ref="Z13">'(4) Net primary production'!$G$25*(INDEX('(8) Biomass growth'!$C$2:$C$366,MATCH('(7) Time series'!B14,'(8) Biomass growth'!$A$2:$A$366,0),)-INDEX('(8) Biomass growth'!$C$2:$C$366,MATCH('(7) Time series'!B13,'(8) Biomass growth'!$A$2:$A$366,0),))+'(4) Net primary production'!$H$25*(B14-B13)/365</f>
        <v>0.55077049435047043</v>
      </c>
      <c r="AA13" s="150" cm="1">
        <f t="array" ref="AA13">'(4) Net primary production'!$G$26*(INDEX('(8) Biomass growth'!$C$2:$C$366,MATCH('(7) Time series'!B14,'(8) Biomass growth'!$A$2:$A$366,0),)-INDEX('(8) Biomass growth'!$C$2:$C$366,MATCH('(7) Time series'!B13,'(8) Biomass growth'!$A$2:$A$366,0),))+'(4) Net primary production'!$H$26*(B14-B13)/365</f>
        <v>0.20391832078724403</v>
      </c>
      <c r="AB13" s="175">
        <v>43195</v>
      </c>
      <c r="AC13" s="173">
        <f>SUM('(6) Plant uptake'!$H$9:$H$11)</f>
        <v>1.6157619927066933</v>
      </c>
      <c r="AD13" s="134">
        <f>SUM('(6) Plant uptake'!$H$9:$H$11)</f>
        <v>1.6157619927066933</v>
      </c>
      <c r="AE13" s="134">
        <f>SUM('(6) Plant uptake'!$H$9:$H$11)</f>
        <v>1.6157619927066933</v>
      </c>
      <c r="AF13" s="134">
        <f>SUM('(6) Plant uptake'!$H$30:$H$32)</f>
        <v>1.7211617070083649</v>
      </c>
      <c r="AG13" s="134">
        <f>SUM('(6) Plant uptake'!$H$39:$H$41)</f>
        <v>0.87885730371786019</v>
      </c>
      <c r="AH13" s="134">
        <f>SUM('(6) Plant uptake'!$H$51:$H$53)</f>
        <v>0.84495954879490864</v>
      </c>
      <c r="AI13" s="134">
        <f>SUM('(6) Plant uptake'!$H$60:$H$62)</f>
        <v>1.9156659848309023</v>
      </c>
      <c r="AJ13" s="134">
        <f>SUM('(6) Plant uptake'!$H$69:$H$71)</f>
        <v>5.5290423871354992</v>
      </c>
      <c r="AK13" s="134">
        <f>SUM('(6) Plant uptake'!$H$78:$H$80)</f>
        <v>1.4551155900187529</v>
      </c>
      <c r="AL13" s="134">
        <f>SUM('(6) Plant uptake'!$H$87:$H$89)</f>
        <v>3.0564218248811081</v>
      </c>
      <c r="AM13" s="134">
        <f>SUM('(6) Plant uptake'!$H$96:$H$98)</f>
        <v>1.3780374293195889</v>
      </c>
      <c r="AN13" s="150">
        <f>SUM('(6) Plant uptake'!$H$105:$H$107)</f>
        <v>2.5676370303191485</v>
      </c>
      <c r="AO13" s="175">
        <v>43195</v>
      </c>
      <c r="AP13" s="173">
        <f>SUM('(6) Plant uptake'!$I$9:$I$11)</f>
        <v>11.436091859958639</v>
      </c>
      <c r="AQ13" s="134">
        <f>SUM('(6) Plant uptake'!$I$9:$I$11)</f>
        <v>11.436091859958639</v>
      </c>
      <c r="AR13" s="134">
        <f>SUM('(6) Plant uptake'!$I$9:$I$11)</f>
        <v>11.436091859958639</v>
      </c>
      <c r="AS13" s="134">
        <f>SUM('(6) Plant uptake'!$I$30:$I$32)</f>
        <v>9.490844121230932</v>
      </c>
      <c r="AT13" s="134">
        <f>SUM('(6) Plant uptake'!$I$39:$I$41)</f>
        <v>11.593215474109268</v>
      </c>
      <c r="AU13" s="134">
        <f>SUM('(6) Plant uptake'!$I$51:$I$53)</f>
        <v>10.262416995859748</v>
      </c>
      <c r="AV13" s="134">
        <f>SUM('(6) Plant uptake'!$I$60:$I$62)</f>
        <v>9.5152508525325281</v>
      </c>
      <c r="AW13" s="134">
        <f>SUM('(6) Plant uptake'!$I$69:$I$71)</f>
        <v>12.777828143937912</v>
      </c>
      <c r="AX13" s="134">
        <f>SUM('(6) Plant uptake'!$I$78:$I$80)</f>
        <v>10.260473186000601</v>
      </c>
      <c r="AY13" s="134">
        <f>SUM('(6) Plant uptake'!$I$87:$I$89)</f>
        <v>20.961105942956213</v>
      </c>
      <c r="AZ13" s="134">
        <f>SUM('(6) Plant uptake'!$I$96:$I$98)</f>
        <v>10.121954658526935</v>
      </c>
      <c r="BA13" s="150">
        <f>SUM('(6) Plant uptake'!$I$105:$I$107)</f>
        <v>18.833463335386703</v>
      </c>
      <c r="BB13" s="122">
        <v>43195</v>
      </c>
      <c r="BC13" s="173">
        <f>SUM('(6) Plant uptake'!$J$9:$J$11)</f>
        <v>13.051853852665333</v>
      </c>
      <c r="BD13" s="134">
        <f>SUM('(6) Plant uptake'!$J$9:$J$11)</f>
        <v>13.051853852665333</v>
      </c>
      <c r="BE13" s="134">
        <f>SUM('(6) Plant uptake'!$J$9:$J$11)</f>
        <v>13.051853852665333</v>
      </c>
      <c r="BF13" s="134">
        <f>SUM('(6) Plant uptake'!$J$30:$J$32)</f>
        <v>11.212005828239295</v>
      </c>
      <c r="BG13" s="134">
        <f>SUM('(6) Plant uptake'!$J$39:$J$41)</f>
        <v>12.472072777827128</v>
      </c>
      <c r="BH13" s="134">
        <f>SUM('(6) Plant uptake'!$J$51:$J$53)</f>
        <v>11.107376544654656</v>
      </c>
      <c r="BI13" s="134">
        <f>SUM('(6) Plant uptake'!$J$60:$J$62)</f>
        <v>11.43091683736343</v>
      </c>
      <c r="BJ13" s="134">
        <f>SUM('(6) Plant uptake'!$J$69:$J$71)</f>
        <v>18.306870531073411</v>
      </c>
      <c r="BK13" s="134">
        <f>SUM('(6) Plant uptake'!$J$78:$J$80)</f>
        <v>11.715588776019354</v>
      </c>
      <c r="BL13" s="134">
        <f>SUM('(6) Plant uptake'!$J$87:$J$89)</f>
        <v>24.017527767837318</v>
      </c>
      <c r="BM13" s="134">
        <f>SUM('(6) Plant uptake'!$J$96:$J$98)</f>
        <v>11.499992087846522</v>
      </c>
      <c r="BN13" s="150">
        <f>SUM('(6) Plant uptake'!$J$105:$J$107)</f>
        <v>21.401100365705851</v>
      </c>
      <c r="BO13" s="122">
        <v>43195</v>
      </c>
      <c r="BP13" s="173">
        <f t="shared" si="5"/>
        <v>0.50796333538328453</v>
      </c>
      <c r="BQ13" s="134">
        <f t="shared" si="6"/>
        <v>0.55103428368884277</v>
      </c>
      <c r="BR13" s="134">
        <f t="shared" si="7"/>
        <v>0.55254108870738994</v>
      </c>
      <c r="BS13" s="134">
        <f t="shared" si="8"/>
        <v>0.60971037497779434</v>
      </c>
      <c r="BT13" s="134">
        <f t="shared" si="9"/>
        <v>0.32332993964736739</v>
      </c>
      <c r="BU13" s="134">
        <f t="shared" si="10"/>
        <v>0.3191751611455152</v>
      </c>
      <c r="BV13" s="134">
        <f t="shared" si="11"/>
        <v>0.87077886741652244</v>
      </c>
      <c r="BW13" s="134">
        <f t="shared" si="12"/>
        <v>1.0700157923834372</v>
      </c>
      <c r="BX13" s="134">
        <f t="shared" si="13"/>
        <v>0.682693292179397</v>
      </c>
      <c r="BY13" s="134">
        <f t="shared" si="14"/>
        <v>0.67673570380229298</v>
      </c>
      <c r="BZ13" s="134">
        <f t="shared" si="15"/>
        <v>0.75898235617980148</v>
      </c>
      <c r="CA13" s="150">
        <f t="shared" si="16"/>
        <v>0.52358823161382673</v>
      </c>
      <c r="CB13" s="156">
        <v>43195</v>
      </c>
      <c r="CC13" s="153">
        <f t="shared" si="17"/>
        <v>3.5952791259824735</v>
      </c>
      <c r="CD13" s="134">
        <f t="shared" si="18"/>
        <v>3.9001280601332025</v>
      </c>
      <c r="CE13" s="134">
        <f t="shared" si="19"/>
        <v>3.9107929728399844</v>
      </c>
      <c r="CF13" s="134">
        <f t="shared" si="20"/>
        <v>3.3620699928710316</v>
      </c>
      <c r="CG13" s="134">
        <f t="shared" si="21"/>
        <v>4.2651220439376774</v>
      </c>
      <c r="CH13" s="134">
        <f t="shared" si="22"/>
        <v>3.8765271107564598</v>
      </c>
      <c r="CI13" s="134">
        <f t="shared" si="23"/>
        <v>4.3252213205026759</v>
      </c>
      <c r="CJ13" s="134">
        <f t="shared" si="24"/>
        <v>2.4728473665145079</v>
      </c>
      <c r="CK13" s="134">
        <f t="shared" si="25"/>
        <v>4.8138830115749789</v>
      </c>
      <c r="CL13" s="134">
        <f t="shared" si="26"/>
        <v>4.6410900050855011</v>
      </c>
      <c r="CM13" s="134">
        <f t="shared" si="27"/>
        <v>5.5748739710699269</v>
      </c>
      <c r="CN13" s="150">
        <f t="shared" si="28"/>
        <v>3.8404882179601847</v>
      </c>
      <c r="CO13" s="156">
        <v>43195</v>
      </c>
      <c r="CP13" s="159">
        <f t="shared" si="29"/>
        <v>4.1032424613657579</v>
      </c>
      <c r="CQ13" s="137">
        <f t="shared" si="30"/>
        <v>4.4511623438220456</v>
      </c>
      <c r="CR13" s="137">
        <f t="shared" si="31"/>
        <v>4.4633340615473749</v>
      </c>
      <c r="CS13" s="137">
        <f t="shared" si="32"/>
        <v>3.9717803678488255</v>
      </c>
      <c r="CT13" s="137">
        <f t="shared" si="33"/>
        <v>4.5884519835850446</v>
      </c>
      <c r="CU13" s="137">
        <f t="shared" si="34"/>
        <v>4.1957022719019745</v>
      </c>
      <c r="CV13" s="137">
        <f t="shared" si="35"/>
        <v>5.1960001879191982</v>
      </c>
      <c r="CW13" s="137">
        <f t="shared" si="36"/>
        <v>3.5428631588979451</v>
      </c>
      <c r="CX13" s="137">
        <f t="shared" si="37"/>
        <v>5.4965763037543764</v>
      </c>
      <c r="CY13" s="137">
        <f t="shared" si="38"/>
        <v>5.3178257088877938</v>
      </c>
      <c r="CZ13" s="137">
        <f t="shared" si="39"/>
        <v>6.3338563272497277</v>
      </c>
      <c r="DA13" s="146">
        <f t="shared" si="40"/>
        <v>4.3640764495740116</v>
      </c>
      <c r="DB13" s="156">
        <v>43195</v>
      </c>
      <c r="DC13" s="186">
        <f t="shared" si="51"/>
        <v>9.3718275508819495</v>
      </c>
      <c r="DD13" s="136">
        <f t="shared" si="52"/>
        <v>14.089292824455102</v>
      </c>
      <c r="DE13" s="136">
        <f t="shared" si="53"/>
        <v>13.938056533448343</v>
      </c>
      <c r="DF13" s="136">
        <f t="shared" si="54"/>
        <v>15.778641748658199</v>
      </c>
      <c r="DG13" s="136">
        <f t="shared" si="55"/>
        <v>6.6085001811547599</v>
      </c>
      <c r="DH13" s="136">
        <f t="shared" si="56"/>
        <v>8.1125012445440134</v>
      </c>
      <c r="DI13" s="136">
        <f t="shared" si="57"/>
        <v>11.909723384384376</v>
      </c>
      <c r="DJ13" s="136">
        <f t="shared" si="58"/>
        <v>15.508791271572475</v>
      </c>
      <c r="DK13" s="136">
        <f t="shared" si="59"/>
        <v>5.5496741088534529</v>
      </c>
      <c r="DL13" s="136">
        <f t="shared" si="63"/>
        <v>1.8190249246790857</v>
      </c>
      <c r="DM13" s="136">
        <f t="shared" si="60"/>
        <v>11.843797453904658</v>
      </c>
      <c r="DN13" s="166">
        <f t="shared" si="61"/>
        <v>2.9237712714279835</v>
      </c>
    </row>
    <row r="14" spans="1:155">
      <c r="A14" s="165">
        <v>43222</v>
      </c>
      <c r="B14" s="166">
        <f t="shared" si="62"/>
        <v>121</v>
      </c>
      <c r="C14" s="159">
        <v>2.9747607907627698</v>
      </c>
      <c r="D14" s="137">
        <v>2.4203061282198286</v>
      </c>
      <c r="E14" s="137">
        <v>2.3967664638369715</v>
      </c>
      <c r="F14" s="137">
        <v>2.6693535851416104</v>
      </c>
      <c r="G14" s="137">
        <v>1.2638901702435876</v>
      </c>
      <c r="H14" s="137">
        <v>2.5782971787371123</v>
      </c>
      <c r="I14" s="137">
        <v>4.5752164447479959</v>
      </c>
      <c r="J14" s="137">
        <v>3.3347848208775388</v>
      </c>
      <c r="K14" s="137">
        <v>8.2660446592965542</v>
      </c>
      <c r="L14" s="137">
        <v>10.071920358759836</v>
      </c>
      <c r="M14" s="137">
        <v>4.081553528819402</v>
      </c>
      <c r="N14" s="146">
        <v>13.441316873160263</v>
      </c>
      <c r="O14" s="122">
        <v>43222</v>
      </c>
      <c r="P14" s="153" cm="1">
        <f t="array" ref="P14">'(4) Net primary production'!$G$15*(INDEX('(8) Biomass growth'!$C$2:$C$366,MATCH('(7) Time series'!B15,'(8) Biomass growth'!$A$2:$A$366,0),)-INDEX('(8) Biomass growth'!$C$2:$C$366,MATCH('(7) Time series'!B14,'(8) Biomass growth'!$A$2:$A$366,0),))+'(4) Net primary production'!$H$15*(B15-B14)/365</f>
        <v>0.26714327401686855</v>
      </c>
      <c r="Q14" s="134" cm="1">
        <f t="array" ref="Q14">'(4) Net primary production'!$G$16*(INDEX('(8) Biomass growth'!$C$2:$C$366,MATCH('(7) Time series'!B15,'(8) Biomass growth'!$A$2:$A$366,0),)-INDEX('(8) Biomass growth'!$C$2:$C$366,MATCH('(7) Time series'!B14,'(8) Biomass growth'!$A$2:$A$366,0),))+'(4) Net primary production'!$H$16*(B15-B14)/365</f>
        <v>0.29009829621505123</v>
      </c>
      <c r="R14" s="134" cm="1">
        <f t="array" ref="R14">'(4) Net primary production'!$G$17*(INDEX('(8) Biomass growth'!$C$2:$C$366,MATCH('(7) Time series'!B15,'(8) Biomass growth'!$A$2:$A$366,0),)-INDEX('(8) Biomass growth'!$C$2:$C$366,MATCH('(7) Time series'!B14,'(8) Biomass growth'!$A$2:$A$366,0),))+'(4) Net primary production'!$H$17*(B15-B14)/365</f>
        <v>0.29090136055446869</v>
      </c>
      <c r="S14" s="134" cm="1">
        <f t="array" ref="S14">'(4) Net primary production'!$G$18*(INDEX('(8) Biomass growth'!$C$2:$C$366,MATCH('(7) Time series'!B15,'(8) Biomass growth'!$A$2:$A$366,0),)-INDEX('(8) Biomass growth'!$C$2:$C$366,MATCH('(7) Time series'!B14,'(8) Biomass growth'!$A$2:$A$366,0),))+'(4) Net primary production'!$H$18*(B15-B14)/365</f>
        <v>0.30147105527440171</v>
      </c>
      <c r="T14" s="134" cm="1">
        <f t="array" ref="T14">'(4) Net primary production'!$G$19*(INDEX('(8) Biomass growth'!$C$2:$C$366,MATCH('(7) Time series'!B15,'(8) Biomass growth'!$A$2:$A$366,0),)-INDEX('(8) Biomass growth'!$C$2:$C$366,MATCH('(7) Time series'!B14,'(8) Biomass growth'!$A$2:$A$366,0),))+'(4) Net primary production'!$H$19*(B15-B14)/365</f>
        <v>0.3132294871879821</v>
      </c>
      <c r="U14" s="134" cm="1">
        <f t="array" ref="U14">'(4) Net primary production'!$G$20*(INDEX('(8) Biomass growth'!$C$2:$C$366,MATCH('(7) Time series'!B15,'(8) Biomass growth'!$A$2:$A$366,0),)-INDEX('(8) Biomass growth'!$C$2:$C$366,MATCH('(7) Time series'!B14,'(8) Biomass growth'!$A$2:$A$366,0),))+'(4) Net primary production'!$H$20*(B15-B14)/365</f>
        <v>0.3217048172234096</v>
      </c>
      <c r="V14" s="134" cm="1">
        <f t="array" ref="V14">'(4) Net primary production'!$G$21*(INDEX('(8) Biomass growth'!$C$2:$C$366,MATCH('(7) Time series'!B15,'(8) Biomass growth'!$A$2:$A$366,0),)-INDEX('(8) Biomass growth'!$C$2:$C$366,MATCH('(7) Time series'!B14,'(8) Biomass growth'!$A$2:$A$366,0),))+'(4) Net primary production'!$H$21*(B15-B14)/365</f>
        <v>0.38785416205177048</v>
      </c>
      <c r="W14" s="134" cm="1">
        <f t="array" ref="W14">'(4) Net primary production'!$G$22*(INDEX('(8) Biomass growth'!$C$2:$C$366,MATCH('(7) Time series'!B15,'(8) Biomass growth'!$A$2:$A$366,0),)-INDEX('(8) Biomass growth'!$C$2:$C$366,MATCH('(7) Time series'!B14,'(8) Biomass growth'!$A$2:$A$366,0),))+'(4) Net primary production'!$H$22*(B15-B14)/365</f>
        <v>0.15949828598987775</v>
      </c>
      <c r="X14" s="134" cm="1">
        <f t="array" ref="X14">'(4) Net primary production'!$G$23*(INDEX('(8) Biomass growth'!$C$2:$C$366,MATCH('(7) Time series'!B15,'(8) Biomass growth'!$A$2:$A$366,0),)-INDEX('(8) Biomass growth'!$C$2:$C$366,MATCH('(7) Time series'!B14,'(8) Biomass growth'!$A$2:$A$366,0),))+'(4) Net primary production'!$H$23*(B15-B14)/365</f>
        <v>0.40043619655931256</v>
      </c>
      <c r="Y14" s="135" cm="1">
        <f t="array" ref="Y14">'(4) Net primary production'!$G$24*(INDEX('(8) Biomass growth'!$C$2:$C$366,MATCH('(7) Time series'!B15,'(8) Biomass growth'!$A$2:$A$366,0),)-INDEX('(8) Biomass growth'!$C$2:$C$366,MATCH('(7) Time series'!B14,'(8) Biomass growth'!$A$2:$A$366,0),))+'(4) Net primary production'!$H$24*(B15-B14)/365</f>
        <v>0.18296534929341149</v>
      </c>
      <c r="Z14" s="134" cm="1">
        <f t="array" ref="Z14">'(4) Net primary production'!$G$25*(INDEX('(8) Biomass growth'!$C$2:$C$366,MATCH('(7) Time series'!B15,'(8) Biomass growth'!$A$2:$A$366,0),)-INDEX('(8) Biomass growth'!$C$2:$C$366,MATCH('(7) Time series'!B14,'(8) Biomass growth'!$A$2:$A$366,0),))+'(4) Net primary production'!$H$25*(B15-B14)/365</f>
        <v>0.47070709260785198</v>
      </c>
      <c r="AA14" s="150" cm="1">
        <f t="array" ref="AA14">'(4) Net primary production'!$G$26*(INDEX('(8) Biomass growth'!$C$2:$C$366,MATCH('(7) Time series'!B15,'(8) Biomass growth'!$A$2:$A$366,0),)-INDEX('(8) Biomass growth'!$C$2:$C$366,MATCH('(7) Time series'!B14,'(8) Biomass growth'!$A$2:$A$366,0),))+'(4) Net primary production'!$H$26*(B15-B14)/365</f>
        <v>0.16824282921784567</v>
      </c>
      <c r="AB14" s="175">
        <v>43222</v>
      </c>
      <c r="AC14" s="173">
        <f>SUM('(6) Plant uptake'!$H$9:$H$11)</f>
        <v>1.6157619927066933</v>
      </c>
      <c r="AD14" s="134">
        <f>SUM('(6) Plant uptake'!$H$9:$H$11)</f>
        <v>1.6157619927066933</v>
      </c>
      <c r="AE14" s="134">
        <f>SUM('(6) Plant uptake'!$H$9:$H$11)</f>
        <v>1.6157619927066933</v>
      </c>
      <c r="AF14" s="134">
        <f>SUM('(6) Plant uptake'!$H$30:$H$32)</f>
        <v>1.7211617070083649</v>
      </c>
      <c r="AG14" s="134">
        <f>SUM('(6) Plant uptake'!$H$39:$H$41)</f>
        <v>0.87885730371786019</v>
      </c>
      <c r="AH14" s="134">
        <f>SUM('(6) Plant uptake'!$H$51:$H$53)</f>
        <v>0.84495954879490864</v>
      </c>
      <c r="AI14" s="134">
        <f>SUM('(6) Plant uptake'!$H$60:$H$62)</f>
        <v>1.9156659848309023</v>
      </c>
      <c r="AJ14" s="134">
        <f>SUM('(6) Plant uptake'!$H$69:$H$71)</f>
        <v>5.5290423871354992</v>
      </c>
      <c r="AK14" s="134">
        <f>SUM('(6) Plant uptake'!$H$78:$H$80)</f>
        <v>1.4551155900187529</v>
      </c>
      <c r="AL14" s="134">
        <f>SUM('(6) Plant uptake'!$H$87:$H$89)</f>
        <v>3.0564218248811081</v>
      </c>
      <c r="AM14" s="134">
        <f>SUM('(6) Plant uptake'!$H$96:$H$98)</f>
        <v>1.3780374293195889</v>
      </c>
      <c r="AN14" s="150">
        <f>SUM('(6) Plant uptake'!$H$105:$H$107)</f>
        <v>2.5676370303191485</v>
      </c>
      <c r="AO14" s="175">
        <v>43222</v>
      </c>
      <c r="AP14" s="173">
        <f>SUM('(6) Plant uptake'!$I$9:$I$11)</f>
        <v>11.436091859958639</v>
      </c>
      <c r="AQ14" s="134">
        <f>SUM('(6) Plant uptake'!$I$9:$I$11)</f>
        <v>11.436091859958639</v>
      </c>
      <c r="AR14" s="134">
        <f>SUM('(6) Plant uptake'!$I$9:$I$11)</f>
        <v>11.436091859958639</v>
      </c>
      <c r="AS14" s="134">
        <f>SUM('(6) Plant uptake'!$I$30:$I$32)</f>
        <v>9.490844121230932</v>
      </c>
      <c r="AT14" s="134">
        <f>SUM('(6) Plant uptake'!$I$39:$I$41)</f>
        <v>11.593215474109268</v>
      </c>
      <c r="AU14" s="134">
        <f>SUM('(6) Plant uptake'!$I$51:$I$53)</f>
        <v>10.262416995859748</v>
      </c>
      <c r="AV14" s="134">
        <f>SUM('(6) Plant uptake'!$I$60:$I$62)</f>
        <v>9.5152508525325281</v>
      </c>
      <c r="AW14" s="134">
        <f>SUM('(6) Plant uptake'!$I$69:$I$71)</f>
        <v>12.777828143937912</v>
      </c>
      <c r="AX14" s="134">
        <f>SUM('(6) Plant uptake'!$I$78:$I$80)</f>
        <v>10.260473186000601</v>
      </c>
      <c r="AY14" s="134">
        <f>SUM('(6) Plant uptake'!$I$87:$I$89)</f>
        <v>20.961105942956213</v>
      </c>
      <c r="AZ14" s="134">
        <f>SUM('(6) Plant uptake'!$I$96:$I$98)</f>
        <v>10.121954658526935</v>
      </c>
      <c r="BA14" s="150">
        <f>SUM('(6) Plant uptake'!$I$105:$I$107)</f>
        <v>18.833463335386703</v>
      </c>
      <c r="BB14" s="122">
        <v>43222</v>
      </c>
      <c r="BC14" s="173">
        <f>SUM('(6) Plant uptake'!$J$9:$J$11)</f>
        <v>13.051853852665333</v>
      </c>
      <c r="BD14" s="134">
        <f>SUM('(6) Plant uptake'!$J$9:$J$11)</f>
        <v>13.051853852665333</v>
      </c>
      <c r="BE14" s="134">
        <f>SUM('(6) Plant uptake'!$J$9:$J$11)</f>
        <v>13.051853852665333</v>
      </c>
      <c r="BF14" s="134">
        <f>SUM('(6) Plant uptake'!$J$30:$J$32)</f>
        <v>11.212005828239295</v>
      </c>
      <c r="BG14" s="134">
        <f>SUM('(6) Plant uptake'!$J$39:$J$41)</f>
        <v>12.472072777827128</v>
      </c>
      <c r="BH14" s="134">
        <f>SUM('(6) Plant uptake'!$J$51:$J$53)</f>
        <v>11.107376544654656</v>
      </c>
      <c r="BI14" s="134">
        <f>SUM('(6) Plant uptake'!$J$60:$J$62)</f>
        <v>11.43091683736343</v>
      </c>
      <c r="BJ14" s="134">
        <f>SUM('(6) Plant uptake'!$J$69:$J$71)</f>
        <v>18.306870531073411</v>
      </c>
      <c r="BK14" s="134">
        <f>SUM('(6) Plant uptake'!$J$78:$J$80)</f>
        <v>11.715588776019354</v>
      </c>
      <c r="BL14" s="134">
        <f>SUM('(6) Plant uptake'!$J$87:$J$89)</f>
        <v>24.017527767837318</v>
      </c>
      <c r="BM14" s="134">
        <f>SUM('(6) Plant uptake'!$J$96:$J$98)</f>
        <v>11.499992087846522</v>
      </c>
      <c r="BN14" s="150">
        <f>SUM('(6) Plant uptake'!$J$105:$J$107)</f>
        <v>21.401100365705851</v>
      </c>
      <c r="BO14" s="122">
        <v>43222</v>
      </c>
      <c r="BP14" s="173">
        <f t="shared" si="5"/>
        <v>0.43163994876368572</v>
      </c>
      <c r="BQ14" s="134">
        <f t="shared" si="6"/>
        <v>0.46872980117324775</v>
      </c>
      <c r="BR14" s="134">
        <f t="shared" si="7"/>
        <v>0.4700273620105766</v>
      </c>
      <c r="BS14" s="134">
        <f t="shared" si="8"/>
        <v>0.51888043610970236</v>
      </c>
      <c r="BT14" s="134">
        <f t="shared" si="9"/>
        <v>0.27528402255495799</v>
      </c>
      <c r="BU14" s="134">
        <f t="shared" si="10"/>
        <v>0.27182755720624074</v>
      </c>
      <c r="BV14" s="134">
        <f t="shared" si="11"/>
        <v>0.74299902531766926</v>
      </c>
      <c r="BW14" s="134">
        <f t="shared" si="12"/>
        <v>0.88187278391349422</v>
      </c>
      <c r="BX14" s="134">
        <f t="shared" si="13"/>
        <v>0.58268095242126938</v>
      </c>
      <c r="BY14" s="134">
        <f t="shared" si="14"/>
        <v>0.55921928677737809</v>
      </c>
      <c r="BZ14" s="134">
        <f t="shared" si="15"/>
        <v>0.64865199185982203</v>
      </c>
      <c r="CA14" s="150">
        <f t="shared" si="16"/>
        <v>0.43198651838540092</v>
      </c>
      <c r="CB14" s="156">
        <v>43222</v>
      </c>
      <c r="CC14" s="153">
        <f t="shared" si="17"/>
        <v>3.0550750214270104</v>
      </c>
      <c r="CD14" s="134">
        <f t="shared" si="18"/>
        <v>3.3175907639328175</v>
      </c>
      <c r="CE14" s="134">
        <f t="shared" si="19"/>
        <v>3.3267746814878523</v>
      </c>
      <c r="CF14" s="134">
        <f t="shared" si="20"/>
        <v>2.861214792672341</v>
      </c>
      <c r="CG14" s="134">
        <f t="shared" si="21"/>
        <v>3.6313369378150249</v>
      </c>
      <c r="CH14" s="134">
        <f t="shared" si="22"/>
        <v>3.3014689839234728</v>
      </c>
      <c r="CI14" s="134">
        <f t="shared" si="23"/>
        <v>3.6905296461213983</v>
      </c>
      <c r="CJ14" s="134">
        <f t="shared" si="24"/>
        <v>2.0380416876313179</v>
      </c>
      <c r="CK14" s="134">
        <f t="shared" si="25"/>
        <v>4.1086648575008926</v>
      </c>
      <c r="CL14" s="134">
        <f t="shared" si="26"/>
        <v>3.8351560704291869</v>
      </c>
      <c r="CM14" s="134">
        <f t="shared" si="27"/>
        <v>4.7644758488237171</v>
      </c>
      <c r="CN14" s="150">
        <f t="shared" si="28"/>
        <v>3.168595155516023</v>
      </c>
      <c r="CO14" s="156">
        <v>43222</v>
      </c>
      <c r="CP14" s="159">
        <f t="shared" si="29"/>
        <v>3.4867149701906968</v>
      </c>
      <c r="CQ14" s="137">
        <f t="shared" si="30"/>
        <v>3.7863205651060654</v>
      </c>
      <c r="CR14" s="137">
        <f t="shared" si="31"/>
        <v>3.7968020434984293</v>
      </c>
      <c r="CS14" s="137">
        <f t="shared" si="32"/>
        <v>3.3800952287820429</v>
      </c>
      <c r="CT14" s="137">
        <f t="shared" si="33"/>
        <v>3.9066209603699829</v>
      </c>
      <c r="CU14" s="137">
        <f t="shared" si="34"/>
        <v>3.5732965411297131</v>
      </c>
      <c r="CV14" s="137">
        <f t="shared" si="35"/>
        <v>4.4335286714390678</v>
      </c>
      <c r="CW14" s="137">
        <f t="shared" si="36"/>
        <v>2.919914471544812</v>
      </c>
      <c r="CX14" s="137">
        <f t="shared" si="37"/>
        <v>4.6913458099221623</v>
      </c>
      <c r="CY14" s="137">
        <f t="shared" si="38"/>
        <v>4.3943753572065649</v>
      </c>
      <c r="CZ14" s="137">
        <f t="shared" si="39"/>
        <v>5.4131278406835381</v>
      </c>
      <c r="DA14" s="146">
        <f t="shared" si="40"/>
        <v>3.600581673901424</v>
      </c>
      <c r="DB14" s="156">
        <v>43222</v>
      </c>
      <c r="DC14" s="186">
        <f t="shared" si="51"/>
        <v>14.510072544455156</v>
      </c>
      <c r="DD14" s="136">
        <f t="shared" si="52"/>
        <v>19.366550194127942</v>
      </c>
      <c r="DE14" s="136">
        <f t="shared" si="53"/>
        <v>19.610895308427846</v>
      </c>
      <c r="DF14" s="136">
        <f t="shared" si="54"/>
        <v>19.438430300052421</v>
      </c>
      <c r="DG14" s="136">
        <f t="shared" si="55"/>
        <v>21.780691790798791</v>
      </c>
      <c r="DH14" s="136">
        <f t="shared" si="56"/>
        <v>10.54291023734455</v>
      </c>
      <c r="DI14" s="136">
        <f t="shared" si="57"/>
        <v>16.239647550895132</v>
      </c>
      <c r="DJ14" s="136">
        <f t="shared" si="58"/>
        <v>26.44466828541675</v>
      </c>
      <c r="DK14" s="136">
        <f t="shared" si="59"/>
        <v>7.0490903018041022</v>
      </c>
      <c r="DL14" s="136">
        <f t="shared" si="63"/>
        <v>5.5522608088437586</v>
      </c>
      <c r="DM14" s="136">
        <f t="shared" si="60"/>
        <v>15.892281879430501</v>
      </c>
      <c r="DN14" s="166">
        <f t="shared" si="61"/>
        <v>3.2138705043699645</v>
      </c>
    </row>
    <row r="15" spans="1:155">
      <c r="A15" s="165">
        <v>43237</v>
      </c>
      <c r="B15" s="166">
        <f t="shared" si="62"/>
        <v>136</v>
      </c>
      <c r="C15" s="159">
        <v>5.4876324525746867</v>
      </c>
      <c r="D15" s="137">
        <v>4.5681561631195597</v>
      </c>
      <c r="E15" s="137">
        <v>4.7770638235611766</v>
      </c>
      <c r="F15" s="137">
        <v>5.4398395752216286</v>
      </c>
      <c r="G15" s="137">
        <v>10.370606298372444</v>
      </c>
      <c r="H15" s="137">
        <v>4.3426307442253922</v>
      </c>
      <c r="I15" s="137">
        <v>6.2597762094929923</v>
      </c>
      <c r="J15" s="137">
        <v>6.6513247402931253</v>
      </c>
      <c r="K15" s="137">
        <v>14.172299584830975</v>
      </c>
      <c r="L15" s="137">
        <v>14.127505227214293</v>
      </c>
      <c r="M15" s="137">
        <v>6.4152705981479068</v>
      </c>
      <c r="N15" s="146">
        <v>20.467597471583865</v>
      </c>
      <c r="O15" s="122">
        <v>43237</v>
      </c>
      <c r="P15" s="153" cm="1">
        <f t="array" ref="P15">'(4) Net primary production'!$G$15*(INDEX('(8) Biomass growth'!$C$2:$C$366,MATCH('(7) Time series'!B16,'(8) Biomass growth'!$A$2:$A$366,0),)-INDEX('(8) Biomass growth'!$C$2:$C$366,MATCH('(7) Time series'!B15,'(8) Biomass growth'!$A$2:$A$366,0),))+'(4) Net primary production'!$H$15*(B16-B15)/365</f>
        <v>0.36898773398130197</v>
      </c>
      <c r="Q15" s="134" cm="1">
        <f t="array" ref="Q15">'(4) Net primary production'!$G$16*(INDEX('(8) Biomass growth'!$C$2:$C$366,MATCH('(7) Time series'!B16,'(8) Biomass growth'!$A$2:$A$366,0),)-INDEX('(8) Biomass growth'!$C$2:$C$366,MATCH('(7) Time series'!B15,'(8) Biomass growth'!$A$2:$A$366,0),))+'(4) Net primary production'!$H$16*(B16-B15)/365</f>
        <v>0.40075969769481185</v>
      </c>
      <c r="R15" s="134" cm="1">
        <f t="array" ref="R15">'(4) Net primary production'!$G$17*(INDEX('(8) Biomass growth'!$C$2:$C$366,MATCH('(7) Time series'!B16,'(8) Biomass growth'!$A$2:$A$366,0),)-INDEX('(8) Biomass growth'!$C$2:$C$366,MATCH('(7) Time series'!B15,'(8) Biomass growth'!$A$2:$A$366,0),))+'(4) Net primary production'!$H$17*(B16-B15)/365</f>
        <v>0.40187121616041377</v>
      </c>
      <c r="S15" s="134" cm="1">
        <f t="array" ref="S15">'(4) Net primary production'!$G$18*(INDEX('(8) Biomass growth'!$C$2:$C$366,MATCH('(7) Time series'!B16,'(8) Biomass growth'!$A$2:$A$366,0),)-INDEX('(8) Biomass growth'!$C$2:$C$366,MATCH('(7) Time series'!B15,'(8) Biomass growth'!$A$2:$A$366,0),))+'(4) Net primary production'!$H$18*(B16-B15)/365</f>
        <v>0.41650069262988876</v>
      </c>
      <c r="T15" s="134" cm="1">
        <f t="array" ref="T15">'(4) Net primary production'!$G$19*(INDEX('(8) Biomass growth'!$C$2:$C$366,MATCH('(7) Time series'!B16,'(8) Biomass growth'!$A$2:$A$366,0),)-INDEX('(8) Biomass growth'!$C$2:$C$366,MATCH('(7) Time series'!B15,'(8) Biomass growth'!$A$2:$A$366,0),))+'(4) Net primary production'!$H$19*(B16-B15)/365</f>
        <v>0.43277549597621823</v>
      </c>
      <c r="U15" s="134" cm="1">
        <f t="array" ref="U15">'(4) Net primary production'!$G$20*(INDEX('(8) Biomass growth'!$C$2:$C$366,MATCH('(7) Time series'!B16,'(8) Biomass growth'!$A$2:$A$366,0),)-INDEX('(8) Biomass growth'!$C$2:$C$366,MATCH('(7) Time series'!B15,'(8) Biomass growth'!$A$2:$A$366,0),))+'(4) Net primary production'!$H$20*(B16-B15)/365</f>
        <v>0.44450616981398694</v>
      </c>
      <c r="V15" s="134" cm="1">
        <f t="array" ref="V15">'(4) Net primary production'!$G$21*(INDEX('(8) Biomass growth'!$C$2:$C$366,MATCH('(7) Time series'!B16,'(8) Biomass growth'!$A$2:$A$366,0),)-INDEX('(8) Biomass growth'!$C$2:$C$366,MATCH('(7) Time series'!B15,'(8) Biomass growth'!$A$2:$A$366,0),))+'(4) Net primary production'!$H$21*(B16-B15)/365</f>
        <v>0.53606324021950014</v>
      </c>
      <c r="W15" s="134" cm="1">
        <f t="array" ref="W15">'(4) Net primary production'!$G$22*(INDEX('(8) Biomass growth'!$C$2:$C$366,MATCH('(7) Time series'!B16,'(8) Biomass growth'!$A$2:$A$366,0),)-INDEX('(8) Biomass growth'!$C$2:$C$366,MATCH('(7) Time series'!B15,'(8) Biomass growth'!$A$2:$A$366,0),))+'(4) Net primary production'!$H$22*(B16-B15)/365</f>
        <v>0.2192337049668957</v>
      </c>
      <c r="X15" s="134" cm="1">
        <f t="array" ref="X15">'(4) Net primary production'!$G$23*(INDEX('(8) Biomass growth'!$C$2:$C$366,MATCH('(7) Time series'!B16,'(8) Biomass growth'!$A$2:$A$366,0),)-INDEX('(8) Biomass growth'!$C$2:$C$366,MATCH('(7) Time series'!B15,'(8) Biomass growth'!$A$2:$A$366,0),))+'(4) Net primary production'!$H$23*(B16-B15)/365</f>
        <v>0.55347798895572231</v>
      </c>
      <c r="Y15" s="135" cm="1">
        <f t="array" ref="Y15">'(4) Net primary production'!$G$24*(INDEX('(8) Biomass growth'!$C$2:$C$366,MATCH('(7) Time series'!B16,'(8) Biomass growth'!$A$2:$A$366,0),)-INDEX('(8) Biomass growth'!$C$2:$C$366,MATCH('(7) Time series'!B15,'(8) Biomass growth'!$A$2:$A$366,0),))+'(4) Net primary production'!$H$24*(B16-B15)/365</f>
        <v>0.25159734827235186</v>
      </c>
      <c r="Z15" s="134" cm="1">
        <f t="array" ref="Z15">'(4) Net primary production'!$G$25*(INDEX('(8) Biomass growth'!$C$2:$C$366,MATCH('(7) Time series'!B16,'(8) Biomass growth'!$A$2:$A$366,0),)-INDEX('(8) Biomass growth'!$C$2:$C$366,MATCH('(7) Time series'!B15,'(8) Biomass growth'!$A$2:$A$366,0),))+'(4) Net primary production'!$H$25*(B16-B15)/365</f>
        <v>0.6507396835903182</v>
      </c>
      <c r="AA15" s="150" cm="1">
        <f t="array" ref="AA15">'(4) Net primary production'!$G$26*(INDEX('(8) Biomass growth'!$C$2:$C$366,MATCH('(7) Time series'!B16,'(8) Biomass growth'!$A$2:$A$366,0),)-INDEX('(8) Biomass growth'!$C$2:$C$366,MATCH('(7) Time series'!B15,'(8) Biomass growth'!$A$2:$A$366,0),))+'(4) Net primary production'!$H$26*(B16-B15)/365</f>
        <v>0.2312933851338845</v>
      </c>
      <c r="AB15" s="175">
        <v>43237</v>
      </c>
      <c r="AC15" s="173">
        <f>SUM('(6) Plant uptake'!$H$9:$H$11)</f>
        <v>1.6157619927066933</v>
      </c>
      <c r="AD15" s="134">
        <f>SUM('(6) Plant uptake'!$H$9:$H$11)</f>
        <v>1.6157619927066933</v>
      </c>
      <c r="AE15" s="134">
        <f>SUM('(6) Plant uptake'!$H$9:$H$11)</f>
        <v>1.6157619927066933</v>
      </c>
      <c r="AF15" s="134">
        <f>SUM('(6) Plant uptake'!$H$30:$H$32)</f>
        <v>1.7211617070083649</v>
      </c>
      <c r="AG15" s="134">
        <f>SUM('(6) Plant uptake'!$H$39:$H$41)</f>
        <v>0.87885730371786019</v>
      </c>
      <c r="AH15" s="134">
        <f>SUM('(6) Plant uptake'!$H$51:$H$53)</f>
        <v>0.84495954879490864</v>
      </c>
      <c r="AI15" s="134">
        <f>SUM('(6) Plant uptake'!$H$60:$H$62)</f>
        <v>1.9156659848309023</v>
      </c>
      <c r="AJ15" s="134">
        <f>SUM('(6) Plant uptake'!$H$69:$H$71)</f>
        <v>5.5290423871354992</v>
      </c>
      <c r="AK15" s="134">
        <f>SUM('(6) Plant uptake'!$H$78:$H$80)</f>
        <v>1.4551155900187529</v>
      </c>
      <c r="AL15" s="134">
        <f>SUM('(6) Plant uptake'!$H$87:$H$89)</f>
        <v>3.0564218248811081</v>
      </c>
      <c r="AM15" s="134">
        <f>SUM('(6) Plant uptake'!$H$96:$H$98)</f>
        <v>1.3780374293195889</v>
      </c>
      <c r="AN15" s="150">
        <f>SUM('(6) Plant uptake'!$H$105:$H$107)</f>
        <v>2.5676370303191485</v>
      </c>
      <c r="AO15" s="175">
        <v>43237</v>
      </c>
      <c r="AP15" s="173">
        <f>SUM('(6) Plant uptake'!$I$9:$I$11)</f>
        <v>11.436091859958639</v>
      </c>
      <c r="AQ15" s="134">
        <f>SUM('(6) Plant uptake'!$I$9:$I$11)</f>
        <v>11.436091859958639</v>
      </c>
      <c r="AR15" s="134">
        <f>SUM('(6) Plant uptake'!$I$9:$I$11)</f>
        <v>11.436091859958639</v>
      </c>
      <c r="AS15" s="134">
        <f>SUM('(6) Plant uptake'!$I$30:$I$32)</f>
        <v>9.490844121230932</v>
      </c>
      <c r="AT15" s="134">
        <f>SUM('(6) Plant uptake'!$I$39:$I$41)</f>
        <v>11.593215474109268</v>
      </c>
      <c r="AU15" s="134">
        <f>SUM('(6) Plant uptake'!$I$51:$I$53)</f>
        <v>10.262416995859748</v>
      </c>
      <c r="AV15" s="134">
        <f>SUM('(6) Plant uptake'!$I$60:$I$62)</f>
        <v>9.5152508525325281</v>
      </c>
      <c r="AW15" s="134">
        <f>SUM('(6) Plant uptake'!$I$69:$I$71)</f>
        <v>12.777828143937912</v>
      </c>
      <c r="AX15" s="134">
        <f>SUM('(6) Plant uptake'!$I$78:$I$80)</f>
        <v>10.260473186000601</v>
      </c>
      <c r="AY15" s="134">
        <f>SUM('(6) Plant uptake'!$I$87:$I$89)</f>
        <v>20.961105942956213</v>
      </c>
      <c r="AZ15" s="134">
        <f>SUM('(6) Plant uptake'!$I$96:$I$98)</f>
        <v>10.121954658526935</v>
      </c>
      <c r="BA15" s="150">
        <f>SUM('(6) Plant uptake'!$I$105:$I$107)</f>
        <v>18.833463335386703</v>
      </c>
      <c r="BB15" s="122">
        <v>43237</v>
      </c>
      <c r="BC15" s="173">
        <f>SUM('(6) Plant uptake'!$J$9:$J$11)</f>
        <v>13.051853852665333</v>
      </c>
      <c r="BD15" s="134">
        <f>SUM('(6) Plant uptake'!$J$9:$J$11)</f>
        <v>13.051853852665333</v>
      </c>
      <c r="BE15" s="134">
        <f>SUM('(6) Plant uptake'!$J$9:$J$11)</f>
        <v>13.051853852665333</v>
      </c>
      <c r="BF15" s="134">
        <f>SUM('(6) Plant uptake'!$J$30:$J$32)</f>
        <v>11.212005828239295</v>
      </c>
      <c r="BG15" s="134">
        <f>SUM('(6) Plant uptake'!$J$39:$J$41)</f>
        <v>12.472072777827128</v>
      </c>
      <c r="BH15" s="134">
        <f>SUM('(6) Plant uptake'!$J$51:$J$53)</f>
        <v>11.107376544654656</v>
      </c>
      <c r="BI15" s="134">
        <f>SUM('(6) Plant uptake'!$J$60:$J$62)</f>
        <v>11.43091683736343</v>
      </c>
      <c r="BJ15" s="134">
        <f>SUM('(6) Plant uptake'!$J$69:$J$71)</f>
        <v>18.306870531073411</v>
      </c>
      <c r="BK15" s="134">
        <f>SUM('(6) Plant uptake'!$J$78:$J$80)</f>
        <v>11.715588776019354</v>
      </c>
      <c r="BL15" s="134">
        <f>SUM('(6) Plant uptake'!$J$87:$J$89)</f>
        <v>24.017527767837318</v>
      </c>
      <c r="BM15" s="134">
        <f>SUM('(6) Plant uptake'!$J$96:$J$98)</f>
        <v>11.499992087846522</v>
      </c>
      <c r="BN15" s="150">
        <f>SUM('(6) Plant uptake'!$J$105:$J$107)</f>
        <v>21.401100365705851</v>
      </c>
      <c r="BO15" s="122">
        <v>43237</v>
      </c>
      <c r="BP15" s="173">
        <f t="shared" si="5"/>
        <v>0.59619635634195567</v>
      </c>
      <c r="BQ15" s="134">
        <f t="shared" si="6"/>
        <v>0.64753228774390115</v>
      </c>
      <c r="BR15" s="134">
        <f t="shared" si="7"/>
        <v>0.64932823703481246</v>
      </c>
      <c r="BS15" s="134">
        <f t="shared" si="8"/>
        <v>0.71686504309702559</v>
      </c>
      <c r="BT15" s="134">
        <f t="shared" si="9"/>
        <v>0.38034790550881881</v>
      </c>
      <c r="BU15" s="134">
        <f t="shared" si="10"/>
        <v>0.37558973268257945</v>
      </c>
      <c r="BV15" s="134">
        <f t="shared" si="11"/>
        <v>1.0269181150067332</v>
      </c>
      <c r="BW15" s="134">
        <f t="shared" si="12"/>
        <v>1.2121524474507248</v>
      </c>
      <c r="BX15" s="134">
        <f t="shared" si="13"/>
        <v>0.80537445046169864</v>
      </c>
      <c r="BY15" s="134">
        <f t="shared" si="14"/>
        <v>0.76898762634182938</v>
      </c>
      <c r="BZ15" s="134">
        <f t="shared" si="15"/>
        <v>0.89674364073104473</v>
      </c>
      <c r="CA15" s="150">
        <f t="shared" si="16"/>
        <v>0.59387746053763024</v>
      </c>
      <c r="CB15" s="156">
        <v>43237</v>
      </c>
      <c r="CC15" s="153">
        <f t="shared" si="17"/>
        <v>4.2197776210081512</v>
      </c>
      <c r="CD15" s="134">
        <f t="shared" si="18"/>
        <v>4.5831247166071227</v>
      </c>
      <c r="CE15" s="134">
        <f t="shared" si="19"/>
        <v>4.595836143883786</v>
      </c>
      <c r="CF15" s="134">
        <f t="shared" si="20"/>
        <v>3.952943150134991</v>
      </c>
      <c r="CG15" s="134">
        <f t="shared" si="21"/>
        <v>5.0172595767668069</v>
      </c>
      <c r="CH15" s="134">
        <f t="shared" si="22"/>
        <v>4.5617076718635792</v>
      </c>
      <c r="CI15" s="134">
        <f t="shared" si="23"/>
        <v>5.1007762035099482</v>
      </c>
      <c r="CJ15" s="134">
        <f t="shared" si="24"/>
        <v>2.8013306054257807</v>
      </c>
      <c r="CK15" s="134">
        <f t="shared" si="25"/>
        <v>5.6789460647217256</v>
      </c>
      <c r="CL15" s="134">
        <f t="shared" si="26"/>
        <v>5.2737586721036189</v>
      </c>
      <c r="CM15" s="134">
        <f t="shared" si="27"/>
        <v>6.5867575718053653</v>
      </c>
      <c r="CN15" s="150">
        <f t="shared" si="28"/>
        <v>4.3560554886364899</v>
      </c>
      <c r="CO15" s="156">
        <v>43237</v>
      </c>
      <c r="CP15" s="159">
        <f t="shared" si="29"/>
        <v>4.8159739773501071</v>
      </c>
      <c r="CQ15" s="137">
        <f t="shared" si="30"/>
        <v>5.2306570043510243</v>
      </c>
      <c r="CR15" s="137">
        <f t="shared" si="31"/>
        <v>5.2451643809185997</v>
      </c>
      <c r="CS15" s="137">
        <f t="shared" si="32"/>
        <v>4.6698081932320159</v>
      </c>
      <c r="CT15" s="137">
        <f t="shared" si="33"/>
        <v>5.3976074822756255</v>
      </c>
      <c r="CU15" s="137">
        <f t="shared" si="34"/>
        <v>4.9372974045461584</v>
      </c>
      <c r="CV15" s="137">
        <f t="shared" si="35"/>
        <v>6.1276943185166814</v>
      </c>
      <c r="CW15" s="137">
        <f t="shared" si="36"/>
        <v>4.0134830528765058</v>
      </c>
      <c r="CX15" s="137">
        <f t="shared" si="37"/>
        <v>6.4843205151834242</v>
      </c>
      <c r="CY15" s="137">
        <f t="shared" si="38"/>
        <v>6.0427462984454472</v>
      </c>
      <c r="CZ15" s="137">
        <f t="shared" si="39"/>
        <v>7.4835012125364084</v>
      </c>
      <c r="DA15" s="146">
        <f t="shared" si="40"/>
        <v>4.9499329491741202</v>
      </c>
      <c r="DB15" s="156">
        <v>43237</v>
      </c>
      <c r="DC15" s="186">
        <f t="shared" si="51"/>
        <v>10.864363848971561</v>
      </c>
      <c r="DD15" s="136">
        <f t="shared" si="52"/>
        <v>14.174915756419898</v>
      </c>
      <c r="DE15" s="136">
        <f t="shared" si="53"/>
        <v>13.592622184200906</v>
      </c>
      <c r="DF15" s="136">
        <f t="shared" si="54"/>
        <v>13.178054852248454</v>
      </c>
      <c r="DG15" s="136">
        <f t="shared" si="55"/>
        <v>3.6675570797486583</v>
      </c>
      <c r="DH15" s="136">
        <f t="shared" si="56"/>
        <v>8.6488986700520041</v>
      </c>
      <c r="DI15" s="136">
        <f t="shared" si="57"/>
        <v>16.405029199756456</v>
      </c>
      <c r="DJ15" s="136">
        <f t="shared" si="58"/>
        <v>18.224225921606482</v>
      </c>
      <c r="DK15" s="136">
        <f t="shared" si="59"/>
        <v>5.6827365639639336</v>
      </c>
      <c r="DL15" s="136">
        <f t="shared" si="63"/>
        <v>5.4431947748318814</v>
      </c>
      <c r="DM15" s="136">
        <f t="shared" si="60"/>
        <v>13.97826680904053</v>
      </c>
      <c r="DN15" s="166">
        <f t="shared" si="61"/>
        <v>2.9015494435149924</v>
      </c>
    </row>
    <row r="16" spans="1:155">
      <c r="A16" s="165">
        <v>43256</v>
      </c>
      <c r="B16" s="166">
        <f t="shared" si="62"/>
        <v>155</v>
      </c>
      <c r="C16" s="159">
        <v>5.7380271858086429</v>
      </c>
      <c r="D16" s="137">
        <v>4.257516769828241</v>
      </c>
      <c r="E16" s="137">
        <v>3.5141465177932876</v>
      </c>
      <c r="F16" s="137">
        <v>3.868474843173189</v>
      </c>
      <c r="G16" s="137">
        <v>3.2667325207567957</v>
      </c>
      <c r="H16" s="137">
        <v>3.3361342484244316</v>
      </c>
      <c r="I16" s="137">
        <v>6.7102885254310003</v>
      </c>
      <c r="J16" s="137">
        <v>4.7868132094552269</v>
      </c>
      <c r="K16" s="137">
        <v>9.2598392438542341</v>
      </c>
      <c r="L16" s="137">
        <v>8.6803832969028285</v>
      </c>
      <c r="M16" s="137">
        <v>5.4970803185417187</v>
      </c>
      <c r="N16" s="146">
        <v>12.869505822948106</v>
      </c>
      <c r="O16" s="122">
        <v>43256</v>
      </c>
      <c r="P16" s="153" cm="1">
        <f t="array" ref="P16">'(4) Net primary production'!$G$15*(INDEX('(8) Biomass growth'!$C$2:$C$366,MATCH('(7) Time series'!B17,'(8) Biomass growth'!$A$2:$A$366,0),)-INDEX('(8) Biomass growth'!$C$2:$C$366,MATCH('(7) Time series'!B16,'(8) Biomass growth'!$A$2:$A$366,0),))+'(4) Net primary production'!$H$15*(B17-B16)/365</f>
        <v>0.2832545036860159</v>
      </c>
      <c r="Q16" s="134" cm="1">
        <f t="array" ref="Q16">'(4) Net primary production'!$G$16*(INDEX('(8) Biomass growth'!$C$2:$C$366,MATCH('(7) Time series'!B17,'(8) Biomass growth'!$A$2:$A$366,0),)-INDEX('(8) Biomass growth'!$C$2:$C$366,MATCH('(7) Time series'!B16,'(8) Biomass growth'!$A$2:$A$366,0),))+'(4) Net primary production'!$H$16*(B17-B16)/365</f>
        <v>0.30762849952834026</v>
      </c>
      <c r="R16" s="134" cm="1">
        <f t="array" ref="R16">'(4) Net primary production'!$G$17*(INDEX('(8) Biomass growth'!$C$2:$C$366,MATCH('(7) Time series'!B17,'(8) Biomass growth'!$A$2:$A$366,0),)-INDEX('(8) Biomass growth'!$C$2:$C$366,MATCH('(7) Time series'!B16,'(8) Biomass growth'!$A$2:$A$366,0),))+'(4) Net primary production'!$H$17*(B17-B16)/365</f>
        <v>0.30848120560290154</v>
      </c>
      <c r="S16" s="134" cm="1">
        <f t="array" ref="S16">'(4) Net primary production'!$G$18*(INDEX('(8) Biomass growth'!$C$2:$C$366,MATCH('(7) Time series'!B17,'(8) Biomass growth'!$A$2:$A$366,0),)-INDEX('(8) Biomass growth'!$C$2:$C$366,MATCH('(7) Time series'!B16,'(8) Biomass growth'!$A$2:$A$366,0),))+'(4) Net primary production'!$H$18*(B17-B16)/365</f>
        <v>0.31970427012159675</v>
      </c>
      <c r="T16" s="134" cm="1">
        <f t="array" ref="T16">'(4) Net primary production'!$G$19*(INDEX('(8) Biomass growth'!$C$2:$C$366,MATCH('(7) Time series'!B17,'(8) Biomass growth'!$A$2:$A$366,0),)-INDEX('(8) Biomass growth'!$C$2:$C$366,MATCH('(7) Time series'!B16,'(8) Biomass growth'!$A$2:$A$366,0),))+'(4) Net primary production'!$H$19*(B17-B16)/365</f>
        <v>0.33218955408688738</v>
      </c>
      <c r="U16" s="134" cm="1">
        <f t="array" ref="U16">'(4) Net primary production'!$G$20*(INDEX('(8) Biomass growth'!$C$2:$C$366,MATCH('(7) Time series'!B17,'(8) Biomass growth'!$A$2:$A$366,0),)-INDEX('(8) Biomass growth'!$C$2:$C$366,MATCH('(7) Time series'!B16,'(8) Biomass growth'!$A$2:$A$366,0),))+'(4) Net primary production'!$H$20*(B17-B16)/365</f>
        <v>0.34118878995180368</v>
      </c>
      <c r="V16" s="134" cm="1">
        <f t="array" ref="V16">'(4) Net primary production'!$G$21*(INDEX('(8) Biomass growth'!$C$2:$C$366,MATCH('(7) Time series'!B17,'(8) Biomass growth'!$A$2:$A$366,0),)-INDEX('(8) Biomass growth'!$C$2:$C$366,MATCH('(7) Time series'!B16,'(8) Biomass growth'!$A$2:$A$366,0),))+'(4) Net primary production'!$H$21*(B17-B16)/365</f>
        <v>0.41142718231313147</v>
      </c>
      <c r="W16" s="134" cm="1">
        <f t="array" ref="W16">'(4) Net primary production'!$G$22*(INDEX('(8) Biomass growth'!$C$2:$C$366,MATCH('(7) Time series'!B17,'(8) Biomass growth'!$A$2:$A$366,0),)-INDEX('(8) Biomass growth'!$C$2:$C$366,MATCH('(7) Time series'!B16,'(8) Biomass growth'!$A$2:$A$366,0),))+'(4) Net primary production'!$H$22*(B17-B16)/365</f>
        <v>0.1685537594407702</v>
      </c>
      <c r="X16" s="134" cm="1">
        <f t="array" ref="X16">'(4) Net primary production'!$G$23*(INDEX('(8) Biomass growth'!$C$2:$C$366,MATCH('(7) Time series'!B17,'(8) Biomass growth'!$A$2:$A$366,0),)-INDEX('(8) Biomass growth'!$C$2:$C$366,MATCH('(7) Time series'!B16,'(8) Biomass growth'!$A$2:$A$366,0),))+'(4) Net primary production'!$H$23*(B17-B16)/365</f>
        <v>0.42478698018773731</v>
      </c>
      <c r="Y16" s="135" cm="1">
        <f t="array" ref="Y16">'(4) Net primary production'!$G$24*(INDEX('(8) Biomass growth'!$C$2:$C$366,MATCH('(7) Time series'!B17,'(8) Biomass growth'!$A$2:$A$366,0),)-INDEX('(8) Biomass growth'!$C$2:$C$366,MATCH('(7) Time series'!B16,'(8) Biomass growth'!$A$2:$A$366,0),))+'(4) Net primary production'!$H$24*(B17-B16)/365</f>
        <v>0.19340984098919817</v>
      </c>
      <c r="Z16" s="134" cm="1">
        <f t="array" ref="Z16">'(4) Net primary production'!$G$25*(INDEX('(8) Biomass growth'!$C$2:$C$366,MATCH('(7) Time series'!B17,'(8) Biomass growth'!$A$2:$A$366,0),)-INDEX('(8) Biomass growth'!$C$2:$C$366,MATCH('(7) Time series'!B16,'(8) Biomass growth'!$A$2:$A$366,0),))+'(4) Net primary production'!$H$25*(B17-B16)/365</f>
        <v>0.49940169906433679</v>
      </c>
      <c r="AA16" s="150" cm="1">
        <f t="array" ref="AA16">'(4) Net primary production'!$G$26*(INDEX('(8) Biomass growth'!$C$2:$C$366,MATCH('(7) Time series'!B17,'(8) Biomass growth'!$A$2:$A$366,0),)-INDEX('(8) Biomass growth'!$C$2:$C$366,MATCH('(7) Time series'!B16,'(8) Biomass growth'!$A$2:$A$366,0),))+'(4) Net primary production'!$H$26*(B17-B16)/365</f>
        <v>0.17781589321382713</v>
      </c>
      <c r="AB16" s="175">
        <v>43256</v>
      </c>
      <c r="AC16" s="173">
        <f>SUM('(6) Plant uptake'!$H$9:$H$11)</f>
        <v>1.6157619927066933</v>
      </c>
      <c r="AD16" s="134">
        <f>SUM('(6) Plant uptake'!$H$9:$H$11)</f>
        <v>1.6157619927066933</v>
      </c>
      <c r="AE16" s="134">
        <f>SUM('(6) Plant uptake'!$H$9:$H$11)</f>
        <v>1.6157619927066933</v>
      </c>
      <c r="AF16" s="134">
        <f>SUM('(6) Plant uptake'!$H$30:$H$32)</f>
        <v>1.7211617070083649</v>
      </c>
      <c r="AG16" s="134">
        <f>SUM('(6) Plant uptake'!$H$39:$H$41)</f>
        <v>0.87885730371786019</v>
      </c>
      <c r="AH16" s="134">
        <f>SUM('(6) Plant uptake'!$H$51:$H$53)</f>
        <v>0.84495954879490864</v>
      </c>
      <c r="AI16" s="134">
        <f>SUM('(6) Plant uptake'!$H$60:$H$62)</f>
        <v>1.9156659848309023</v>
      </c>
      <c r="AJ16" s="134">
        <f>SUM('(6) Plant uptake'!$H$69:$H$71)</f>
        <v>5.5290423871354992</v>
      </c>
      <c r="AK16" s="134">
        <f>SUM('(6) Plant uptake'!$H$78:$H$80)</f>
        <v>1.4551155900187529</v>
      </c>
      <c r="AL16" s="134">
        <f>SUM('(6) Plant uptake'!$H$87:$H$89)</f>
        <v>3.0564218248811081</v>
      </c>
      <c r="AM16" s="134">
        <f>SUM('(6) Plant uptake'!$H$96:$H$98)</f>
        <v>1.3780374293195889</v>
      </c>
      <c r="AN16" s="150">
        <f>SUM('(6) Plant uptake'!$H$105:$H$107)</f>
        <v>2.5676370303191485</v>
      </c>
      <c r="AO16" s="175">
        <v>43256</v>
      </c>
      <c r="AP16" s="173">
        <f>SUM('(6) Plant uptake'!$I$9:$I$11)</f>
        <v>11.436091859958639</v>
      </c>
      <c r="AQ16" s="134">
        <f>SUM('(6) Plant uptake'!$I$9:$I$11)</f>
        <v>11.436091859958639</v>
      </c>
      <c r="AR16" s="134">
        <f>SUM('(6) Plant uptake'!$I$9:$I$11)</f>
        <v>11.436091859958639</v>
      </c>
      <c r="AS16" s="134">
        <f>SUM('(6) Plant uptake'!$I$30:$I$32)</f>
        <v>9.490844121230932</v>
      </c>
      <c r="AT16" s="134">
        <f>SUM('(6) Plant uptake'!$I$39:$I$41)</f>
        <v>11.593215474109268</v>
      </c>
      <c r="AU16" s="134">
        <f>SUM('(6) Plant uptake'!$I$51:$I$53)</f>
        <v>10.262416995859748</v>
      </c>
      <c r="AV16" s="134">
        <f>SUM('(6) Plant uptake'!$I$60:$I$62)</f>
        <v>9.5152508525325281</v>
      </c>
      <c r="AW16" s="134">
        <f>SUM('(6) Plant uptake'!$I$69:$I$71)</f>
        <v>12.777828143937912</v>
      </c>
      <c r="AX16" s="134">
        <f>SUM('(6) Plant uptake'!$I$78:$I$80)</f>
        <v>10.260473186000601</v>
      </c>
      <c r="AY16" s="134">
        <f>SUM('(6) Plant uptake'!$I$87:$I$89)</f>
        <v>20.961105942956213</v>
      </c>
      <c r="AZ16" s="134">
        <f>SUM('(6) Plant uptake'!$I$96:$I$98)</f>
        <v>10.121954658526935</v>
      </c>
      <c r="BA16" s="150">
        <f>SUM('(6) Plant uptake'!$I$105:$I$107)</f>
        <v>18.833463335386703</v>
      </c>
      <c r="BB16" s="122">
        <v>43256</v>
      </c>
      <c r="BC16" s="173">
        <f>SUM('(6) Plant uptake'!$J$9:$J$11)</f>
        <v>13.051853852665333</v>
      </c>
      <c r="BD16" s="134">
        <f>SUM('(6) Plant uptake'!$J$9:$J$11)</f>
        <v>13.051853852665333</v>
      </c>
      <c r="BE16" s="134">
        <f>SUM('(6) Plant uptake'!$J$9:$J$11)</f>
        <v>13.051853852665333</v>
      </c>
      <c r="BF16" s="134">
        <f>SUM('(6) Plant uptake'!$J$30:$J$32)</f>
        <v>11.212005828239295</v>
      </c>
      <c r="BG16" s="134">
        <f>SUM('(6) Plant uptake'!$J$39:$J$41)</f>
        <v>12.472072777827128</v>
      </c>
      <c r="BH16" s="134">
        <f>SUM('(6) Plant uptake'!$J$51:$J$53)</f>
        <v>11.107376544654656</v>
      </c>
      <c r="BI16" s="134">
        <f>SUM('(6) Plant uptake'!$J$60:$J$62)</f>
        <v>11.43091683736343</v>
      </c>
      <c r="BJ16" s="134">
        <f>SUM('(6) Plant uptake'!$J$69:$J$71)</f>
        <v>18.306870531073411</v>
      </c>
      <c r="BK16" s="134">
        <f>SUM('(6) Plant uptake'!$J$78:$J$80)</f>
        <v>11.715588776019354</v>
      </c>
      <c r="BL16" s="134">
        <f>SUM('(6) Plant uptake'!$J$87:$J$89)</f>
        <v>24.017527767837318</v>
      </c>
      <c r="BM16" s="134">
        <f>SUM('(6) Plant uptake'!$J$96:$J$98)</f>
        <v>11.499992087846522</v>
      </c>
      <c r="BN16" s="150">
        <f>SUM('(6) Plant uptake'!$J$105:$J$107)</f>
        <v>21.401100365705851</v>
      </c>
      <c r="BO16" s="122">
        <v>43256</v>
      </c>
      <c r="BP16" s="173">
        <f t="shared" si="5"/>
        <v>0.45767186131886245</v>
      </c>
      <c r="BQ16" s="134">
        <f t="shared" si="6"/>
        <v>0.49705443741128114</v>
      </c>
      <c r="BR16" s="134">
        <f t="shared" si="7"/>
        <v>0.49843220747750738</v>
      </c>
      <c r="BS16" s="134">
        <f t="shared" si="8"/>
        <v>0.55026274730035085</v>
      </c>
      <c r="BT16" s="134">
        <f t="shared" si="9"/>
        <v>0.29194721582804012</v>
      </c>
      <c r="BU16" s="134">
        <f t="shared" si="10"/>
        <v>0.28829072601155692</v>
      </c>
      <c r="BV16" s="134">
        <f t="shared" si="11"/>
        <v>0.78815705839208816</v>
      </c>
      <c r="BW16" s="134">
        <f t="shared" si="12"/>
        <v>0.93194088045905876</v>
      </c>
      <c r="BX16" s="134">
        <f t="shared" si="13"/>
        <v>0.61811415730816366</v>
      </c>
      <c r="BY16" s="134">
        <f t="shared" si="14"/>
        <v>0.59114205914617002</v>
      </c>
      <c r="BZ16" s="134">
        <f t="shared" si="15"/>
        <v>0.6881942335764536</v>
      </c>
      <c r="CA16" s="150">
        <f t="shared" si="16"/>
        <v>0.45656667199509793</v>
      </c>
      <c r="CB16" s="156">
        <v>43256</v>
      </c>
      <c r="CC16" s="153">
        <f t="shared" si="17"/>
        <v>3.2393245239002706</v>
      </c>
      <c r="CD16" s="134">
        <f t="shared" si="18"/>
        <v>3.5180677793473421</v>
      </c>
      <c r="CE16" s="134">
        <f t="shared" si="19"/>
        <v>3.5278194043455695</v>
      </c>
      <c r="CF16" s="134">
        <f t="shared" si="20"/>
        <v>3.0342633926159825</v>
      </c>
      <c r="CG16" s="134">
        <f t="shared" si="21"/>
        <v>3.8511450787775603</v>
      </c>
      <c r="CH16" s="134">
        <f t="shared" si="22"/>
        <v>3.5014216367982121</v>
      </c>
      <c r="CI16" s="134">
        <f t="shared" si="23"/>
        <v>3.91483284726008</v>
      </c>
      <c r="CJ16" s="134">
        <f t="shared" si="24"/>
        <v>2.1537509711488139</v>
      </c>
      <c r="CK16" s="134">
        <f t="shared" si="25"/>
        <v>4.3585154199784473</v>
      </c>
      <c r="CL16" s="134">
        <f t="shared" si="26"/>
        <v>4.0540841673848975</v>
      </c>
      <c r="CM16" s="134">
        <f t="shared" si="27"/>
        <v>5.0549213543205305</v>
      </c>
      <c r="CN16" s="150">
        <f t="shared" si="28"/>
        <v>3.3488891052916503</v>
      </c>
      <c r="CO16" s="156">
        <v>43256</v>
      </c>
      <c r="CP16" s="159">
        <f t="shared" si="29"/>
        <v>3.6969963852191334</v>
      </c>
      <c r="CQ16" s="137">
        <f t="shared" si="30"/>
        <v>4.0151222167586234</v>
      </c>
      <c r="CR16" s="137">
        <f t="shared" si="31"/>
        <v>4.0262516118230769</v>
      </c>
      <c r="CS16" s="137">
        <f t="shared" si="32"/>
        <v>3.5845261399163326</v>
      </c>
      <c r="CT16" s="137">
        <f t="shared" si="33"/>
        <v>4.1430922946056006</v>
      </c>
      <c r="CU16" s="137">
        <f t="shared" si="34"/>
        <v>3.7897123628097682</v>
      </c>
      <c r="CV16" s="137">
        <f t="shared" si="35"/>
        <v>4.702989905652168</v>
      </c>
      <c r="CW16" s="137">
        <f t="shared" si="36"/>
        <v>3.0856918516078728</v>
      </c>
      <c r="CX16" s="137">
        <f t="shared" si="37"/>
        <v>4.9766295772866105</v>
      </c>
      <c r="CY16" s="137">
        <f t="shared" si="38"/>
        <v>4.6452262265310678</v>
      </c>
      <c r="CZ16" s="137">
        <f t="shared" si="39"/>
        <v>5.7431155878969831</v>
      </c>
      <c r="DA16" s="146">
        <f t="shared" si="40"/>
        <v>3.8054557772867481</v>
      </c>
      <c r="DB16" s="156">
        <v>43256</v>
      </c>
      <c r="DC16" s="186">
        <f t="shared" si="51"/>
        <v>7.9761187338181658</v>
      </c>
      <c r="DD16" s="136">
        <f t="shared" si="52"/>
        <v>11.674749960675634</v>
      </c>
      <c r="DE16" s="136">
        <f t="shared" si="53"/>
        <v>14.183592088542127</v>
      </c>
      <c r="DF16" s="136">
        <f t="shared" si="54"/>
        <v>14.224281392741009</v>
      </c>
      <c r="DG16" s="136">
        <f t="shared" si="55"/>
        <v>8.9369795039235544</v>
      </c>
      <c r="DH16" s="136">
        <f t="shared" si="56"/>
        <v>8.6414605811414518</v>
      </c>
      <c r="DI16" s="136">
        <f t="shared" si="57"/>
        <v>11.745501782897852</v>
      </c>
      <c r="DJ16" s="136">
        <f t="shared" si="58"/>
        <v>19.468920964332348</v>
      </c>
      <c r="DK16" s="136">
        <f t="shared" si="59"/>
        <v>6.6752147745805273</v>
      </c>
      <c r="DL16" s="136">
        <f t="shared" si="63"/>
        <v>6.8100916621630088</v>
      </c>
      <c r="DM16" s="136">
        <f t="shared" si="60"/>
        <v>12.51926829693876</v>
      </c>
      <c r="DN16" s="166">
        <f t="shared" si="61"/>
        <v>3.5476628106494696</v>
      </c>
    </row>
    <row r="17" spans="1:118">
      <c r="A17" s="165">
        <v>43271</v>
      </c>
      <c r="B17" s="166">
        <f t="shared" si="62"/>
        <v>170</v>
      </c>
      <c r="C17" s="159">
        <v>5.3991105857761053</v>
      </c>
      <c r="D17" s="137">
        <v>2.7811888410196701</v>
      </c>
      <c r="E17" s="137">
        <v>2.4832487168592303</v>
      </c>
      <c r="F17" s="137">
        <v>3.4958803492874351</v>
      </c>
      <c r="G17" s="137">
        <v>3.8321301986211722</v>
      </c>
      <c r="H17" s="137">
        <v>2.9268805721403188</v>
      </c>
      <c r="I17" s="137">
        <v>4.9048712668398986</v>
      </c>
      <c r="J17" s="137">
        <v>4.1035417740974509</v>
      </c>
      <c r="K17" s="137">
        <v>4.5110882345553218</v>
      </c>
      <c r="L17" s="137">
        <v>8.5592425774995178</v>
      </c>
      <c r="M17" s="137">
        <v>4.8484823499012517</v>
      </c>
      <c r="N17" s="146">
        <v>10.314563986672598</v>
      </c>
      <c r="O17" s="122">
        <v>43271</v>
      </c>
      <c r="P17" s="153" cm="1">
        <f t="array" ref="P17">'(4) Net primary production'!$G$15*(INDEX('(8) Biomass growth'!$C$2:$C$366,MATCH('(7) Time series'!B18,'(8) Biomass growth'!$A$2:$A$366,0),)-INDEX('(8) Biomass growth'!$C$2:$C$366,MATCH('(7) Time series'!B17,'(8) Biomass growth'!$A$2:$A$366,0),))+'(4) Net primary production'!$H$15*(B18-B17)/365</f>
        <v>0.2108849440383451</v>
      </c>
      <c r="Q17" s="134" cm="1">
        <f t="array" ref="Q17">'(4) Net primary production'!$G$16*(INDEX('(8) Biomass growth'!$C$2:$C$366,MATCH('(7) Time series'!B18,'(8) Biomass growth'!$A$2:$A$366,0),)-INDEX('(8) Biomass growth'!$C$2:$C$366,MATCH('(7) Time series'!B17,'(8) Biomass growth'!$A$2:$A$366,0),))+'(4) Net primary production'!$H$16*(B18-B17)/365</f>
        <v>0.22896152605922629</v>
      </c>
      <c r="R17" s="134" cm="1">
        <f t="array" ref="R17">'(4) Net primary production'!$G$17*(INDEX('(8) Biomass growth'!$C$2:$C$366,MATCH('(7) Time series'!B18,'(8) Biomass growth'!$A$2:$A$366,0),)-INDEX('(8) Biomass growth'!$C$2:$C$366,MATCH('(7) Time series'!B17,'(8) Biomass growth'!$A$2:$A$366,0),))+'(4) Net primary production'!$H$17*(B18-B17)/365</f>
        <v>0.22959392180575156</v>
      </c>
      <c r="S17" s="134" cm="1">
        <f t="array" ref="S17">'(4) Net primary production'!$G$18*(INDEX('(8) Biomass growth'!$C$2:$C$366,MATCH('(7) Time series'!B18,'(8) Biomass growth'!$A$2:$A$366,0),)-INDEX('(8) Biomass growth'!$C$2:$C$366,MATCH('(7) Time series'!B17,'(8) Biomass growth'!$A$2:$A$366,0),))+'(4) Net primary production'!$H$18*(B18-B17)/365</f>
        <v>0.23791732711074276</v>
      </c>
      <c r="T17" s="134" cm="1">
        <f t="array" ref="T17">'(4) Net primary production'!$G$19*(INDEX('(8) Biomass growth'!$C$2:$C$366,MATCH('(7) Time series'!B18,'(8) Biomass growth'!$A$2:$A$366,0),)-INDEX('(8) Biomass growth'!$C$2:$C$366,MATCH('(7) Time series'!B17,'(8) Biomass growth'!$A$2:$A$366,0),))+'(4) Net primary production'!$H$19*(B18-B17)/365</f>
        <v>0.24717683716861624</v>
      </c>
      <c r="U17" s="134" cm="1">
        <f t="array" ref="U17">'(4) Net primary production'!$G$20*(INDEX('(8) Biomass growth'!$C$2:$C$366,MATCH('(7) Time series'!B18,'(8) Biomass growth'!$A$2:$A$366,0),)-INDEX('(8) Biomass growth'!$C$2:$C$366,MATCH('(7) Time series'!B17,'(8) Biomass growth'!$A$2:$A$366,0),))+'(4) Net primary production'!$H$20*(B18-B17)/365</f>
        <v>0.25385097571732873</v>
      </c>
      <c r="V17" s="134" cm="1">
        <f t="array" ref="V17">'(4) Net primary production'!$G$21*(INDEX('(8) Biomass growth'!$C$2:$C$366,MATCH('(7) Time series'!B18,'(8) Biomass growth'!$A$2:$A$366,0),)-INDEX('(8) Biomass growth'!$C$2:$C$366,MATCH('(7) Time series'!B17,'(8) Biomass growth'!$A$2:$A$366,0),))+'(4) Net primary production'!$H$21*(B18-B17)/365</f>
        <v>0.3059421498008843</v>
      </c>
      <c r="W17" s="134" cm="1">
        <f t="array" ref="W17">'(4) Net primary production'!$G$22*(INDEX('(8) Biomass growth'!$C$2:$C$366,MATCH('(7) Time series'!B18,'(8) Biomass growth'!$A$2:$A$366,0),)-INDEX('(8) Biomass growth'!$C$2:$C$366,MATCH('(7) Time series'!B17,'(8) Biomass growth'!$A$2:$A$366,0),))+'(4) Net primary production'!$H$22*(B18-B17)/365</f>
        <v>0.12663136956061016</v>
      </c>
      <c r="X17" s="134" cm="1">
        <f t="array" ref="X17">'(4) Net primary production'!$G$23*(INDEX('(8) Biomass growth'!$C$2:$C$366,MATCH('(7) Time series'!B18,'(8) Biomass growth'!$A$2:$A$366,0),)-INDEX('(8) Biomass growth'!$C$2:$C$366,MATCH('(7) Time series'!B17,'(8) Biomass growth'!$A$2:$A$366,0),))+'(4) Net primary production'!$H$23*(B18-B17)/365</f>
        <v>0.31585022903520316</v>
      </c>
      <c r="Y17" s="135" cm="1">
        <f t="array" ref="Y17">'(4) Net primary production'!$G$24*(INDEX('(8) Biomass growth'!$C$2:$C$366,MATCH('(7) Time series'!B18,'(8) Biomass growth'!$A$2:$A$366,0),)-INDEX('(8) Biomass growth'!$C$2:$C$366,MATCH('(7) Time series'!B17,'(8) Biomass growth'!$A$2:$A$366,0),))+'(4) Net primary production'!$H$24*(B18-B17)/365</f>
        <v>0.14519009478468975</v>
      </c>
      <c r="Z17" s="134" cm="1">
        <f t="array" ref="Z17">'(4) Net primary production'!$G$25*(INDEX('(8) Biomass growth'!$C$2:$C$366,MATCH('(7) Time series'!B18,'(8) Biomass growth'!$A$2:$A$366,0),)-INDEX('(8) Biomass growth'!$C$2:$C$366,MATCH('(7) Time series'!B17,'(8) Biomass growth'!$A$2:$A$366,0),))+'(4) Net primary production'!$H$25*(B18-B17)/365</f>
        <v>0.37118703529639679</v>
      </c>
      <c r="AA17" s="150" cm="1">
        <f t="array" ref="AA17">'(4) Net primary production'!$G$26*(INDEX('(8) Biomass growth'!$C$2:$C$366,MATCH('(7) Time series'!B18,'(8) Biomass growth'!$A$2:$A$366,0),)-INDEX('(8) Biomass growth'!$C$2:$C$366,MATCH('(7) Time series'!B17,'(8) Biomass growth'!$A$2:$A$366,0),))+'(4) Net primary production'!$H$26*(B18-B17)/365</f>
        <v>0.13354691637952146</v>
      </c>
      <c r="AB17" s="175">
        <v>43271</v>
      </c>
      <c r="AC17" s="173">
        <f>SUM('(6) Plant uptake'!$H$9:$H$11)</f>
        <v>1.6157619927066933</v>
      </c>
      <c r="AD17" s="134">
        <f>SUM('(6) Plant uptake'!$H$9:$H$11)</f>
        <v>1.6157619927066933</v>
      </c>
      <c r="AE17" s="134">
        <f>SUM('(6) Plant uptake'!$H$9:$H$11)</f>
        <v>1.6157619927066933</v>
      </c>
      <c r="AF17" s="134">
        <f>SUM('(6) Plant uptake'!$H$30:$H$32)</f>
        <v>1.7211617070083649</v>
      </c>
      <c r="AG17" s="134">
        <f>SUM('(6) Plant uptake'!$H$39:$H$41)</f>
        <v>0.87885730371786019</v>
      </c>
      <c r="AH17" s="134">
        <f>SUM('(6) Plant uptake'!$H$51:$H$53)</f>
        <v>0.84495954879490864</v>
      </c>
      <c r="AI17" s="134">
        <f>SUM('(6) Plant uptake'!$H$60:$H$62)</f>
        <v>1.9156659848309023</v>
      </c>
      <c r="AJ17" s="134">
        <f>SUM('(6) Plant uptake'!$H$69:$H$71)</f>
        <v>5.5290423871354992</v>
      </c>
      <c r="AK17" s="134">
        <f>SUM('(6) Plant uptake'!$H$78:$H$80)</f>
        <v>1.4551155900187529</v>
      </c>
      <c r="AL17" s="134">
        <f>SUM('(6) Plant uptake'!$H$87:$H$89)</f>
        <v>3.0564218248811081</v>
      </c>
      <c r="AM17" s="134">
        <f>SUM('(6) Plant uptake'!$H$96:$H$98)</f>
        <v>1.3780374293195889</v>
      </c>
      <c r="AN17" s="150">
        <f>SUM('(6) Plant uptake'!$H$105:$H$107)</f>
        <v>2.5676370303191485</v>
      </c>
      <c r="AO17" s="175">
        <v>43271</v>
      </c>
      <c r="AP17" s="173">
        <f>SUM('(6) Plant uptake'!$I$9:$I$11)</f>
        <v>11.436091859958639</v>
      </c>
      <c r="AQ17" s="134">
        <f>SUM('(6) Plant uptake'!$I$9:$I$11)</f>
        <v>11.436091859958639</v>
      </c>
      <c r="AR17" s="134">
        <f>SUM('(6) Plant uptake'!$I$9:$I$11)</f>
        <v>11.436091859958639</v>
      </c>
      <c r="AS17" s="134">
        <f>SUM('(6) Plant uptake'!$I$30:$I$32)</f>
        <v>9.490844121230932</v>
      </c>
      <c r="AT17" s="134">
        <f>SUM('(6) Plant uptake'!$I$39:$I$41)</f>
        <v>11.593215474109268</v>
      </c>
      <c r="AU17" s="134">
        <f>SUM('(6) Plant uptake'!$I$51:$I$53)</f>
        <v>10.262416995859748</v>
      </c>
      <c r="AV17" s="134">
        <f>SUM('(6) Plant uptake'!$I$60:$I$62)</f>
        <v>9.5152508525325281</v>
      </c>
      <c r="AW17" s="134">
        <f>SUM('(6) Plant uptake'!$I$69:$I$71)</f>
        <v>12.777828143937912</v>
      </c>
      <c r="AX17" s="134">
        <f>SUM('(6) Plant uptake'!$I$78:$I$80)</f>
        <v>10.260473186000601</v>
      </c>
      <c r="AY17" s="134">
        <f>SUM('(6) Plant uptake'!$I$87:$I$89)</f>
        <v>20.961105942956213</v>
      </c>
      <c r="AZ17" s="134">
        <f>SUM('(6) Plant uptake'!$I$96:$I$98)</f>
        <v>10.121954658526935</v>
      </c>
      <c r="BA17" s="150">
        <f>SUM('(6) Plant uptake'!$I$105:$I$107)</f>
        <v>18.833463335386703</v>
      </c>
      <c r="BB17" s="122">
        <v>43271</v>
      </c>
      <c r="BC17" s="173">
        <f>SUM('(6) Plant uptake'!$J$9:$J$11)</f>
        <v>13.051853852665333</v>
      </c>
      <c r="BD17" s="134">
        <f>SUM('(6) Plant uptake'!$J$9:$J$11)</f>
        <v>13.051853852665333</v>
      </c>
      <c r="BE17" s="134">
        <f>SUM('(6) Plant uptake'!$J$9:$J$11)</f>
        <v>13.051853852665333</v>
      </c>
      <c r="BF17" s="134">
        <f>SUM('(6) Plant uptake'!$J$30:$J$32)</f>
        <v>11.212005828239295</v>
      </c>
      <c r="BG17" s="134">
        <f>SUM('(6) Plant uptake'!$J$39:$J$41)</f>
        <v>12.472072777827128</v>
      </c>
      <c r="BH17" s="134">
        <f>SUM('(6) Plant uptake'!$J$51:$J$53)</f>
        <v>11.107376544654656</v>
      </c>
      <c r="BI17" s="134">
        <f>SUM('(6) Plant uptake'!$J$60:$J$62)</f>
        <v>11.43091683736343</v>
      </c>
      <c r="BJ17" s="134">
        <f>SUM('(6) Plant uptake'!$J$69:$J$71)</f>
        <v>18.306870531073411</v>
      </c>
      <c r="BK17" s="134">
        <f>SUM('(6) Plant uptake'!$J$78:$J$80)</f>
        <v>11.715588776019354</v>
      </c>
      <c r="BL17" s="134">
        <f>SUM('(6) Plant uptake'!$J$87:$J$89)</f>
        <v>24.017527767837318</v>
      </c>
      <c r="BM17" s="134">
        <f>SUM('(6) Plant uptake'!$J$96:$J$98)</f>
        <v>11.499992087846522</v>
      </c>
      <c r="BN17" s="150">
        <f>SUM('(6) Plant uptake'!$J$105:$J$107)</f>
        <v>21.401100365705851</v>
      </c>
      <c r="BO17" s="122">
        <v>43271</v>
      </c>
      <c r="BP17" s="173">
        <f t="shared" si="5"/>
        <v>0.34073987741123596</v>
      </c>
      <c r="BQ17" s="134">
        <f t="shared" si="6"/>
        <v>0.36994733159862098</v>
      </c>
      <c r="BR17" s="134">
        <f t="shared" si="7"/>
        <v>0.37096913261020587</v>
      </c>
      <c r="BS17" s="134">
        <f t="shared" si="8"/>
        <v>0.40949419285679356</v>
      </c>
      <c r="BT17" s="134">
        <f t="shared" si="9"/>
        <v>0.21723316865551864</v>
      </c>
      <c r="BU17" s="134">
        <f t="shared" si="10"/>
        <v>0.21449380590326139</v>
      </c>
      <c r="BV17" s="134">
        <f t="shared" si="11"/>
        <v>0.5860829696995945</v>
      </c>
      <c r="BW17" s="134">
        <f t="shared" si="12"/>
        <v>0.70015020984163356</v>
      </c>
      <c r="BX17" s="134">
        <f t="shared" si="13"/>
        <v>0.45959859238011785</v>
      </c>
      <c r="BY17" s="134">
        <f t="shared" si="14"/>
        <v>0.44376217445648253</v>
      </c>
      <c r="BZ17" s="134">
        <f t="shared" si="15"/>
        <v>0.51150962791660615</v>
      </c>
      <c r="CA17" s="150">
        <f t="shared" si="16"/>
        <v>0.34290000778099411</v>
      </c>
      <c r="CB17" s="156">
        <v>43271</v>
      </c>
      <c r="CC17" s="153">
        <f t="shared" si="17"/>
        <v>2.4116995919047515</v>
      </c>
      <c r="CD17" s="134">
        <f t="shared" si="18"/>
        <v>2.6184250444096255</v>
      </c>
      <c r="CE17" s="134">
        <f t="shared" si="19"/>
        <v>2.6256571802587354</v>
      </c>
      <c r="CF17" s="134">
        <f t="shared" si="20"/>
        <v>2.2580362653479695</v>
      </c>
      <c r="CG17" s="134">
        <f t="shared" si="21"/>
        <v>2.8655743335045889</v>
      </c>
      <c r="CH17" s="134">
        <f t="shared" si="22"/>
        <v>2.6051245676170947</v>
      </c>
      <c r="CI17" s="134">
        <f t="shared" si="23"/>
        <v>2.9111163017184989</v>
      </c>
      <c r="CJ17" s="134">
        <f t="shared" si="24"/>
        <v>1.6180738778769672</v>
      </c>
      <c r="CK17" s="134">
        <f t="shared" si="25"/>
        <v>3.2407728058078504</v>
      </c>
      <c r="CL17" s="134">
        <f t="shared" si="26"/>
        <v>3.0433449586497363</v>
      </c>
      <c r="CM17" s="134">
        <f t="shared" si="27"/>
        <v>3.7571383411031651</v>
      </c>
      <c r="CN17" s="150">
        <f t="shared" si="28"/>
        <v>2.5151509531876712</v>
      </c>
      <c r="CO17" s="156">
        <v>43271</v>
      </c>
      <c r="CP17" s="159">
        <f t="shared" si="29"/>
        <v>2.7524394693159877</v>
      </c>
      <c r="CQ17" s="137">
        <f t="shared" si="30"/>
        <v>2.9883723760082468</v>
      </c>
      <c r="CR17" s="137">
        <f t="shared" si="31"/>
        <v>2.9966263128689419</v>
      </c>
      <c r="CS17" s="137">
        <f t="shared" si="32"/>
        <v>2.6675304582047628</v>
      </c>
      <c r="CT17" s="137">
        <f t="shared" si="33"/>
        <v>3.0828075021601071</v>
      </c>
      <c r="CU17" s="137">
        <f t="shared" si="34"/>
        <v>2.8196183735203557</v>
      </c>
      <c r="CV17" s="137">
        <f t="shared" si="35"/>
        <v>3.4971992714180931</v>
      </c>
      <c r="CW17" s="137">
        <f t="shared" si="36"/>
        <v>2.3182240877186007</v>
      </c>
      <c r="CX17" s="137">
        <f t="shared" si="37"/>
        <v>3.7003713981879685</v>
      </c>
      <c r="CY17" s="137">
        <f t="shared" si="38"/>
        <v>3.4871071331062184</v>
      </c>
      <c r="CZ17" s="137">
        <f t="shared" si="39"/>
        <v>4.2686479690197707</v>
      </c>
      <c r="DA17" s="146">
        <f t="shared" si="40"/>
        <v>2.8580509609686655</v>
      </c>
      <c r="DB17" s="156">
        <v>43271</v>
      </c>
      <c r="DC17" s="186">
        <f t="shared" si="51"/>
        <v>6.311037197661987</v>
      </c>
      <c r="DD17" s="136">
        <f t="shared" si="52"/>
        <v>13.301769593717585</v>
      </c>
      <c r="DE17" s="136">
        <f t="shared" si="53"/>
        <v>14.938863356361709</v>
      </c>
      <c r="DF17" s="136">
        <f t="shared" si="54"/>
        <v>11.713621518547129</v>
      </c>
      <c r="DG17" s="136">
        <f t="shared" si="55"/>
        <v>5.6687314208082151</v>
      </c>
      <c r="DH17" s="136">
        <f t="shared" si="56"/>
        <v>7.3284099100227404</v>
      </c>
      <c r="DI17" s="136">
        <f t="shared" si="57"/>
        <v>11.948998002493855</v>
      </c>
      <c r="DJ17" s="136">
        <f t="shared" si="58"/>
        <v>17.062095340692064</v>
      </c>
      <c r="DK17" s="136">
        <f t="shared" si="59"/>
        <v>10.188197802462682</v>
      </c>
      <c r="DL17" s="136">
        <f t="shared" si="63"/>
        <v>5.1845963055544386</v>
      </c>
      <c r="DM17" s="136">
        <f t="shared" si="60"/>
        <v>10.549891512485839</v>
      </c>
      <c r="DN17" s="166">
        <f t="shared" si="61"/>
        <v>3.3244256201624585</v>
      </c>
    </row>
    <row r="18" spans="1:118">
      <c r="A18" s="165">
        <v>43284</v>
      </c>
      <c r="B18" s="166">
        <f t="shared" si="62"/>
        <v>183</v>
      </c>
      <c r="C18" s="159">
        <v>10.722208089801128</v>
      </c>
      <c r="D18" s="137">
        <v>4.0950047430356271</v>
      </c>
      <c r="E18" s="137">
        <v>11.200577365319127</v>
      </c>
      <c r="F18" s="137">
        <v>5.7203077511356746</v>
      </c>
      <c r="G18" s="137">
        <v>6.3061061293946388</v>
      </c>
      <c r="H18" s="137">
        <v>4.9216604584187245</v>
      </c>
      <c r="I18" s="137">
        <v>5.6238016176779748</v>
      </c>
      <c r="J18" s="137">
        <v>9.4557423330958059</v>
      </c>
      <c r="K18" s="137">
        <v>6.820194003667388</v>
      </c>
      <c r="L18" s="137">
        <v>8.2865766398186338</v>
      </c>
      <c r="M18" s="137">
        <v>4.8299371953902455</v>
      </c>
      <c r="N18" s="146">
        <v>8.5517226632418222</v>
      </c>
      <c r="O18" s="122">
        <v>43284</v>
      </c>
      <c r="P18" s="153" cm="1">
        <f t="array" ref="P18">'(4) Net primary production'!$G$15*(INDEX('(8) Biomass growth'!$C$2:$C$366,MATCH('(7) Time series'!B19,'(8) Biomass growth'!$A$2:$A$366,0),)-INDEX('(8) Biomass growth'!$C$2:$C$366,MATCH('(7) Time series'!B18,'(8) Biomass growth'!$A$2:$A$366,0),))+'(4) Net primary production'!$H$15*(B19-B18)/365</f>
        <v>0.34504536119860751</v>
      </c>
      <c r="Q18" s="134" cm="1">
        <f t="array" ref="Q18">'(4) Net primary production'!$G$16*(INDEX('(8) Biomass growth'!$C$2:$C$366,MATCH('(7) Time series'!B19,'(8) Biomass growth'!$A$2:$A$366,0),)-INDEX('(8) Biomass growth'!$C$2:$C$366,MATCH('(7) Time series'!B18,'(8) Biomass growth'!$A$2:$A$366,0),))+'(4) Net primary production'!$H$16*(B19-B18)/365</f>
        <v>0.37432647327154217</v>
      </c>
      <c r="R18" s="134" cm="1">
        <f t="array" ref="R18">'(4) Net primary production'!$G$17*(INDEX('(8) Biomass growth'!$C$2:$C$366,MATCH('(7) Time series'!B19,'(8) Biomass growth'!$A$2:$A$366,0),)-INDEX('(8) Biomass growth'!$C$2:$C$366,MATCH('(7) Time series'!B18,'(8) Biomass growth'!$A$2:$A$366,0),))+'(4) Net primary production'!$H$17*(B19-B18)/365</f>
        <v>0.37535085114934358</v>
      </c>
      <c r="S18" s="134" cm="1">
        <f t="array" ref="S18">'(4) Net primary production'!$G$18*(INDEX('(8) Biomass growth'!$C$2:$C$366,MATCH('(7) Time series'!B19,'(8) Biomass growth'!$A$2:$A$366,0),)-INDEX('(8) Biomass growth'!$C$2:$C$366,MATCH('(7) Time series'!B18,'(8) Biomass growth'!$A$2:$A$366,0),))+'(4) Net primary production'!$H$18*(B19-B18)/365</f>
        <v>0.38883340904012037</v>
      </c>
      <c r="T18" s="134" cm="1">
        <f t="array" ref="T18">'(4) Net primary production'!$G$19*(INDEX('(8) Biomass growth'!$C$2:$C$366,MATCH('(7) Time series'!B19,'(8) Biomass growth'!$A$2:$A$366,0),)-INDEX('(8) Biomass growth'!$C$2:$C$366,MATCH('(7) Time series'!B18,'(8) Biomass growth'!$A$2:$A$366,0),))+'(4) Net primary production'!$H$19*(B19-B18)/365</f>
        <v>0.40383230382188084</v>
      </c>
      <c r="U18" s="134" cm="1">
        <f t="array" ref="U18">'(4) Net primary production'!$G$20*(INDEX('(8) Biomass growth'!$C$2:$C$366,MATCH('(7) Time series'!B19,'(8) Biomass growth'!$A$2:$A$366,0),)-INDEX('(8) Biomass growth'!$C$2:$C$366,MATCH('(7) Time series'!B18,'(8) Biomass growth'!$A$2:$A$366,0),))+'(4) Net primary production'!$H$20*(B19-B18)/365</f>
        <v>0.41464331879193428</v>
      </c>
      <c r="V18" s="134" cm="1">
        <f t="array" ref="V18">'(4) Net primary production'!$G$21*(INDEX('(8) Biomass growth'!$C$2:$C$366,MATCH('(7) Time series'!B19,'(8) Biomass growth'!$A$2:$A$366,0),)-INDEX('(8) Biomass growth'!$C$2:$C$366,MATCH('(7) Time series'!B18,'(8) Biomass growth'!$A$2:$A$366,0),))+'(4) Net primary production'!$H$21*(B19-B18)/365</f>
        <v>0.49902251750269722</v>
      </c>
      <c r="W18" s="134" cm="1">
        <f t="array" ref="W18">'(4) Net primary production'!$G$22*(INDEX('(8) Biomass growth'!$C$2:$C$366,MATCH('(7) Time series'!B19,'(8) Biomass growth'!$A$2:$A$366,0),)-INDEX('(8) Biomass growth'!$C$2:$C$366,MATCH('(7) Time series'!B18,'(8) Biomass growth'!$A$2:$A$366,0),))+'(4) Net primary production'!$H$22*(B19-B18)/365</f>
        <v>0.21200853373584522</v>
      </c>
      <c r="X18" s="134" cm="1">
        <f t="array" ref="X18">'(4) Net primary production'!$G$23*(INDEX('(8) Biomass growth'!$C$2:$C$366,MATCH('(7) Time series'!B19,'(8) Biomass growth'!$A$2:$A$366,0),)-INDEX('(8) Biomass growth'!$C$2:$C$366,MATCH('(7) Time series'!B18,'(8) Biomass growth'!$A$2:$A$366,0),))+'(4) Net primary production'!$H$23*(B19-B18)/365</f>
        <v>0.51507198847859703</v>
      </c>
      <c r="Y18" s="135" cm="1">
        <f t="array" ref="Y18">'(4) Net primary production'!$G$24*(INDEX('(8) Biomass growth'!$C$2:$C$366,MATCH('(7) Time series'!B19,'(8) Biomass growth'!$A$2:$A$366,0),)-INDEX('(8) Biomass growth'!$C$2:$C$366,MATCH('(7) Time series'!B18,'(8) Biomass growth'!$A$2:$A$366,0),))+'(4) Net primary production'!$H$24*(B19-B18)/365</f>
        <v>0.24259833254986249</v>
      </c>
      <c r="Z18" s="134" cm="1">
        <f t="array" ref="Z18">'(4) Net primary production'!$G$25*(INDEX('(8) Biomass growth'!$C$2:$C$366,MATCH('(7) Time series'!B19,'(8) Biomass growth'!$A$2:$A$366,0),)-INDEX('(8) Biomass growth'!$C$2:$C$366,MATCH('(7) Time series'!B18,'(8) Biomass growth'!$A$2:$A$366,0),))+'(4) Net primary production'!$H$25*(B19-B18)/365</f>
        <v>0.60470858150379203</v>
      </c>
      <c r="AA18" s="150" cm="1">
        <f t="array" ref="AA18">'(4) Net primary production'!$G$26*(INDEX('(8) Biomass growth'!$C$2:$C$366,MATCH('(7) Time series'!B19,'(8) Biomass growth'!$A$2:$A$366,0),)-INDEX('(8) Biomass growth'!$C$2:$C$366,MATCH('(7) Time series'!B18,'(8) Biomass growth'!$A$2:$A$366,0),))+'(4) Net primary production'!$H$26*(B19-B18)/365</f>
        <v>0.22340722536607305</v>
      </c>
      <c r="AB18" s="175">
        <v>43284</v>
      </c>
      <c r="AC18" s="173">
        <f>SUM('(6) Plant uptake'!$H$9:$H$11)</f>
        <v>1.6157619927066933</v>
      </c>
      <c r="AD18" s="134">
        <f>SUM('(6) Plant uptake'!$H$9:$H$11)</f>
        <v>1.6157619927066933</v>
      </c>
      <c r="AE18" s="134">
        <f>SUM('(6) Plant uptake'!$H$9:$H$11)</f>
        <v>1.6157619927066933</v>
      </c>
      <c r="AF18" s="134">
        <f>SUM('(6) Plant uptake'!$H$30:$H$32)</f>
        <v>1.7211617070083649</v>
      </c>
      <c r="AG18" s="134">
        <f>SUM('(6) Plant uptake'!$H$39:$H$41)</f>
        <v>0.87885730371786019</v>
      </c>
      <c r="AH18" s="134">
        <f>SUM('(6) Plant uptake'!$H$51:$H$53)</f>
        <v>0.84495954879490864</v>
      </c>
      <c r="AI18" s="134">
        <f>SUM('(6) Plant uptake'!$H$60:$H$62)</f>
        <v>1.9156659848309023</v>
      </c>
      <c r="AJ18" s="134">
        <f>SUM('(6) Plant uptake'!$H$69:$H$71)</f>
        <v>5.5290423871354992</v>
      </c>
      <c r="AK18" s="134">
        <f>SUM('(6) Plant uptake'!$H$78:$H$80)</f>
        <v>1.4551155900187529</v>
      </c>
      <c r="AL18" s="134">
        <f>SUM('(6) Plant uptake'!$H$87:$H$89)</f>
        <v>3.0564218248811081</v>
      </c>
      <c r="AM18" s="134">
        <f>SUM('(6) Plant uptake'!$H$96:$H$98)</f>
        <v>1.3780374293195889</v>
      </c>
      <c r="AN18" s="150">
        <f>SUM('(6) Plant uptake'!$H$105:$H$107)</f>
        <v>2.5676370303191485</v>
      </c>
      <c r="AO18" s="175">
        <v>43284</v>
      </c>
      <c r="AP18" s="173">
        <f>SUM('(6) Plant uptake'!$I$9:$I$11)</f>
        <v>11.436091859958639</v>
      </c>
      <c r="AQ18" s="134">
        <f>SUM('(6) Plant uptake'!$I$9:$I$11)</f>
        <v>11.436091859958639</v>
      </c>
      <c r="AR18" s="134">
        <f>SUM('(6) Plant uptake'!$I$9:$I$11)</f>
        <v>11.436091859958639</v>
      </c>
      <c r="AS18" s="134">
        <f>SUM('(6) Plant uptake'!$I$30:$I$32)</f>
        <v>9.490844121230932</v>
      </c>
      <c r="AT18" s="134">
        <f>SUM('(6) Plant uptake'!$I$39:$I$41)</f>
        <v>11.593215474109268</v>
      </c>
      <c r="AU18" s="134">
        <f>SUM('(6) Plant uptake'!$I$51:$I$53)</f>
        <v>10.262416995859748</v>
      </c>
      <c r="AV18" s="134">
        <f>SUM('(6) Plant uptake'!$I$60:$I$62)</f>
        <v>9.5152508525325281</v>
      </c>
      <c r="AW18" s="134">
        <f>SUM('(6) Plant uptake'!$I$69:$I$71)</f>
        <v>12.777828143937912</v>
      </c>
      <c r="AX18" s="134">
        <f>SUM('(6) Plant uptake'!$I$78:$I$80)</f>
        <v>10.260473186000601</v>
      </c>
      <c r="AY18" s="134">
        <f>SUM('(6) Plant uptake'!$I$87:$I$89)</f>
        <v>20.961105942956213</v>
      </c>
      <c r="AZ18" s="134">
        <f>SUM('(6) Plant uptake'!$I$96:$I$98)</f>
        <v>10.121954658526935</v>
      </c>
      <c r="BA18" s="150">
        <f>SUM('(6) Plant uptake'!$I$105:$I$107)</f>
        <v>18.833463335386703</v>
      </c>
      <c r="BB18" s="122">
        <v>43284</v>
      </c>
      <c r="BC18" s="173">
        <f>SUM('(6) Plant uptake'!$J$9:$J$11)</f>
        <v>13.051853852665333</v>
      </c>
      <c r="BD18" s="134">
        <f>SUM('(6) Plant uptake'!$J$9:$J$11)</f>
        <v>13.051853852665333</v>
      </c>
      <c r="BE18" s="134">
        <f>SUM('(6) Plant uptake'!$J$9:$J$11)</f>
        <v>13.051853852665333</v>
      </c>
      <c r="BF18" s="134">
        <f>SUM('(6) Plant uptake'!$J$30:$J$32)</f>
        <v>11.212005828239295</v>
      </c>
      <c r="BG18" s="134">
        <f>SUM('(6) Plant uptake'!$J$39:$J$41)</f>
        <v>12.472072777827128</v>
      </c>
      <c r="BH18" s="134">
        <f>SUM('(6) Plant uptake'!$J$51:$J$53)</f>
        <v>11.107376544654656</v>
      </c>
      <c r="BI18" s="134">
        <f>SUM('(6) Plant uptake'!$J$60:$J$62)</f>
        <v>11.43091683736343</v>
      </c>
      <c r="BJ18" s="134">
        <f>SUM('(6) Plant uptake'!$J$69:$J$71)</f>
        <v>18.306870531073411</v>
      </c>
      <c r="BK18" s="134">
        <f>SUM('(6) Plant uptake'!$J$78:$J$80)</f>
        <v>11.715588776019354</v>
      </c>
      <c r="BL18" s="134">
        <f>SUM('(6) Plant uptake'!$J$87:$J$89)</f>
        <v>24.017527767837318</v>
      </c>
      <c r="BM18" s="134">
        <f>SUM('(6) Plant uptake'!$J$96:$J$98)</f>
        <v>11.499992087846522</v>
      </c>
      <c r="BN18" s="150">
        <f>SUM('(6) Plant uptake'!$J$105:$J$107)</f>
        <v>21.401100365705851</v>
      </c>
      <c r="BO18" s="122">
        <v>43284</v>
      </c>
      <c r="BP18" s="173">
        <f t="shared" si="5"/>
        <v>0.55751118038446279</v>
      </c>
      <c r="BQ18" s="134">
        <f t="shared" si="6"/>
        <v>0.60482248837609576</v>
      </c>
      <c r="BR18" s="134">
        <f t="shared" si="7"/>
        <v>0.60647763921721676</v>
      </c>
      <c r="BS18" s="134">
        <f t="shared" si="8"/>
        <v>0.66924517404537531</v>
      </c>
      <c r="BT18" s="134">
        <f t="shared" si="9"/>
        <v>0.35491096969106994</v>
      </c>
      <c r="BU18" s="134">
        <f t="shared" si="10"/>
        <v>0.35035683155725628</v>
      </c>
      <c r="BV18" s="134">
        <f t="shared" si="11"/>
        <v>0.95596046244460064</v>
      </c>
      <c r="BW18" s="134">
        <f t="shared" si="12"/>
        <v>1.1722041694599346</v>
      </c>
      <c r="BX18" s="134">
        <f t="shared" si="13"/>
        <v>0.749489280417166</v>
      </c>
      <c r="BY18" s="134">
        <f t="shared" si="14"/>
        <v>0.74148283828516459</v>
      </c>
      <c r="BZ18" s="134">
        <f t="shared" si="15"/>
        <v>0.83331105914298065</v>
      </c>
      <c r="CA18" s="150">
        <f t="shared" si="16"/>
        <v>0.57362866469078455</v>
      </c>
      <c r="CB18" s="156">
        <v>43284</v>
      </c>
      <c r="CC18" s="153">
        <f t="shared" si="17"/>
        <v>3.9459704465198837</v>
      </c>
      <c r="CD18" s="134">
        <f t="shared" si="18"/>
        <v>4.2808319339477086</v>
      </c>
      <c r="CE18" s="134">
        <f t="shared" si="19"/>
        <v>4.2925468134575544</v>
      </c>
      <c r="CF18" s="134">
        <f t="shared" si="20"/>
        <v>3.6903572743266086</v>
      </c>
      <c r="CG18" s="134">
        <f t="shared" si="21"/>
        <v>4.6817149136130247</v>
      </c>
      <c r="CH18" s="134">
        <f t="shared" si="22"/>
        <v>4.255242641990038</v>
      </c>
      <c r="CI18" s="134">
        <f t="shared" si="23"/>
        <v>4.7483244351004679</v>
      </c>
      <c r="CJ18" s="134">
        <f t="shared" si="24"/>
        <v>2.7090086091248931</v>
      </c>
      <c r="CK18" s="134">
        <f t="shared" si="25"/>
        <v>5.284882326644655</v>
      </c>
      <c r="CL18" s="134">
        <f t="shared" si="26"/>
        <v>5.0851293501621901</v>
      </c>
      <c r="CM18" s="134">
        <f t="shared" si="27"/>
        <v>6.1208328436035222</v>
      </c>
      <c r="CN18" s="150">
        <f t="shared" si="28"/>
        <v>4.2075317877924112</v>
      </c>
      <c r="CO18" s="156">
        <v>43284</v>
      </c>
      <c r="CP18" s="159">
        <f t="shared" si="29"/>
        <v>4.5034816269043469</v>
      </c>
      <c r="CQ18" s="137">
        <f t="shared" si="30"/>
        <v>4.885654422323805</v>
      </c>
      <c r="CR18" s="137">
        <f t="shared" si="31"/>
        <v>4.8990244526747722</v>
      </c>
      <c r="CS18" s="137">
        <f t="shared" si="32"/>
        <v>4.3596024483719837</v>
      </c>
      <c r="CT18" s="137">
        <f t="shared" si="33"/>
        <v>5.0366258833040938</v>
      </c>
      <c r="CU18" s="137">
        <f t="shared" si="34"/>
        <v>4.6055994735472936</v>
      </c>
      <c r="CV18" s="137">
        <f t="shared" si="35"/>
        <v>5.7042848975450688</v>
      </c>
      <c r="CW18" s="137">
        <f t="shared" si="36"/>
        <v>3.8812127785848278</v>
      </c>
      <c r="CX18" s="137">
        <f t="shared" si="37"/>
        <v>6.0343716070618214</v>
      </c>
      <c r="CY18" s="137">
        <f t="shared" si="38"/>
        <v>5.8266121884473545</v>
      </c>
      <c r="CZ18" s="137">
        <f t="shared" si="39"/>
        <v>6.9541439027465017</v>
      </c>
      <c r="DA18" s="146">
        <f t="shared" si="40"/>
        <v>4.7811604524831957</v>
      </c>
      <c r="DB18" s="156">
        <v>43284</v>
      </c>
      <c r="DC18" s="186">
        <f t="shared" si="51"/>
        <v>5.199592991622338</v>
      </c>
      <c r="DD18" s="136">
        <f t="shared" si="52"/>
        <v>14.769762828839628</v>
      </c>
      <c r="DE18" s="136">
        <f t="shared" si="53"/>
        <v>5.4146997912364938</v>
      </c>
      <c r="DF18" s="136">
        <f t="shared" si="54"/>
        <v>11.699460993379377</v>
      </c>
      <c r="DG18" s="136">
        <f t="shared" si="55"/>
        <v>5.6280525955109484</v>
      </c>
      <c r="DH18" s="136">
        <f t="shared" si="56"/>
        <v>7.1186713207319077</v>
      </c>
      <c r="DI18" s="136">
        <f t="shared" si="57"/>
        <v>16.998474118283525</v>
      </c>
      <c r="DJ18" s="136">
        <f t="shared" si="58"/>
        <v>12.396743990761383</v>
      </c>
      <c r="DK18" s="136">
        <f t="shared" si="59"/>
        <v>10.989266287940591</v>
      </c>
      <c r="DL18" s="136">
        <f t="shared" si="63"/>
        <v>8.9479995239794601</v>
      </c>
      <c r="DM18" s="136">
        <f t="shared" si="60"/>
        <v>17.253041301205808</v>
      </c>
      <c r="DN18" s="166">
        <f t="shared" si="61"/>
        <v>6.7077557034962476</v>
      </c>
    </row>
    <row r="19" spans="1:118">
      <c r="A19" s="165">
        <v>43313</v>
      </c>
      <c r="B19" s="166">
        <f t="shared" si="62"/>
        <v>212</v>
      </c>
      <c r="C19" s="159">
        <v>3.0378224239053839</v>
      </c>
      <c r="D19" s="137">
        <v>4.5264494841228515</v>
      </c>
      <c r="E19" s="137">
        <v>1.8726325225407914</v>
      </c>
      <c r="F19" s="137">
        <v>2.0518902671359629</v>
      </c>
      <c r="G19" s="137">
        <v>2.016172010035163</v>
      </c>
      <c r="H19" s="137">
        <v>1.6801283875604855</v>
      </c>
      <c r="I19" s="137">
        <v>2.6994844583945268</v>
      </c>
      <c r="J19" s="137">
        <v>3.6357536090570131</v>
      </c>
      <c r="K19" s="137">
        <v>2.4467907553972608</v>
      </c>
      <c r="L19" s="137">
        <v>3.650659120882997</v>
      </c>
      <c r="M19" s="137">
        <v>2.7686297566578992</v>
      </c>
      <c r="N19" s="146">
        <v>3.9652596798465054</v>
      </c>
      <c r="O19" s="122">
        <v>43313</v>
      </c>
      <c r="P19" s="153" cm="1">
        <f t="array" ref="P19">'(4) Net primary production'!$G$15*(INDEX('(8) Biomass growth'!$C$2:$C$366,MATCH('(7) Time series'!B20,'(8) Biomass growth'!$A$2:$A$366,0),)-INDEX('(8) Biomass growth'!$C$2:$C$366,MATCH('(7) Time series'!B19,'(8) Biomass growth'!$A$2:$A$366,0),))+'(4) Net primary production'!$H$15*(B20-B19)/365</f>
        <v>0.12537039730758198</v>
      </c>
      <c r="Q19" s="134" cm="1">
        <f t="array" ref="Q19">'(4) Net primary production'!$G$16*(INDEX('(8) Biomass growth'!$C$2:$C$366,MATCH('(7) Time series'!B20,'(8) Biomass growth'!$A$2:$A$366,0),)-INDEX('(8) Biomass growth'!$C$2:$C$366,MATCH('(7) Time series'!B19,'(8) Biomass growth'!$A$2:$A$366,0),))+'(4) Net primary production'!$H$16*(B20-B19)/365</f>
        <v>0.13587719110026619</v>
      </c>
      <c r="R19" s="134" cm="1">
        <f t="array" ref="R19">'(4) Net primary production'!$G$17*(INDEX('(8) Biomass growth'!$C$2:$C$366,MATCH('(7) Time series'!B20,'(8) Biomass growth'!$A$2:$A$366,0),)-INDEX('(8) Biomass growth'!$C$2:$C$366,MATCH('(7) Time series'!B19,'(8) Biomass growth'!$A$2:$A$366,0),))+'(4) Net primary production'!$H$17*(B20-B19)/365</f>
        <v>0.13624476344864686</v>
      </c>
      <c r="S19" s="134" cm="1">
        <f t="array" ref="S19">'(4) Net primary production'!$G$18*(INDEX('(8) Biomass growth'!$C$2:$C$366,MATCH('(7) Time series'!B20,'(8) Biomass growth'!$A$2:$A$366,0),)-INDEX('(8) Biomass growth'!$C$2:$C$366,MATCH('(7) Time series'!B19,'(8) Biomass growth'!$A$2:$A$366,0),))+'(4) Net primary production'!$H$18*(B20-B19)/365</f>
        <v>0.14108264170967297</v>
      </c>
      <c r="T19" s="134" cm="1">
        <f t="array" ref="T19">'(4) Net primary production'!$G$19*(INDEX('(8) Biomass growth'!$C$2:$C$366,MATCH('(7) Time series'!B20,'(8) Biomass growth'!$A$2:$A$366,0),)-INDEX('(8) Biomass growth'!$C$2:$C$366,MATCH('(7) Time series'!B19,'(8) Biomass growth'!$A$2:$A$366,0),))+'(4) Net primary production'!$H$19*(B20-B19)/365</f>
        <v>0.14646461949103559</v>
      </c>
      <c r="U19" s="134" cm="1">
        <f t="array" ref="U19">'(4) Net primary production'!$G$20*(INDEX('(8) Biomass growth'!$C$2:$C$366,MATCH('(7) Time series'!B20,'(8) Biomass growth'!$A$2:$A$366,0),)-INDEX('(8) Biomass growth'!$C$2:$C$366,MATCH('(7) Time series'!B19,'(8) Biomass growth'!$A$2:$A$366,0),))+'(4) Net primary production'!$H$20*(B20-B19)/365</f>
        <v>0.15034388147729624</v>
      </c>
      <c r="V19" s="134" cm="1">
        <f t="array" ref="V19">'(4) Net primary production'!$G$21*(INDEX('(8) Biomass growth'!$C$2:$C$366,MATCH('(7) Time series'!B20,'(8) Biomass growth'!$A$2:$A$366,0),)-INDEX('(8) Biomass growth'!$C$2:$C$366,MATCH('(7) Time series'!B19,'(8) Biomass growth'!$A$2:$A$366,0),))+'(4) Net primary production'!$H$21*(B20-B19)/365</f>
        <v>0.18062124386154041</v>
      </c>
      <c r="W19" s="134" cm="1">
        <f t="array" ref="W19">'(4) Net primary production'!$G$22*(INDEX('(8) Biomass growth'!$C$2:$C$366,MATCH('(7) Time series'!B20,'(8) Biomass growth'!$A$2:$A$366,0),)-INDEX('(8) Biomass growth'!$C$2:$C$366,MATCH('(7) Time series'!B19,'(8) Biomass growth'!$A$2:$A$366,0),))+'(4) Net primary production'!$H$22*(B20-B19)/365</f>
        <v>7.9190273475254258E-2</v>
      </c>
      <c r="X19" s="134" cm="1">
        <f t="array" ref="X19">'(4) Net primary production'!$G$23*(INDEX('(8) Biomass growth'!$C$2:$C$366,MATCH('(7) Time series'!B20,'(8) Biomass growth'!$A$2:$A$366,0),)-INDEX('(8) Biomass growth'!$C$2:$C$366,MATCH('(7) Time series'!B19,'(8) Biomass growth'!$A$2:$A$366,0),))+'(4) Net primary production'!$H$23*(B20-B19)/365</f>
        <v>0.18638019460102812</v>
      </c>
      <c r="Y19" s="135" cm="1">
        <f t="array" ref="Y19">'(4) Net primary production'!$G$24*(INDEX('(8) Biomass growth'!$C$2:$C$366,MATCH('(7) Time series'!B20,'(8) Biomass growth'!$A$2:$A$366,0),)-INDEX('(8) Biomass growth'!$C$2:$C$366,MATCH('(7) Time series'!B19,'(8) Biomass growth'!$A$2:$A$366,0),))+'(4) Net primary production'!$H$24*(B20-B19)/365</f>
        <v>9.0405455693598674E-2</v>
      </c>
      <c r="Z19" s="134" cm="1">
        <f t="array" ref="Z19">'(4) Net primary production'!$G$25*(INDEX('(8) Biomass growth'!$C$2:$C$366,MATCH('(7) Time series'!B20,'(8) Biomass growth'!$A$2:$A$366,0),)-INDEX('(8) Biomass growth'!$C$2:$C$366,MATCH('(7) Time series'!B19,'(8) Biomass growth'!$A$2:$A$366,0),))+'(4) Net primary production'!$H$25*(B20-B19)/365</f>
        <v>0.21854404127627114</v>
      </c>
      <c r="AA19" s="150" cm="1">
        <f t="array" ref="AA19">'(4) Net primary production'!$G$26*(INDEX('(8) Biomass growth'!$C$2:$C$366,MATCH('(7) Time series'!B20,'(8) Biomass growth'!$A$2:$A$366,0),)-INDEX('(8) Biomass growth'!$C$2:$C$366,MATCH('(7) Time series'!B19,'(8) Biomass growth'!$A$2:$A$366,0),))+'(4) Net primary production'!$H$26*(B20-B19)/365</f>
        <v>8.336939228741011E-2</v>
      </c>
      <c r="AB19" s="175">
        <v>43313</v>
      </c>
      <c r="AC19" s="173">
        <f>SUM('(6) Plant uptake'!$H$9:$H$11)</f>
        <v>1.6157619927066933</v>
      </c>
      <c r="AD19" s="134">
        <f>SUM('(6) Plant uptake'!$H$9:$H$11)</f>
        <v>1.6157619927066933</v>
      </c>
      <c r="AE19" s="134">
        <f>SUM('(6) Plant uptake'!$H$9:$H$11)</f>
        <v>1.6157619927066933</v>
      </c>
      <c r="AF19" s="134">
        <f>SUM('(6) Plant uptake'!$H$30:$H$32)</f>
        <v>1.7211617070083649</v>
      </c>
      <c r="AG19" s="134">
        <f>SUM('(6) Plant uptake'!$H$39:$H$41)</f>
        <v>0.87885730371786019</v>
      </c>
      <c r="AH19" s="134">
        <f>SUM('(6) Plant uptake'!$H$51:$H$53)</f>
        <v>0.84495954879490864</v>
      </c>
      <c r="AI19" s="134">
        <f>SUM('(6) Plant uptake'!$H$60:$H$62)</f>
        <v>1.9156659848309023</v>
      </c>
      <c r="AJ19" s="134">
        <f>SUM('(6) Plant uptake'!$H$69:$H$71)</f>
        <v>5.5290423871354992</v>
      </c>
      <c r="AK19" s="134">
        <f>SUM('(6) Plant uptake'!$H$78:$H$80)</f>
        <v>1.4551155900187529</v>
      </c>
      <c r="AL19" s="134">
        <f>SUM('(6) Plant uptake'!$H$87:$H$89)</f>
        <v>3.0564218248811081</v>
      </c>
      <c r="AM19" s="134">
        <f>SUM('(6) Plant uptake'!$H$96:$H$98)</f>
        <v>1.3780374293195889</v>
      </c>
      <c r="AN19" s="150">
        <f>SUM('(6) Plant uptake'!$H$105:$H$107)</f>
        <v>2.5676370303191485</v>
      </c>
      <c r="AO19" s="175">
        <v>43313</v>
      </c>
      <c r="AP19" s="173">
        <f>SUM('(6) Plant uptake'!$I$9:$I$11)</f>
        <v>11.436091859958639</v>
      </c>
      <c r="AQ19" s="134">
        <f>SUM('(6) Plant uptake'!$I$9:$I$11)</f>
        <v>11.436091859958639</v>
      </c>
      <c r="AR19" s="134">
        <f>SUM('(6) Plant uptake'!$I$9:$I$11)</f>
        <v>11.436091859958639</v>
      </c>
      <c r="AS19" s="134">
        <f>SUM('(6) Plant uptake'!$I$30:$I$32)</f>
        <v>9.490844121230932</v>
      </c>
      <c r="AT19" s="134">
        <f>SUM('(6) Plant uptake'!$I$39:$I$41)</f>
        <v>11.593215474109268</v>
      </c>
      <c r="AU19" s="134">
        <f>SUM('(6) Plant uptake'!$I$51:$I$53)</f>
        <v>10.262416995859748</v>
      </c>
      <c r="AV19" s="134">
        <f>SUM('(6) Plant uptake'!$I$60:$I$62)</f>
        <v>9.5152508525325281</v>
      </c>
      <c r="AW19" s="134">
        <f>SUM('(6) Plant uptake'!$I$69:$I$71)</f>
        <v>12.777828143937912</v>
      </c>
      <c r="AX19" s="134">
        <f>SUM('(6) Plant uptake'!$I$78:$I$80)</f>
        <v>10.260473186000601</v>
      </c>
      <c r="AY19" s="134">
        <f>SUM('(6) Plant uptake'!$I$87:$I$89)</f>
        <v>20.961105942956213</v>
      </c>
      <c r="AZ19" s="134">
        <f>SUM('(6) Plant uptake'!$I$96:$I$98)</f>
        <v>10.121954658526935</v>
      </c>
      <c r="BA19" s="150">
        <f>SUM('(6) Plant uptake'!$I$105:$I$107)</f>
        <v>18.833463335386703</v>
      </c>
      <c r="BB19" s="122">
        <v>43313</v>
      </c>
      <c r="BC19" s="173">
        <f>SUM('(6) Plant uptake'!$J$9:$J$11)</f>
        <v>13.051853852665333</v>
      </c>
      <c r="BD19" s="134">
        <f>SUM('(6) Plant uptake'!$J$9:$J$11)</f>
        <v>13.051853852665333</v>
      </c>
      <c r="BE19" s="134">
        <f>SUM('(6) Plant uptake'!$J$9:$J$11)</f>
        <v>13.051853852665333</v>
      </c>
      <c r="BF19" s="134">
        <f>SUM('(6) Plant uptake'!$J$30:$J$32)</f>
        <v>11.212005828239295</v>
      </c>
      <c r="BG19" s="134">
        <f>SUM('(6) Plant uptake'!$J$39:$J$41)</f>
        <v>12.472072777827128</v>
      </c>
      <c r="BH19" s="134">
        <f>SUM('(6) Plant uptake'!$J$51:$J$53)</f>
        <v>11.107376544654656</v>
      </c>
      <c r="BI19" s="134">
        <f>SUM('(6) Plant uptake'!$J$60:$J$62)</f>
        <v>11.43091683736343</v>
      </c>
      <c r="BJ19" s="134">
        <f>SUM('(6) Plant uptake'!$J$69:$J$71)</f>
        <v>18.306870531073411</v>
      </c>
      <c r="BK19" s="134">
        <f>SUM('(6) Plant uptake'!$J$78:$J$80)</f>
        <v>11.715588776019354</v>
      </c>
      <c r="BL19" s="134">
        <f>SUM('(6) Plant uptake'!$J$87:$J$89)</f>
        <v>24.017527767837318</v>
      </c>
      <c r="BM19" s="134">
        <f>SUM('(6) Plant uptake'!$J$96:$J$98)</f>
        <v>11.499992087846522</v>
      </c>
      <c r="BN19" s="150">
        <f>SUM('(6) Plant uptake'!$J$105:$J$107)</f>
        <v>21.401100365705851</v>
      </c>
      <c r="BO19" s="122">
        <v>43313</v>
      </c>
      <c r="BP19" s="173">
        <f t="shared" si="5"/>
        <v>0.20256872298012851</v>
      </c>
      <c r="BQ19" s="134">
        <f t="shared" si="6"/>
        <v>0.21954520105555428</v>
      </c>
      <c r="BR19" s="134">
        <f t="shared" si="7"/>
        <v>0.2201391104856377</v>
      </c>
      <c r="BS19" s="134">
        <f t="shared" si="8"/>
        <v>0.24282604043427028</v>
      </c>
      <c r="BT19" s="134">
        <f t="shared" si="9"/>
        <v>0.12872150057595388</v>
      </c>
      <c r="BU19" s="134">
        <f t="shared" si="10"/>
        <v>0.12703449825713145</v>
      </c>
      <c r="BV19" s="134">
        <f t="shared" si="11"/>
        <v>0.34600997300340036</v>
      </c>
      <c r="BW19" s="134">
        <f t="shared" si="12"/>
        <v>0.43784637869353282</v>
      </c>
      <c r="BX19" s="134">
        <f t="shared" si="13"/>
        <v>0.27120472683468499</v>
      </c>
      <c r="BY19" s="134">
        <f t="shared" si="14"/>
        <v>0.276317207870237</v>
      </c>
      <c r="BZ19" s="134">
        <f t="shared" si="15"/>
        <v>0.30116186883346679</v>
      </c>
      <c r="CA19" s="150">
        <f t="shared" si="16"/>
        <v>0.21406233883235781</v>
      </c>
      <c r="CB19" s="156">
        <v>43313</v>
      </c>
      <c r="CC19" s="153">
        <f t="shared" si="17"/>
        <v>1.4337473801290188</v>
      </c>
      <c r="CD19" s="134">
        <f t="shared" si="18"/>
        <v>1.5539040390957986</v>
      </c>
      <c r="CE19" s="134">
        <f t="shared" si="19"/>
        <v>1.5581076302370607</v>
      </c>
      <c r="CF19" s="134">
        <f t="shared" si="20"/>
        <v>1.3389933606779796</v>
      </c>
      <c r="CG19" s="134">
        <f t="shared" si="21"/>
        <v>1.6979958930929997</v>
      </c>
      <c r="CH19" s="134">
        <f t="shared" si="22"/>
        <v>1.5428916044961285</v>
      </c>
      <c r="CI19" s="134">
        <f t="shared" si="23"/>
        <v>1.718656444639008</v>
      </c>
      <c r="CJ19" s="134">
        <f t="shared" si="24"/>
        <v>1.0118797051382438</v>
      </c>
      <c r="CK19" s="134">
        <f t="shared" si="25"/>
        <v>1.9123489891054228</v>
      </c>
      <c r="CL19" s="134">
        <f t="shared" si="26"/>
        <v>1.8949983346147556</v>
      </c>
      <c r="CM19" s="134">
        <f t="shared" si="27"/>
        <v>2.2120928766896553</v>
      </c>
      <c r="CN19" s="150">
        <f t="shared" si="28"/>
        <v>1.5701343929384093</v>
      </c>
      <c r="CO19" s="156">
        <v>43313</v>
      </c>
      <c r="CP19" s="159">
        <f t="shared" si="29"/>
        <v>1.6363161031091473</v>
      </c>
      <c r="CQ19" s="137">
        <f t="shared" si="30"/>
        <v>1.7734492401513531</v>
      </c>
      <c r="CR19" s="137">
        <f t="shared" si="31"/>
        <v>1.7782467407226985</v>
      </c>
      <c r="CS19" s="137">
        <f t="shared" si="32"/>
        <v>1.5818194011122497</v>
      </c>
      <c r="CT19" s="137">
        <f t="shared" si="33"/>
        <v>1.8267173936689536</v>
      </c>
      <c r="CU19" s="137">
        <f t="shared" si="34"/>
        <v>1.6699261027532599</v>
      </c>
      <c r="CV19" s="137">
        <f t="shared" si="35"/>
        <v>2.0646664176424085</v>
      </c>
      <c r="CW19" s="137">
        <f t="shared" si="36"/>
        <v>1.4497260838317765</v>
      </c>
      <c r="CX19" s="137">
        <f t="shared" si="37"/>
        <v>2.1835537159401079</v>
      </c>
      <c r="CY19" s="137">
        <f t="shared" si="38"/>
        <v>2.1713155424849924</v>
      </c>
      <c r="CZ19" s="137">
        <f t="shared" si="39"/>
        <v>2.5132547455231218</v>
      </c>
      <c r="DA19" s="146">
        <f t="shared" si="40"/>
        <v>1.784196731770767</v>
      </c>
      <c r="DB19" s="156">
        <v>43313</v>
      </c>
      <c r="DC19" s="186">
        <f t="shared" si="51"/>
        <v>6.6682213346660619</v>
      </c>
      <c r="DD19" s="136">
        <f t="shared" si="52"/>
        <v>4.85027396915926</v>
      </c>
      <c r="DE19" s="136">
        <f t="shared" si="53"/>
        <v>11.755595816895914</v>
      </c>
      <c r="DF19" s="136">
        <f t="shared" si="54"/>
        <v>11.834260551038525</v>
      </c>
      <c r="DG19" s="136">
        <f t="shared" si="55"/>
        <v>6.3844503313836256</v>
      </c>
      <c r="DH19" s="136">
        <f t="shared" si="56"/>
        <v>7.5609994568083652</v>
      </c>
      <c r="DI19" s="136">
        <f t="shared" si="57"/>
        <v>12.817631601005179</v>
      </c>
      <c r="DJ19" s="136">
        <f t="shared" si="58"/>
        <v>12.04279568348128</v>
      </c>
      <c r="DK19" s="136">
        <f t="shared" si="59"/>
        <v>11.084099702291551</v>
      </c>
      <c r="DL19" s="136">
        <f t="shared" si="63"/>
        <v>7.5689676499679113</v>
      </c>
      <c r="DM19" s="136">
        <f t="shared" si="60"/>
        <v>10.877650509579469</v>
      </c>
      <c r="DN19" s="166">
        <f t="shared" si="61"/>
        <v>5.3984443924399956</v>
      </c>
    </row>
    <row r="20" spans="1:118">
      <c r="A20" s="165">
        <v>43327</v>
      </c>
      <c r="B20" s="166">
        <f t="shared" si="62"/>
        <v>226</v>
      </c>
      <c r="C20" s="159">
        <v>4.7905604553008168</v>
      </c>
      <c r="D20" s="137">
        <v>3.5338930455767521</v>
      </c>
      <c r="E20" s="137">
        <v>3.5379069843618431</v>
      </c>
      <c r="F20" s="137">
        <v>2.4402119624752849</v>
      </c>
      <c r="G20" s="137">
        <v>2.6108810045147761</v>
      </c>
      <c r="H20" s="137">
        <v>2.0971668219844828</v>
      </c>
      <c r="I20" s="137">
        <v>3.3542945124769812</v>
      </c>
      <c r="J20" s="137">
        <v>4.5427919247243578</v>
      </c>
      <c r="K20" s="137">
        <v>3.169289769342146</v>
      </c>
      <c r="L20" s="137">
        <v>4.3447643549255082</v>
      </c>
      <c r="M20" s="137">
        <v>3.3069696689925823</v>
      </c>
      <c r="N20" s="146">
        <v>5.0896559462868467</v>
      </c>
      <c r="O20" s="122">
        <v>43327</v>
      </c>
      <c r="P20" s="153" cm="1">
        <f t="array" ref="P20">'(4) Net primary production'!$G$15*(INDEX('(8) Biomass growth'!$C$2:$C$366,MATCH('(7) Time series'!B21,'(8) Biomass growth'!$A$2:$A$366,0),)-INDEX('(8) Biomass growth'!$C$2:$C$366,MATCH('(7) Time series'!B20,'(8) Biomass growth'!$A$2:$A$366,0),))+'(4) Net primary production'!$H$15*(B21-B20)/365</f>
        <v>0.145024255909565</v>
      </c>
      <c r="Q20" s="134" cm="1">
        <f t="array" ref="Q20">'(4) Net primary production'!$G$16*(INDEX('(8) Biomass growth'!$C$2:$C$366,MATCH('(7) Time series'!B21,'(8) Biomass growth'!$A$2:$A$366,0),)-INDEX('(8) Biomass growth'!$C$2:$C$366,MATCH('(7) Time series'!B20,'(8) Biomass growth'!$A$2:$A$366,0),))+'(4) Net primary production'!$H$16*(B21-B20)/365</f>
        <v>0.15699452251088872</v>
      </c>
      <c r="R20" s="134" cm="1">
        <f t="array" ref="R20">'(4) Net primary production'!$G$17*(INDEX('(8) Biomass growth'!$C$2:$C$366,MATCH('(7) Time series'!B21,'(8) Biomass growth'!$A$2:$A$366,0),)-INDEX('(8) Biomass growth'!$C$2:$C$366,MATCH('(7) Time series'!B20,'(8) Biomass growth'!$A$2:$A$366,0),))+'(4) Net primary production'!$H$17*(B21-B20)/365</f>
        <v>0.1574132933645106</v>
      </c>
      <c r="S20" s="134" cm="1">
        <f t="array" ref="S20">'(4) Net primary production'!$G$18*(INDEX('(8) Biomass growth'!$C$2:$C$366,MATCH('(7) Time series'!B21,'(8) Biomass growth'!$A$2:$A$366,0),)-INDEX('(8) Biomass growth'!$C$2:$C$366,MATCH('(7) Time series'!B20,'(8) Biomass growth'!$A$2:$A$366,0),))+'(4) Net primary production'!$H$18*(B21-B20)/365</f>
        <v>0.16292503117072443</v>
      </c>
      <c r="T20" s="134" cm="1">
        <f t="array" ref="T20">'(4) Net primary production'!$G$19*(INDEX('(8) Biomass growth'!$C$2:$C$366,MATCH('(7) Time series'!B21,'(8) Biomass growth'!$A$2:$A$366,0),)-INDEX('(8) Biomass growth'!$C$2:$C$366,MATCH('(7) Time series'!B20,'(8) Biomass growth'!$A$2:$A$366,0),))+'(4) Net primary production'!$H$19*(B21-B20)/365</f>
        <v>0.16905665516149593</v>
      </c>
      <c r="U20" s="134" cm="1">
        <f t="array" ref="U20">'(4) Net primary production'!$G$20*(INDEX('(8) Biomass growth'!$C$2:$C$366,MATCH('(7) Time series'!B21,'(8) Biomass growth'!$A$2:$A$366,0),)-INDEX('(8) Biomass growth'!$C$2:$C$366,MATCH('(7) Time series'!B20,'(8) Biomass growth'!$A$2:$A$366,0),))+'(4) Net primary production'!$H$20*(B21-B20)/365</f>
        <v>0.17347625271981609</v>
      </c>
      <c r="V20" s="134" cm="1">
        <f t="array" ref="V20">'(4) Net primary production'!$G$21*(INDEX('(8) Biomass growth'!$C$2:$C$366,MATCH('(7) Time series'!B21,'(8) Biomass growth'!$A$2:$A$366,0),)-INDEX('(8) Biomass growth'!$C$2:$C$366,MATCH('(7) Time series'!B20,'(8) Biomass growth'!$A$2:$A$366,0),))+'(4) Net primary production'!$H$21*(B21-B20)/365</f>
        <v>0.20797089560284748</v>
      </c>
      <c r="W20" s="134" cm="1">
        <f t="array" ref="W20">'(4) Net primary production'!$G$22*(INDEX('(8) Biomass growth'!$C$2:$C$366,MATCH('(7) Time series'!B21,'(8) Biomass growth'!$A$2:$A$366,0),)-INDEX('(8) Biomass growth'!$C$2:$C$366,MATCH('(7) Time series'!B20,'(8) Biomass growth'!$A$2:$A$366,0),))+'(4) Net primary production'!$H$22*(B21-B20)/365</f>
        <v>9.4599226700043809E-2</v>
      </c>
      <c r="X20" s="134" cm="1">
        <f t="array" ref="X20">'(4) Net primary production'!$G$23*(INDEX('(8) Biomass growth'!$C$2:$C$366,MATCH('(7) Time series'!B21,'(8) Biomass growth'!$A$2:$A$366,0),)-INDEX('(8) Biomass growth'!$C$2:$C$366,MATCH('(7) Time series'!B20,'(8) Biomass growth'!$A$2:$A$366,0),))+'(4) Net primary production'!$H$23*(B21-B20)/365</f>
        <v>0.21453200045136539</v>
      </c>
      <c r="Y20" s="135" cm="1">
        <f t="array" ref="Y20">'(4) Net primary production'!$G$24*(INDEX('(8) Biomass growth'!$C$2:$C$366,MATCH('(7) Time series'!B21,'(8) Biomass growth'!$A$2:$A$366,0),)-INDEX('(8) Biomass growth'!$C$2:$C$366,MATCH('(7) Time series'!B20,'(8) Biomass growth'!$A$2:$A$366,0),))+'(4) Net primary production'!$H$24*(B21-B20)/365</f>
        <v>0.10771208354932478</v>
      </c>
      <c r="Z20" s="134" cm="1">
        <f t="array" ref="Z20">'(4) Net primary production'!$G$25*(INDEX('(8) Biomass growth'!$C$2:$C$366,MATCH('(7) Time series'!B21,'(8) Biomass growth'!$A$2:$A$366,0),)-INDEX('(8) Biomass growth'!$C$2:$C$366,MATCH('(7) Time series'!B20,'(8) Biomass growth'!$A$2:$A$366,0),))+'(4) Net primary production'!$H$25*(B21-B20)/365</f>
        <v>0.25117589270085805</v>
      </c>
      <c r="AA20" s="150" cm="1">
        <f t="array" ref="AA20">'(4) Net primary production'!$G$26*(INDEX('(8) Biomass growth'!$C$2:$C$366,MATCH('(7) Time series'!B21,'(8) Biomass growth'!$A$2:$A$366,0),)-INDEX('(8) Biomass growth'!$C$2:$C$366,MATCH('(7) Time series'!B20,'(8) Biomass growth'!$A$2:$A$366,0),))+'(4) Net primary production'!$H$26*(B21-B20)/365</f>
        <v>9.9485476934150691E-2</v>
      </c>
      <c r="AB20" s="175">
        <v>43327</v>
      </c>
      <c r="AC20" s="173">
        <f>SUM('(6) Plant uptake'!$H$9:$H$11)</f>
        <v>1.6157619927066933</v>
      </c>
      <c r="AD20" s="134">
        <f>SUM('(6) Plant uptake'!$H$9:$H$11)</f>
        <v>1.6157619927066933</v>
      </c>
      <c r="AE20" s="134">
        <f>SUM('(6) Plant uptake'!$H$9:$H$11)</f>
        <v>1.6157619927066933</v>
      </c>
      <c r="AF20" s="134">
        <f>SUM('(6) Plant uptake'!$H$30:$H$32)</f>
        <v>1.7211617070083649</v>
      </c>
      <c r="AG20" s="134">
        <f>SUM('(6) Plant uptake'!$H$39:$H$41)</f>
        <v>0.87885730371786019</v>
      </c>
      <c r="AH20" s="134">
        <f>SUM('(6) Plant uptake'!$H$51:$H$53)</f>
        <v>0.84495954879490864</v>
      </c>
      <c r="AI20" s="134">
        <f>SUM('(6) Plant uptake'!$H$60:$H$62)</f>
        <v>1.9156659848309023</v>
      </c>
      <c r="AJ20" s="134">
        <f>SUM('(6) Plant uptake'!$H$69:$H$71)</f>
        <v>5.5290423871354992</v>
      </c>
      <c r="AK20" s="134">
        <f>SUM('(6) Plant uptake'!$H$78:$H$80)</f>
        <v>1.4551155900187529</v>
      </c>
      <c r="AL20" s="134">
        <f>SUM('(6) Plant uptake'!$H$87:$H$89)</f>
        <v>3.0564218248811081</v>
      </c>
      <c r="AM20" s="134">
        <f>SUM('(6) Plant uptake'!$H$96:$H$98)</f>
        <v>1.3780374293195889</v>
      </c>
      <c r="AN20" s="150">
        <f>SUM('(6) Plant uptake'!$H$105:$H$107)</f>
        <v>2.5676370303191485</v>
      </c>
      <c r="AO20" s="175">
        <v>43327</v>
      </c>
      <c r="AP20" s="173">
        <f>SUM('(6) Plant uptake'!$I$9:$I$11)</f>
        <v>11.436091859958639</v>
      </c>
      <c r="AQ20" s="134">
        <f>SUM('(6) Plant uptake'!$I$9:$I$11)</f>
        <v>11.436091859958639</v>
      </c>
      <c r="AR20" s="134">
        <f>SUM('(6) Plant uptake'!$I$9:$I$11)</f>
        <v>11.436091859958639</v>
      </c>
      <c r="AS20" s="134">
        <f>SUM('(6) Plant uptake'!$I$30:$I$32)</f>
        <v>9.490844121230932</v>
      </c>
      <c r="AT20" s="134">
        <f>SUM('(6) Plant uptake'!$I$39:$I$41)</f>
        <v>11.593215474109268</v>
      </c>
      <c r="AU20" s="134">
        <f>SUM('(6) Plant uptake'!$I$51:$I$53)</f>
        <v>10.262416995859748</v>
      </c>
      <c r="AV20" s="134">
        <f>SUM('(6) Plant uptake'!$I$60:$I$62)</f>
        <v>9.5152508525325281</v>
      </c>
      <c r="AW20" s="134">
        <f>SUM('(6) Plant uptake'!$I$69:$I$71)</f>
        <v>12.777828143937912</v>
      </c>
      <c r="AX20" s="134">
        <f>SUM('(6) Plant uptake'!$I$78:$I$80)</f>
        <v>10.260473186000601</v>
      </c>
      <c r="AY20" s="134">
        <f>SUM('(6) Plant uptake'!$I$87:$I$89)</f>
        <v>20.961105942956213</v>
      </c>
      <c r="AZ20" s="134">
        <f>SUM('(6) Plant uptake'!$I$96:$I$98)</f>
        <v>10.121954658526935</v>
      </c>
      <c r="BA20" s="150">
        <f>SUM('(6) Plant uptake'!$I$105:$I$107)</f>
        <v>18.833463335386703</v>
      </c>
      <c r="BB20" s="122">
        <v>43327</v>
      </c>
      <c r="BC20" s="173">
        <f>SUM('(6) Plant uptake'!$J$9:$J$11)</f>
        <v>13.051853852665333</v>
      </c>
      <c r="BD20" s="134">
        <f>SUM('(6) Plant uptake'!$J$9:$J$11)</f>
        <v>13.051853852665333</v>
      </c>
      <c r="BE20" s="134">
        <f>SUM('(6) Plant uptake'!$J$9:$J$11)</f>
        <v>13.051853852665333</v>
      </c>
      <c r="BF20" s="134">
        <f>SUM('(6) Plant uptake'!$J$30:$J$32)</f>
        <v>11.212005828239295</v>
      </c>
      <c r="BG20" s="134">
        <f>SUM('(6) Plant uptake'!$J$39:$J$41)</f>
        <v>12.472072777827128</v>
      </c>
      <c r="BH20" s="134">
        <f>SUM('(6) Plant uptake'!$J$51:$J$53)</f>
        <v>11.107376544654656</v>
      </c>
      <c r="BI20" s="134">
        <f>SUM('(6) Plant uptake'!$J$60:$J$62)</f>
        <v>11.43091683736343</v>
      </c>
      <c r="BJ20" s="134">
        <f>SUM('(6) Plant uptake'!$J$69:$J$71)</f>
        <v>18.306870531073411</v>
      </c>
      <c r="BK20" s="134">
        <f>SUM('(6) Plant uptake'!$J$78:$J$80)</f>
        <v>11.715588776019354</v>
      </c>
      <c r="BL20" s="134">
        <f>SUM('(6) Plant uptake'!$J$87:$J$89)</f>
        <v>24.017527767837318</v>
      </c>
      <c r="BM20" s="134">
        <f>SUM('(6) Plant uptake'!$J$96:$J$98)</f>
        <v>11.499992087846522</v>
      </c>
      <c r="BN20" s="150">
        <f>SUM('(6) Plant uptake'!$J$105:$J$107)</f>
        <v>21.401100365705851</v>
      </c>
      <c r="BO20" s="122">
        <v>43327</v>
      </c>
      <c r="BP20" s="173">
        <f t="shared" si="5"/>
        <v>0.23432468071924417</v>
      </c>
      <c r="BQ20" s="134">
        <f t="shared" si="6"/>
        <v>0.25366578253622935</v>
      </c>
      <c r="BR20" s="134">
        <f t="shared" si="7"/>
        <v>0.25434241656516493</v>
      </c>
      <c r="BS20" s="134">
        <f t="shared" si="8"/>
        <v>0.28042032476419515</v>
      </c>
      <c r="BT20" s="134">
        <f t="shared" si="9"/>
        <v>0.1485766761307924</v>
      </c>
      <c r="BU20" s="134">
        <f t="shared" si="10"/>
        <v>0.14658041622476736</v>
      </c>
      <c r="BV20" s="134">
        <f t="shared" si="11"/>
        <v>0.39840277054119361</v>
      </c>
      <c r="BW20" s="134">
        <f t="shared" si="12"/>
        <v>0.52304313421478243</v>
      </c>
      <c r="BX20" s="134">
        <f t="shared" si="13"/>
        <v>0.31216885841469194</v>
      </c>
      <c r="BY20" s="134">
        <f t="shared" si="14"/>
        <v>0.32921356296357362</v>
      </c>
      <c r="BZ20" s="134">
        <f t="shared" si="15"/>
        <v>0.34612978148454332</v>
      </c>
      <c r="CA20" s="150">
        <f t="shared" si="16"/>
        <v>0.25544259455508683</v>
      </c>
      <c r="CB20" s="156">
        <v>43327</v>
      </c>
      <c r="CC20" s="153">
        <f t="shared" si="17"/>
        <v>1.6585107125039347</v>
      </c>
      <c r="CD20" s="134">
        <f t="shared" si="18"/>
        <v>1.7954037809448677</v>
      </c>
      <c r="CE20" s="134">
        <f t="shared" si="19"/>
        <v>1.8001928828951608</v>
      </c>
      <c r="CF20" s="134">
        <f t="shared" si="20"/>
        <v>1.5462960742880363</v>
      </c>
      <c r="CG20" s="134">
        <f t="shared" si="21"/>
        <v>1.9599102306194092</v>
      </c>
      <c r="CH20" s="134">
        <f t="shared" si="22"/>
        <v>1.7802856442899015</v>
      </c>
      <c r="CI20" s="134">
        <f t="shared" si="23"/>
        <v>1.9788952416869479</v>
      </c>
      <c r="CJ20" s="134">
        <f t="shared" si="24"/>
        <v>1.2087726613225824</v>
      </c>
      <c r="CK20" s="134">
        <f t="shared" si="25"/>
        <v>2.2011998381703033</v>
      </c>
      <c r="CL20" s="134">
        <f t="shared" si="26"/>
        <v>2.2577643946139476</v>
      </c>
      <c r="CM20" s="134">
        <f t="shared" si="27"/>
        <v>2.5423909972331118</v>
      </c>
      <c r="CN20" s="150">
        <f t="shared" si="28"/>
        <v>1.8736560822427866</v>
      </c>
      <c r="CO20" s="156">
        <v>43327</v>
      </c>
      <c r="CP20" s="159">
        <f t="shared" si="29"/>
        <v>1.8928353932231792</v>
      </c>
      <c r="CQ20" s="137">
        <f t="shared" si="30"/>
        <v>2.0490695634810971</v>
      </c>
      <c r="CR20" s="137">
        <f t="shared" si="31"/>
        <v>2.0545352994603259</v>
      </c>
      <c r="CS20" s="137">
        <f t="shared" si="32"/>
        <v>1.8267163990522313</v>
      </c>
      <c r="CT20" s="137">
        <f t="shared" si="33"/>
        <v>2.1084869067502012</v>
      </c>
      <c r="CU20" s="137">
        <f t="shared" si="34"/>
        <v>1.9268660605146688</v>
      </c>
      <c r="CV20" s="137">
        <f t="shared" si="35"/>
        <v>2.3772980122281413</v>
      </c>
      <c r="CW20" s="137">
        <f t="shared" si="36"/>
        <v>1.731815795537365</v>
      </c>
      <c r="CX20" s="137">
        <f t="shared" si="37"/>
        <v>2.5133686965849953</v>
      </c>
      <c r="CY20" s="137">
        <f t="shared" si="38"/>
        <v>2.5869779575775214</v>
      </c>
      <c r="CZ20" s="137">
        <f t="shared" si="39"/>
        <v>2.8885207787176546</v>
      </c>
      <c r="DA20" s="146">
        <f t="shared" si="40"/>
        <v>2.1290986767978732</v>
      </c>
      <c r="DB20" s="156">
        <v>43327</v>
      </c>
      <c r="DC20" s="186">
        <f t="shared" si="51"/>
        <v>4.8913834384442616</v>
      </c>
      <c r="DD20" s="136">
        <f t="shared" si="52"/>
        <v>7.1780831865789985</v>
      </c>
      <c r="DE20" s="136">
        <f t="shared" si="53"/>
        <v>7.1890645426632789</v>
      </c>
      <c r="DF20" s="136">
        <f t="shared" si="54"/>
        <v>11.491637983765326</v>
      </c>
      <c r="DG20" s="136">
        <f t="shared" si="55"/>
        <v>5.6906720709933269</v>
      </c>
      <c r="DH20" s="136">
        <f t="shared" si="56"/>
        <v>6.9894495129416052</v>
      </c>
      <c r="DI20" s="136">
        <f t="shared" si="57"/>
        <v>11.87739386208496</v>
      </c>
      <c r="DJ20" s="136">
        <f t="shared" si="58"/>
        <v>11.513693404447951</v>
      </c>
      <c r="DK20" s="136">
        <f t="shared" si="59"/>
        <v>9.8498048816624699</v>
      </c>
      <c r="DL20" s="136">
        <f t="shared" si="63"/>
        <v>7.5772478337140585</v>
      </c>
      <c r="DM20" s="136">
        <f t="shared" si="60"/>
        <v>10.466675419795624</v>
      </c>
      <c r="DN20" s="166">
        <f t="shared" si="61"/>
        <v>5.0188578019982808</v>
      </c>
    </row>
    <row r="21" spans="1:118">
      <c r="A21" s="165">
        <v>43348</v>
      </c>
      <c r="B21" s="166">
        <f t="shared" si="62"/>
        <v>247</v>
      </c>
      <c r="C21" s="159">
        <v>2.4692156440695925</v>
      </c>
      <c r="D21" s="137">
        <v>1.947809798858712</v>
      </c>
      <c r="E21" s="137">
        <v>2.4682997961488393</v>
      </c>
      <c r="F21" s="137">
        <v>1.976177550859656</v>
      </c>
      <c r="G21" s="137">
        <v>2.3522770421060959</v>
      </c>
      <c r="H21" s="137">
        <v>1.8649724852043836</v>
      </c>
      <c r="I21" s="137">
        <v>2.8140956217361213</v>
      </c>
      <c r="J21" s="137">
        <v>3.751230646341051</v>
      </c>
      <c r="K21" s="137">
        <v>1.9654823683538869</v>
      </c>
      <c r="L21" s="137">
        <v>2.897244927342693</v>
      </c>
      <c r="M21" s="137">
        <v>2.5112229379106719</v>
      </c>
      <c r="N21" s="146">
        <v>3.8878163903731009</v>
      </c>
      <c r="O21" s="122">
        <v>43348</v>
      </c>
      <c r="P21" s="153" cm="1">
        <f t="array" ref="P21">'(4) Net primary production'!$G$15*(INDEX('(8) Biomass growth'!$C$2:$C$366,MATCH('(7) Time series'!B22,'(8) Biomass growth'!$A$2:$A$366,0),)-INDEX('(8) Biomass growth'!$C$2:$C$366,MATCH('(7) Time series'!B21,'(8) Biomass growth'!$A$2:$A$366,0),))+'(4) Net primary production'!$H$15*(B22-B21)/365</f>
        <v>6.1327642655976775E-2</v>
      </c>
      <c r="Q21" s="134" cm="1">
        <f t="array" ref="Q21">'(4) Net primary production'!$G$16*(INDEX('(8) Biomass growth'!$C$2:$C$366,MATCH('(7) Time series'!B22,'(8) Biomass growth'!$A$2:$A$366,0),)-INDEX('(8) Biomass growth'!$C$2:$C$366,MATCH('(7) Time series'!B21,'(8) Biomass growth'!$A$2:$A$366,0),))+'(4) Net primary production'!$H$16*(B22-B21)/365</f>
        <v>6.6270394137149802E-2</v>
      </c>
      <c r="R21" s="134" cm="1">
        <f t="array" ref="R21">'(4) Net primary production'!$G$17*(INDEX('(8) Biomass growth'!$C$2:$C$366,MATCH('(7) Time series'!B22,'(8) Biomass growth'!$A$2:$A$366,0),)-INDEX('(8) Biomass growth'!$C$2:$C$366,MATCH('(7) Time series'!B21,'(8) Biomass growth'!$A$2:$A$366,0),))+'(4) Net primary production'!$H$17*(B22-B21)/365</f>
        <v>6.6443312613066019E-2</v>
      </c>
      <c r="S21" s="134" cm="1">
        <f t="array" ref="S21">'(4) Net primary production'!$G$18*(INDEX('(8) Biomass growth'!$C$2:$C$366,MATCH('(7) Time series'!B22,'(8) Biomass growth'!$A$2:$A$366,0),)-INDEX('(8) Biomass growth'!$C$2:$C$366,MATCH('(7) Time series'!B21,'(8) Biomass growth'!$A$2:$A$366,0),))+'(4) Net primary production'!$H$18*(B22-B21)/365</f>
        <v>6.8719214321260907E-2</v>
      </c>
      <c r="T21" s="134" cm="1">
        <f t="array" ref="T21">'(4) Net primary production'!$G$19*(INDEX('(8) Biomass growth'!$C$2:$C$366,MATCH('(7) Time series'!B22,'(8) Biomass growth'!$A$2:$A$366,0),)-INDEX('(8) Biomass growth'!$C$2:$C$366,MATCH('(7) Time series'!B21,'(8) Biomass growth'!$A$2:$A$366,0),))+'(4) Net primary production'!$H$19*(B22-B21)/365</f>
        <v>7.1251078862943754E-2</v>
      </c>
      <c r="U21" s="134" cm="1">
        <f t="array" ref="U21">'(4) Net primary production'!$G$20*(INDEX('(8) Biomass growth'!$C$2:$C$366,MATCH('(7) Time series'!B22,'(8) Biomass growth'!$A$2:$A$366,0),)-INDEX('(8) Biomass growth'!$C$2:$C$366,MATCH('(7) Time series'!B21,'(8) Biomass growth'!$A$2:$A$366,0),))+'(4) Net primary production'!$H$20*(B22-B21)/365</f>
        <v>7.3076015023944549E-2</v>
      </c>
      <c r="V21" s="134" cm="1">
        <f t="array" ref="V21">'(4) Net primary production'!$G$21*(INDEX('(8) Biomass growth'!$C$2:$C$366,MATCH('(7) Time series'!B22,'(8) Biomass growth'!$A$2:$A$366,0),)-INDEX('(8) Biomass growth'!$C$2:$C$366,MATCH('(7) Time series'!B21,'(8) Biomass growth'!$A$2:$A$366,0),))+'(4) Net primary production'!$H$21*(B22-B21)/365</f>
        <v>8.7319511253492549E-2</v>
      </c>
      <c r="W21" s="134" cm="1">
        <f t="array" ref="W21">'(4) Net primary production'!$G$22*(INDEX('(8) Biomass growth'!$C$2:$C$366,MATCH('(7) Time series'!B22,'(8) Biomass growth'!$A$2:$A$366,0),)-INDEX('(8) Biomass growth'!$C$2:$C$366,MATCH('(7) Time series'!B21,'(8) Biomass growth'!$A$2:$A$366,0),))+'(4) Net primary production'!$H$22*(B22-B21)/365</f>
        <v>4.1948045390380759E-2</v>
      </c>
      <c r="X21" s="134" cm="1">
        <f t="array" ref="X21">'(4) Net primary production'!$G$23*(INDEX('(8) Biomass growth'!$C$2:$C$366,MATCH('(7) Time series'!B22,'(8) Biomass growth'!$A$2:$A$366,0),)-INDEX('(8) Biomass growth'!$C$2:$C$366,MATCH('(7) Time series'!B21,'(8) Biomass growth'!$A$2:$A$366,0),))+'(4) Net primary production'!$H$23*(B22-B21)/365</f>
        <v>9.0028716636149378E-2</v>
      </c>
      <c r="Y21" s="135" cm="1">
        <f t="array" ref="Y21">'(4) Net primary production'!$G$24*(INDEX('(8) Biomass growth'!$C$2:$C$366,MATCH('(7) Time series'!B22,'(8) Biomass growth'!$A$2:$A$366,0),)-INDEX('(8) Biomass growth'!$C$2:$C$366,MATCH('(7) Time series'!B21,'(8) Biomass growth'!$A$2:$A$366,0),))+'(4) Net primary production'!$H$24*(B22-B21)/365</f>
        <v>4.7583760874353891E-2</v>
      </c>
      <c r="Z21" s="134" cm="1">
        <f t="array" ref="Z21">'(4) Net primary production'!$G$25*(INDEX('(8) Biomass growth'!$C$2:$C$366,MATCH('(7) Time series'!B22,'(8) Biomass growth'!$A$2:$A$366,0),)-INDEX('(8) Biomass growth'!$C$2:$C$366,MATCH('(7) Time series'!B21,'(8) Biomass growth'!$A$2:$A$366,0),))+'(4) Net primary production'!$H$25*(B22-B21)/365</f>
        <v>0.1051596789383671</v>
      </c>
      <c r="AA21" s="150" cm="1">
        <f t="array" ref="AA21">'(4) Net primary production'!$G$26*(INDEX('(8) Biomass growth'!$C$2:$C$366,MATCH('(7) Time series'!B22,'(8) Biomass growth'!$A$2:$A$366,0),)-INDEX('(8) Biomass growth'!$C$2:$C$366,MATCH('(7) Time series'!B21,'(8) Biomass growth'!$A$2:$A$366,0),))+'(4) Net primary production'!$H$26*(B22-B21)/365</f>
        <v>4.4048084795938178E-2</v>
      </c>
      <c r="AB21" s="175">
        <v>43348</v>
      </c>
      <c r="AC21" s="173">
        <f>SUM('(6) Plant uptake'!$H$9:$H$11)</f>
        <v>1.6157619927066933</v>
      </c>
      <c r="AD21" s="134">
        <f>SUM('(6) Plant uptake'!$H$9:$H$11)</f>
        <v>1.6157619927066933</v>
      </c>
      <c r="AE21" s="134">
        <f>SUM('(6) Plant uptake'!$H$9:$H$11)</f>
        <v>1.6157619927066933</v>
      </c>
      <c r="AF21" s="134">
        <f>SUM('(6) Plant uptake'!$H$30:$H$32)</f>
        <v>1.7211617070083649</v>
      </c>
      <c r="AG21" s="134">
        <f>SUM('(6) Plant uptake'!$H$39:$H$41)</f>
        <v>0.87885730371786019</v>
      </c>
      <c r="AH21" s="134">
        <f>SUM('(6) Plant uptake'!$H$51:$H$53)</f>
        <v>0.84495954879490864</v>
      </c>
      <c r="AI21" s="134">
        <f>SUM('(6) Plant uptake'!$H$60:$H$62)</f>
        <v>1.9156659848309023</v>
      </c>
      <c r="AJ21" s="134">
        <f>SUM('(6) Plant uptake'!$H$69:$H$71)</f>
        <v>5.5290423871354992</v>
      </c>
      <c r="AK21" s="134">
        <f>SUM('(6) Plant uptake'!$H$78:$H$80)</f>
        <v>1.4551155900187529</v>
      </c>
      <c r="AL21" s="134">
        <f>SUM('(6) Plant uptake'!$H$87:$H$89)</f>
        <v>3.0564218248811081</v>
      </c>
      <c r="AM21" s="134">
        <f>SUM('(6) Plant uptake'!$H$96:$H$98)</f>
        <v>1.3780374293195889</v>
      </c>
      <c r="AN21" s="150">
        <f>SUM('(6) Plant uptake'!$H$105:$H$107)</f>
        <v>2.5676370303191485</v>
      </c>
      <c r="AO21" s="175">
        <v>43348</v>
      </c>
      <c r="AP21" s="173">
        <f>SUM('(6) Plant uptake'!$I$9:$I$11)</f>
        <v>11.436091859958639</v>
      </c>
      <c r="AQ21" s="134">
        <f>SUM('(6) Plant uptake'!$I$9:$I$11)</f>
        <v>11.436091859958639</v>
      </c>
      <c r="AR21" s="134">
        <f>SUM('(6) Plant uptake'!$I$9:$I$11)</f>
        <v>11.436091859958639</v>
      </c>
      <c r="AS21" s="134">
        <f>SUM('(6) Plant uptake'!$I$30:$I$32)</f>
        <v>9.490844121230932</v>
      </c>
      <c r="AT21" s="134">
        <f>SUM('(6) Plant uptake'!$I$39:$I$41)</f>
        <v>11.593215474109268</v>
      </c>
      <c r="AU21" s="134">
        <f>SUM('(6) Plant uptake'!$I$51:$I$53)</f>
        <v>10.262416995859748</v>
      </c>
      <c r="AV21" s="134">
        <f>SUM('(6) Plant uptake'!$I$60:$I$62)</f>
        <v>9.5152508525325281</v>
      </c>
      <c r="AW21" s="134">
        <f>SUM('(6) Plant uptake'!$I$69:$I$71)</f>
        <v>12.777828143937912</v>
      </c>
      <c r="AX21" s="134">
        <f>SUM('(6) Plant uptake'!$I$78:$I$80)</f>
        <v>10.260473186000601</v>
      </c>
      <c r="AY21" s="134">
        <f>SUM('(6) Plant uptake'!$I$87:$I$89)</f>
        <v>20.961105942956213</v>
      </c>
      <c r="AZ21" s="134">
        <f>SUM('(6) Plant uptake'!$I$96:$I$98)</f>
        <v>10.121954658526935</v>
      </c>
      <c r="BA21" s="150">
        <f>SUM('(6) Plant uptake'!$I$105:$I$107)</f>
        <v>18.833463335386703</v>
      </c>
      <c r="BB21" s="122">
        <v>43348</v>
      </c>
      <c r="BC21" s="173">
        <f>SUM('(6) Plant uptake'!$J$9:$J$11)</f>
        <v>13.051853852665333</v>
      </c>
      <c r="BD21" s="134">
        <f>SUM('(6) Plant uptake'!$J$9:$J$11)</f>
        <v>13.051853852665333</v>
      </c>
      <c r="BE21" s="134">
        <f>SUM('(6) Plant uptake'!$J$9:$J$11)</f>
        <v>13.051853852665333</v>
      </c>
      <c r="BF21" s="134">
        <f>SUM('(6) Plant uptake'!$J$30:$J$32)</f>
        <v>11.212005828239295</v>
      </c>
      <c r="BG21" s="134">
        <f>SUM('(6) Plant uptake'!$J$39:$J$41)</f>
        <v>12.472072777827128</v>
      </c>
      <c r="BH21" s="134">
        <f>SUM('(6) Plant uptake'!$J$51:$J$53)</f>
        <v>11.107376544654656</v>
      </c>
      <c r="BI21" s="134">
        <f>SUM('(6) Plant uptake'!$J$60:$J$62)</f>
        <v>11.43091683736343</v>
      </c>
      <c r="BJ21" s="134">
        <f>SUM('(6) Plant uptake'!$J$69:$J$71)</f>
        <v>18.306870531073411</v>
      </c>
      <c r="BK21" s="134">
        <f>SUM('(6) Plant uptake'!$J$78:$J$80)</f>
        <v>11.715588776019354</v>
      </c>
      <c r="BL21" s="134">
        <f>SUM('(6) Plant uptake'!$J$87:$J$89)</f>
        <v>24.017527767837318</v>
      </c>
      <c r="BM21" s="134">
        <f>SUM('(6) Plant uptake'!$J$96:$J$98)</f>
        <v>11.499992087846522</v>
      </c>
      <c r="BN21" s="150">
        <f>SUM('(6) Plant uptake'!$J$105:$J$107)</f>
        <v>21.401100365705851</v>
      </c>
      <c r="BO21" s="122">
        <v>43348</v>
      </c>
      <c r="BP21" s="173">
        <f t="shared" si="5"/>
        <v>9.9090874105825039E-2</v>
      </c>
      <c r="BQ21" s="134">
        <f t="shared" si="6"/>
        <v>0.10707718408849913</v>
      </c>
      <c r="BR21" s="134">
        <f t="shared" si="7"/>
        <v>0.10735657918972132</v>
      </c>
      <c r="BS21" s="134">
        <f t="shared" si="8"/>
        <v>0.1182768802254551</v>
      </c>
      <c r="BT21" s="134">
        <f t="shared" si="9"/>
        <v>6.2619531056475372E-2</v>
      </c>
      <c r="BU21" s="134">
        <f t="shared" si="10"/>
        <v>6.1746276682362149E-2</v>
      </c>
      <c r="BV21" s="134">
        <f t="shared" si="11"/>
        <v>0.16727501752037485</v>
      </c>
      <c r="BW21" s="134">
        <f t="shared" si="12"/>
        <v>0.23193252102089912</v>
      </c>
      <c r="BX21" s="134">
        <f t="shared" si="13"/>
        <v>0.1310021891266416</v>
      </c>
      <c r="BY21" s="134">
        <f t="shared" si="14"/>
        <v>0.14543604524629899</v>
      </c>
      <c r="BZ21" s="134">
        <f t="shared" si="15"/>
        <v>0.14491397363230071</v>
      </c>
      <c r="CA21" s="150">
        <f t="shared" si="16"/>
        <v>0.11309949363668874</v>
      </c>
      <c r="CB21" s="156">
        <v>43348</v>
      </c>
      <c r="CC21" s="153">
        <f t="shared" si="17"/>
        <v>0.70134855496846815</v>
      </c>
      <c r="CD21" s="134">
        <f t="shared" si="18"/>
        <v>0.75787431494810953</v>
      </c>
      <c r="CE21" s="134">
        <f t="shared" si="19"/>
        <v>0.75985182652297145</v>
      </c>
      <c r="CF21" s="134">
        <f t="shared" si="20"/>
        <v>0.6522033512565476</v>
      </c>
      <c r="CG21" s="134">
        <f t="shared" si="21"/>
        <v>0.82602911002085933</v>
      </c>
      <c r="CH21" s="134">
        <f t="shared" si="22"/>
        <v>0.74993653857143083</v>
      </c>
      <c r="CI21" s="134">
        <f t="shared" si="23"/>
        <v>0.83086705389751869</v>
      </c>
      <c r="CJ21" s="134">
        <f t="shared" si="24"/>
        <v>0.53600491497239222</v>
      </c>
      <c r="CK21" s="134">
        <f t="shared" si="25"/>
        <v>0.9237372330152569</v>
      </c>
      <c r="CL21" s="134">
        <f t="shared" si="26"/>
        <v>0.9974082528516266</v>
      </c>
      <c r="CM21" s="134">
        <f t="shared" si="27"/>
        <v>1.0644215021194017</v>
      </c>
      <c r="CN21" s="150">
        <f t="shared" si="28"/>
        <v>0.82957798999830612</v>
      </c>
      <c r="CO21" s="156">
        <v>43348</v>
      </c>
      <c r="CP21" s="159">
        <f t="shared" si="29"/>
        <v>0.80043942907429333</v>
      </c>
      <c r="CQ21" s="137">
        <f t="shared" si="30"/>
        <v>0.86495149903660873</v>
      </c>
      <c r="CR21" s="137">
        <f t="shared" si="31"/>
        <v>0.86720840571269286</v>
      </c>
      <c r="CS21" s="137">
        <f t="shared" si="32"/>
        <v>0.77048023148200251</v>
      </c>
      <c r="CT21" s="137">
        <f t="shared" si="33"/>
        <v>0.88864864107733466</v>
      </c>
      <c r="CU21" s="137">
        <f t="shared" si="34"/>
        <v>0.81168281525379293</v>
      </c>
      <c r="CV21" s="137">
        <f t="shared" si="35"/>
        <v>0.99814207141789346</v>
      </c>
      <c r="CW21" s="137">
        <f t="shared" si="36"/>
        <v>0.76793743599329134</v>
      </c>
      <c r="CX21" s="137">
        <f t="shared" si="37"/>
        <v>1.0547394221418986</v>
      </c>
      <c r="CY21" s="137">
        <f t="shared" si="38"/>
        <v>1.1428442980979254</v>
      </c>
      <c r="CZ21" s="137">
        <f t="shared" si="39"/>
        <v>1.2093354757517021</v>
      </c>
      <c r="DA21" s="146">
        <f t="shared" si="40"/>
        <v>0.94267748363499482</v>
      </c>
      <c r="DB21" s="156">
        <v>43348</v>
      </c>
      <c r="DC21" s="186">
        <f t="shared" si="51"/>
        <v>4.0130506358897939</v>
      </c>
      <c r="DD21" s="136">
        <f t="shared" si="52"/>
        <v>5.497312116985924</v>
      </c>
      <c r="DE21" s="136">
        <f t="shared" si="53"/>
        <v>4.3494140929405836</v>
      </c>
      <c r="DF21" s="136">
        <f t="shared" si="54"/>
        <v>5.9851342898821791</v>
      </c>
      <c r="DG21" s="136">
        <f t="shared" si="55"/>
        <v>2.6620814613065042</v>
      </c>
      <c r="DH21" s="136">
        <f t="shared" si="56"/>
        <v>3.3108411610477639</v>
      </c>
      <c r="DI21" s="136">
        <f t="shared" si="57"/>
        <v>5.9441838517618182</v>
      </c>
      <c r="DJ21" s="136">
        <f t="shared" si="58"/>
        <v>6.1828381906382113</v>
      </c>
      <c r="DK21" s="136">
        <f t="shared" si="59"/>
        <v>6.665141913043839</v>
      </c>
      <c r="DL21" s="136">
        <f t="shared" si="63"/>
        <v>5.0198049834775489</v>
      </c>
      <c r="DM21" s="136">
        <f t="shared" si="60"/>
        <v>5.7706534710481971</v>
      </c>
      <c r="DN21" s="166">
        <f t="shared" si="61"/>
        <v>2.909074973724131</v>
      </c>
    </row>
    <row r="22" spans="1:118">
      <c r="A22" s="165">
        <v>43360</v>
      </c>
      <c r="B22" s="166">
        <f t="shared" si="62"/>
        <v>259</v>
      </c>
      <c r="C22" s="159">
        <v>10.699376388670627</v>
      </c>
      <c r="D22" s="137">
        <v>4.5162492299144255</v>
      </c>
      <c r="E22" s="137">
        <v>3.9370808974477907</v>
      </c>
      <c r="F22" s="137">
        <v>2.5618154978660965</v>
      </c>
      <c r="G22" s="137">
        <v>0.88040367969424682</v>
      </c>
      <c r="H22" s="137">
        <v>1.8721492764888301</v>
      </c>
      <c r="I22" s="137">
        <v>4.0179529641722347</v>
      </c>
      <c r="J22" s="137">
        <v>4.5577004042606424</v>
      </c>
      <c r="K22" s="137">
        <v>3.5701966944800958</v>
      </c>
      <c r="L22" s="137">
        <v>4.8568963277020192</v>
      </c>
      <c r="M22" s="137">
        <v>3.758565786875423</v>
      </c>
      <c r="N22" s="146">
        <v>4.8374161860986415</v>
      </c>
      <c r="O22" s="122">
        <v>43360</v>
      </c>
      <c r="P22" s="153" cm="1">
        <f t="array" ref="P22">'(4) Net primary production'!$G$15*(INDEX('(8) Biomass growth'!$C$2:$C$366,MATCH('(7) Time series'!B23,'(8) Biomass growth'!$A$2:$A$366,0),)-INDEX('(8) Biomass growth'!$C$2:$C$366,MATCH('(7) Time series'!B22,'(8) Biomass growth'!$A$2:$A$366,0),))+'(4) Net primary production'!$H$15*(B23-B22)/365</f>
        <v>9.4632301957751269E-2</v>
      </c>
      <c r="Q22" s="134" cm="1">
        <f t="array" ref="Q22">'(4) Net primary production'!$G$16*(INDEX('(8) Biomass growth'!$C$2:$C$366,MATCH('(7) Time series'!B23,'(8) Biomass growth'!$A$2:$A$366,0),)-INDEX('(8) Biomass growth'!$C$2:$C$366,MATCH('(7) Time series'!B22,'(8) Biomass growth'!$A$2:$A$366,0),))+'(4) Net primary production'!$H$16*(B23-B22)/365</f>
        <v>0.10204972050777103</v>
      </c>
      <c r="R22" s="134" cm="1">
        <f t="array" ref="R22">'(4) Net primary production'!$G$17*(INDEX('(8) Biomass growth'!$C$2:$C$366,MATCH('(7) Time series'!B23,'(8) Biomass growth'!$A$2:$A$366,0),)-INDEX('(8) Biomass growth'!$C$2:$C$366,MATCH('(7) Time series'!B22,'(8) Biomass growth'!$A$2:$A$366,0),))+'(4) Net primary production'!$H$17*(B23-B22)/365</f>
        <v>0.10230921336631095</v>
      </c>
      <c r="S22" s="134" cm="1">
        <f t="array" ref="S22">'(4) Net primary production'!$G$18*(INDEX('(8) Biomass growth'!$C$2:$C$366,MATCH('(7) Time series'!B23,'(8) Biomass growth'!$A$2:$A$366,0),)-INDEX('(8) Biomass growth'!$C$2:$C$366,MATCH('(7) Time series'!B22,'(8) Biomass growth'!$A$2:$A$366,0),))+'(4) Net primary production'!$H$18*(B23-B22)/365</f>
        <v>0.10572458142855068</v>
      </c>
      <c r="T22" s="134" cm="1">
        <f t="array" ref="T22">'(4) Net primary production'!$G$19*(INDEX('(8) Biomass growth'!$C$2:$C$366,MATCH('(7) Time series'!B23,'(8) Biomass growth'!$A$2:$A$366,0),)-INDEX('(8) Biomass growth'!$C$2:$C$366,MATCH('(7) Time series'!B22,'(8) Biomass growth'!$A$2:$A$366,0),))+'(4) Net primary production'!$H$19*(B23-B22)/365</f>
        <v>0.1095240641840864</v>
      </c>
      <c r="U22" s="134" cm="1">
        <f t="array" ref="U22">'(4) Net primary production'!$G$20*(INDEX('(8) Biomass growth'!$C$2:$C$366,MATCH('(7) Time series'!B23,'(8) Biomass growth'!$A$2:$A$366,0),)-INDEX('(8) Biomass growth'!$C$2:$C$366,MATCH('(7) Time series'!B22,'(8) Biomass growth'!$A$2:$A$366,0),))+'(4) Net primary production'!$H$20*(B23-B22)/365</f>
        <v>0.11226268363213454</v>
      </c>
      <c r="V22" s="134" cm="1">
        <f t="array" ref="V22">'(4) Net primary production'!$G$21*(INDEX('(8) Biomass growth'!$C$2:$C$366,MATCH('(7) Time series'!B23,'(8) Biomass growth'!$A$2:$A$366,0),)-INDEX('(8) Biomass growth'!$C$2:$C$366,MATCH('(7) Time series'!B22,'(8) Biomass growth'!$A$2:$A$366,0),))+'(4) Net primary production'!$H$21*(B23-B22)/365</f>
        <v>0.13363741257665199</v>
      </c>
      <c r="W22" s="134" cm="1">
        <f t="array" ref="W22">'(4) Net primary production'!$G$22*(INDEX('(8) Biomass growth'!$C$2:$C$366,MATCH('(7) Time series'!B23,'(8) Biomass growth'!$A$2:$A$366,0),)-INDEX('(8) Biomass growth'!$C$2:$C$366,MATCH('(7) Time series'!B22,'(8) Biomass growth'!$A$2:$A$366,0),))+'(4) Net primary production'!$H$22*(B23-B22)/365</f>
        <v>6.8145500230573613E-2</v>
      </c>
      <c r="X22" s="134" cm="1">
        <f t="array" ref="X22">'(4) Net primary production'!$G$23*(INDEX('(8) Biomass growth'!$C$2:$C$366,MATCH('(7) Time series'!B23,'(8) Biomass growth'!$A$2:$A$366,0),)-INDEX('(8) Biomass growth'!$C$2:$C$366,MATCH('(7) Time series'!B22,'(8) Biomass growth'!$A$2:$A$366,0),))+'(4) Net primary production'!$H$23*(B23-B22)/365</f>
        <v>0.13770302468312251</v>
      </c>
      <c r="Y22" s="135" cm="1">
        <f t="array" ref="Y22">'(4) Net primary production'!$G$24*(INDEX('(8) Biomass growth'!$C$2:$C$366,MATCH('(7) Time series'!B23,'(8) Biomass growth'!$A$2:$A$366,0),)-INDEX('(8) Biomass growth'!$C$2:$C$366,MATCH('(7) Time series'!B22,'(8) Biomass growth'!$A$2:$A$366,0),))+'(4) Net primary production'!$H$24*(B23-B22)/365</f>
        <v>7.7000949553748629E-2</v>
      </c>
      <c r="Z22" s="134" cm="1">
        <f t="array" ref="Z22">'(4) Net primary production'!$G$25*(INDEX('(8) Biomass growth'!$C$2:$C$366,MATCH('(7) Time series'!B23,'(8) Biomass growth'!$A$2:$A$366,0),)-INDEX('(8) Biomass growth'!$C$2:$C$366,MATCH('(7) Time series'!B22,'(8) Biomass growth'!$A$2:$A$366,0),))+'(4) Net primary production'!$H$25*(B23-B22)/365</f>
        <v>0.1604095436913337</v>
      </c>
      <c r="AA22" s="150" cm="1">
        <f t="array" ref="AA22">'(4) Net primary production'!$G$26*(INDEX('(8) Biomass growth'!$C$2:$C$366,MATCH('(7) Time series'!B23,'(8) Biomass growth'!$A$2:$A$366,0),)-INDEX('(8) Biomass growth'!$C$2:$C$366,MATCH('(7) Time series'!B22,'(8) Biomass growth'!$A$2:$A$366,0),))+'(4) Net primary production'!$H$26*(B23-B22)/365</f>
        <v>7.1445310624740938E-2</v>
      </c>
      <c r="AB22" s="175">
        <v>43360</v>
      </c>
      <c r="AC22" s="173">
        <f>SUM('(6) Plant uptake'!$H$9:$H$11)</f>
        <v>1.6157619927066933</v>
      </c>
      <c r="AD22" s="134">
        <f>SUM('(6) Plant uptake'!$H$9:$H$11)</f>
        <v>1.6157619927066933</v>
      </c>
      <c r="AE22" s="134">
        <f>SUM('(6) Plant uptake'!$H$9:$H$11)</f>
        <v>1.6157619927066933</v>
      </c>
      <c r="AF22" s="134">
        <f>SUM('(6) Plant uptake'!$H$30:$H$32)</f>
        <v>1.7211617070083649</v>
      </c>
      <c r="AG22" s="134">
        <f>SUM('(6) Plant uptake'!$H$39:$H$41)</f>
        <v>0.87885730371786019</v>
      </c>
      <c r="AH22" s="134">
        <f>SUM('(6) Plant uptake'!$H$51:$H$53)</f>
        <v>0.84495954879490864</v>
      </c>
      <c r="AI22" s="134">
        <f>SUM('(6) Plant uptake'!$H$60:$H$62)</f>
        <v>1.9156659848309023</v>
      </c>
      <c r="AJ22" s="134">
        <f>SUM('(6) Plant uptake'!$H$69:$H$71)</f>
        <v>5.5290423871354992</v>
      </c>
      <c r="AK22" s="134">
        <f>SUM('(6) Plant uptake'!$H$78:$H$80)</f>
        <v>1.4551155900187529</v>
      </c>
      <c r="AL22" s="134">
        <f>SUM('(6) Plant uptake'!$H$87:$H$89)</f>
        <v>3.0564218248811081</v>
      </c>
      <c r="AM22" s="134">
        <f>SUM('(6) Plant uptake'!$H$96:$H$98)</f>
        <v>1.3780374293195889</v>
      </c>
      <c r="AN22" s="150">
        <f>SUM('(6) Plant uptake'!$H$105:$H$107)</f>
        <v>2.5676370303191485</v>
      </c>
      <c r="AO22" s="175">
        <v>43360</v>
      </c>
      <c r="AP22" s="173">
        <f>SUM('(6) Plant uptake'!$I$9:$I$11)</f>
        <v>11.436091859958639</v>
      </c>
      <c r="AQ22" s="134">
        <f>SUM('(6) Plant uptake'!$I$9:$I$11)</f>
        <v>11.436091859958639</v>
      </c>
      <c r="AR22" s="134">
        <f>SUM('(6) Plant uptake'!$I$9:$I$11)</f>
        <v>11.436091859958639</v>
      </c>
      <c r="AS22" s="134">
        <f>SUM('(6) Plant uptake'!$I$30:$I$32)</f>
        <v>9.490844121230932</v>
      </c>
      <c r="AT22" s="134">
        <f>SUM('(6) Plant uptake'!$I$39:$I$41)</f>
        <v>11.593215474109268</v>
      </c>
      <c r="AU22" s="134">
        <f>SUM('(6) Plant uptake'!$I$51:$I$53)</f>
        <v>10.262416995859748</v>
      </c>
      <c r="AV22" s="134">
        <f>SUM('(6) Plant uptake'!$I$60:$I$62)</f>
        <v>9.5152508525325281</v>
      </c>
      <c r="AW22" s="134">
        <f>SUM('(6) Plant uptake'!$I$69:$I$71)</f>
        <v>12.777828143937912</v>
      </c>
      <c r="AX22" s="134">
        <f>SUM('(6) Plant uptake'!$I$78:$I$80)</f>
        <v>10.260473186000601</v>
      </c>
      <c r="AY22" s="134">
        <f>SUM('(6) Plant uptake'!$I$87:$I$89)</f>
        <v>20.961105942956213</v>
      </c>
      <c r="AZ22" s="134">
        <f>SUM('(6) Plant uptake'!$I$96:$I$98)</f>
        <v>10.121954658526935</v>
      </c>
      <c r="BA22" s="150">
        <f>SUM('(6) Plant uptake'!$I$105:$I$107)</f>
        <v>18.833463335386703</v>
      </c>
      <c r="BB22" s="122">
        <v>43360</v>
      </c>
      <c r="BC22" s="173">
        <f>SUM('(6) Plant uptake'!$J$9:$J$11)</f>
        <v>13.051853852665333</v>
      </c>
      <c r="BD22" s="134">
        <f>SUM('(6) Plant uptake'!$J$9:$J$11)</f>
        <v>13.051853852665333</v>
      </c>
      <c r="BE22" s="134">
        <f>SUM('(6) Plant uptake'!$J$9:$J$11)</f>
        <v>13.051853852665333</v>
      </c>
      <c r="BF22" s="134">
        <f>SUM('(6) Plant uptake'!$J$30:$J$32)</f>
        <v>11.212005828239295</v>
      </c>
      <c r="BG22" s="134">
        <f>SUM('(6) Plant uptake'!$J$39:$J$41)</f>
        <v>12.472072777827128</v>
      </c>
      <c r="BH22" s="134">
        <f>SUM('(6) Plant uptake'!$J$51:$J$53)</f>
        <v>11.107376544654656</v>
      </c>
      <c r="BI22" s="134">
        <f>SUM('(6) Plant uptake'!$J$60:$J$62)</f>
        <v>11.43091683736343</v>
      </c>
      <c r="BJ22" s="134">
        <f>SUM('(6) Plant uptake'!$J$69:$J$71)</f>
        <v>18.306870531073411</v>
      </c>
      <c r="BK22" s="134">
        <f>SUM('(6) Plant uptake'!$J$78:$J$80)</f>
        <v>11.715588776019354</v>
      </c>
      <c r="BL22" s="134">
        <f>SUM('(6) Plant uptake'!$J$87:$J$89)</f>
        <v>24.017527767837318</v>
      </c>
      <c r="BM22" s="134">
        <f>SUM('(6) Plant uptake'!$J$96:$J$98)</f>
        <v>11.499992087846522</v>
      </c>
      <c r="BN22" s="150">
        <f>SUM('(6) Plant uptake'!$J$105:$J$107)</f>
        <v>21.401100365705851</v>
      </c>
      <c r="BO22" s="122">
        <v>43360</v>
      </c>
      <c r="BP22" s="173">
        <f t="shared" si="5"/>
        <v>0.15290327678567769</v>
      </c>
      <c r="BQ22" s="134">
        <f t="shared" si="6"/>
        <v>0.16488805976279722</v>
      </c>
      <c r="BR22" s="134">
        <f t="shared" si="7"/>
        <v>0.16530733846100484</v>
      </c>
      <c r="BS22" s="134">
        <f t="shared" si="8"/>
        <v>0.18196910104430916</v>
      </c>
      <c r="BT22" s="134">
        <f t="shared" si="9"/>
        <v>9.6256023741048038E-2</v>
      </c>
      <c r="BU22" s="134">
        <f t="shared" si="10"/>
        <v>9.4857426508313983E-2</v>
      </c>
      <c r="BV22" s="134">
        <f t="shared" si="11"/>
        <v>0.25600464557390562</v>
      </c>
      <c r="BW22" s="134">
        <f t="shared" si="12"/>
        <v>0.37677935926739342</v>
      </c>
      <c r="BX22" s="134">
        <f t="shared" si="13"/>
        <v>0.20037381800914872</v>
      </c>
      <c r="BY22" s="134">
        <f t="shared" si="14"/>
        <v>0.23534738275264652</v>
      </c>
      <c r="BZ22" s="134">
        <f t="shared" si="15"/>
        <v>0.22105035522673377</v>
      </c>
      <c r="CA22" s="150">
        <f t="shared" si="16"/>
        <v>0.18344562520273894</v>
      </c>
      <c r="CB22" s="156">
        <v>43360</v>
      </c>
      <c r="CC22" s="153">
        <f t="shared" si="17"/>
        <v>1.0822236981081872</v>
      </c>
      <c r="CD22" s="134">
        <f t="shared" si="18"/>
        <v>1.1670499780099743</v>
      </c>
      <c r="CE22" s="134">
        <f t="shared" si="19"/>
        <v>1.1700175621772402</v>
      </c>
      <c r="CF22" s="134">
        <f t="shared" si="20"/>
        <v>1.0034155221207612</v>
      </c>
      <c r="CG22" s="134">
        <f t="shared" si="21"/>
        <v>1.2697360756862872</v>
      </c>
      <c r="CH22" s="134">
        <f t="shared" si="22"/>
        <v>1.1520864725072435</v>
      </c>
      <c r="CI22" s="134">
        <f t="shared" si="23"/>
        <v>1.2715935039502291</v>
      </c>
      <c r="CJ22" s="134">
        <f t="shared" si="24"/>
        <v>0.87075149072895097</v>
      </c>
      <c r="CK22" s="134">
        <f t="shared" si="25"/>
        <v>1.4128981923923574</v>
      </c>
      <c r="CL22" s="134">
        <f t="shared" si="26"/>
        <v>1.6140250613043519</v>
      </c>
      <c r="CM22" s="134">
        <f t="shared" si="27"/>
        <v>1.623658128038675</v>
      </c>
      <c r="CN22" s="150">
        <f t="shared" si="28"/>
        <v>1.3455626381363726</v>
      </c>
      <c r="CO22" s="156">
        <v>43360</v>
      </c>
      <c r="CP22" s="159">
        <f t="shared" si="29"/>
        <v>1.2351269748938651</v>
      </c>
      <c r="CQ22" s="137">
        <f t="shared" si="30"/>
        <v>1.3319380377727719</v>
      </c>
      <c r="CR22" s="137">
        <f t="shared" si="31"/>
        <v>1.3353249006382453</v>
      </c>
      <c r="CS22" s="137">
        <f t="shared" si="32"/>
        <v>1.1853846231650702</v>
      </c>
      <c r="CT22" s="137">
        <f t="shared" si="33"/>
        <v>1.3659920994273351</v>
      </c>
      <c r="CU22" s="137">
        <f t="shared" si="34"/>
        <v>1.2469438990155575</v>
      </c>
      <c r="CV22" s="137">
        <f t="shared" si="35"/>
        <v>1.5275981495241346</v>
      </c>
      <c r="CW22" s="137">
        <f t="shared" si="36"/>
        <v>1.2475308499963444</v>
      </c>
      <c r="CX22" s="137">
        <f t="shared" si="37"/>
        <v>1.6132720104015061</v>
      </c>
      <c r="CY22" s="137">
        <f t="shared" si="38"/>
        <v>1.8493724440569983</v>
      </c>
      <c r="CZ22" s="137">
        <f t="shared" si="39"/>
        <v>1.8447084832654086</v>
      </c>
      <c r="DA22" s="146">
        <f t="shared" si="40"/>
        <v>1.5290082633391113</v>
      </c>
      <c r="DB22" s="156">
        <v>43360</v>
      </c>
      <c r="DC22" s="186">
        <f t="shared" si="51"/>
        <v>1.4290858759542673</v>
      </c>
      <c r="DD22" s="136">
        <f t="shared" si="52"/>
        <v>3.6509955799299756</v>
      </c>
      <c r="DE22" s="136">
        <f t="shared" si="53"/>
        <v>4.1987285190955861</v>
      </c>
      <c r="DF22" s="136">
        <f t="shared" si="54"/>
        <v>7.1031306195111679</v>
      </c>
      <c r="DG22" s="136">
        <f t="shared" si="55"/>
        <v>10.933169176948073</v>
      </c>
      <c r="DH22" s="136">
        <f t="shared" si="56"/>
        <v>5.0667661868404403</v>
      </c>
      <c r="DI22" s="136">
        <f t="shared" si="57"/>
        <v>6.3715192252542172</v>
      </c>
      <c r="DJ22" s="136">
        <f t="shared" si="58"/>
        <v>8.2668742095283729</v>
      </c>
      <c r="DK22" s="136">
        <f t="shared" si="59"/>
        <v>5.6124027653419759</v>
      </c>
      <c r="DL22" s="136">
        <f t="shared" si="63"/>
        <v>4.8456332372241153</v>
      </c>
      <c r="DM22" s="136">
        <f t="shared" si="60"/>
        <v>5.8812421482316992</v>
      </c>
      <c r="DN22" s="166">
        <f t="shared" si="61"/>
        <v>3.7922233305025412</v>
      </c>
    </row>
    <row r="23" spans="1:118">
      <c r="A23" s="165">
        <v>43384</v>
      </c>
      <c r="B23" s="166">
        <f t="shared" si="62"/>
        <v>283</v>
      </c>
      <c r="C23" s="159">
        <v>9.2356954337169057</v>
      </c>
      <c r="D23" s="137">
        <v>4.9082829713893403</v>
      </c>
      <c r="E23" s="137">
        <v>5.467046162517196</v>
      </c>
      <c r="F23" s="137">
        <v>3.7729773302553942</v>
      </c>
      <c r="G23" s="137">
        <v>4.0243774813525315</v>
      </c>
      <c r="H23" s="137">
        <v>3.3992769350880723</v>
      </c>
      <c r="I23" s="137">
        <v>4.9457003043447072</v>
      </c>
      <c r="J23" s="137">
        <v>6.8829131359266569</v>
      </c>
      <c r="K23" s="137">
        <v>4.4923039402055114</v>
      </c>
      <c r="L23" s="137">
        <v>6.0861126496805085</v>
      </c>
      <c r="M23" s="137">
        <v>4.3733139497005515</v>
      </c>
      <c r="N23" s="146">
        <v>9.1533114492002206</v>
      </c>
      <c r="O23" s="122">
        <v>43384</v>
      </c>
      <c r="P23" s="153" cm="1">
        <f t="array" ref="P23">'(4) Net primary production'!$G$15*(INDEX('(8) Biomass growth'!$C$2:$C$366,MATCH('(7) Time series'!B24,'(8) Biomass growth'!$A$2:$A$366,0),)-INDEX('(8) Biomass growth'!$C$2:$C$366,MATCH('(7) Time series'!B23,'(8) Biomass growth'!$A$2:$A$366,0),))+'(4) Net primary production'!$H$15*(B24-B23)/365</f>
        <v>7.8385105011703149E-2</v>
      </c>
      <c r="Q23" s="134" cm="1">
        <f t="array" ref="Q23">'(4) Net primary production'!$G$16*(INDEX('(8) Biomass growth'!$C$2:$C$366,MATCH('(7) Time series'!B24,'(8) Biomass growth'!$A$2:$A$366,0),)-INDEX('(8) Biomass growth'!$C$2:$C$366,MATCH('(7) Time series'!B23,'(8) Biomass growth'!$A$2:$A$366,0),))+'(4) Net primary production'!$H$16*(B24-B23)/365</f>
        <v>8.425692643240057E-2</v>
      </c>
      <c r="R23" s="134" cm="1">
        <f t="array" ref="R23">'(4) Net primary production'!$G$17*(INDEX('(8) Biomass growth'!$C$2:$C$366,MATCH('(7) Time series'!B24,'(8) Biomass growth'!$A$2:$A$366,0),)-INDEX('(8) Biomass growth'!$C$2:$C$366,MATCH('(7) Time series'!B23,'(8) Biomass growth'!$A$2:$A$366,0),))+'(4) Net primary production'!$H$17*(B24-B23)/365</f>
        <v>8.4462347727561088E-2</v>
      </c>
      <c r="S23" s="134" cm="1">
        <f t="array" ref="S23">'(4) Net primary production'!$G$18*(INDEX('(8) Biomass growth'!$C$2:$C$366,MATCH('(7) Time series'!B24,'(8) Biomass growth'!$A$2:$A$366,0),)-INDEX('(8) Biomass growth'!$C$2:$C$366,MATCH('(7) Time series'!B23,'(8) Biomass growth'!$A$2:$A$366,0),))+'(4) Net primary production'!$H$18*(B24-B23)/365</f>
        <v>8.7166041905284375E-2</v>
      </c>
      <c r="T23" s="134" cm="1">
        <f t="array" ref="T23">'(4) Net primary production'!$G$19*(INDEX('(8) Biomass growth'!$C$2:$C$366,MATCH('(7) Time series'!B24,'(8) Biomass growth'!$A$2:$A$366,0),)-INDEX('(8) Biomass growth'!$C$2:$C$366,MATCH('(7) Time series'!B23,'(8) Biomass growth'!$A$2:$A$366,0),))+'(4) Net primary production'!$H$19*(B24-B23)/365</f>
        <v>9.0173811263461648E-2</v>
      </c>
      <c r="U23" s="134" cm="1">
        <f t="array" ref="U23">'(4) Net primary production'!$G$20*(INDEX('(8) Biomass growth'!$C$2:$C$366,MATCH('(7) Time series'!B24,'(8) Biomass growth'!$A$2:$A$366,0),)-INDEX('(8) Biomass growth'!$C$2:$C$366,MATCH('(7) Time series'!B23,'(8) Biomass growth'!$A$2:$A$366,0),))+'(4) Net primary production'!$H$20*(B24-B23)/365</f>
        <v>9.2341773638747141E-2</v>
      </c>
      <c r="V23" s="134" cm="1">
        <f t="array" ref="V23">'(4) Net primary production'!$G$21*(INDEX('(8) Biomass growth'!$C$2:$C$366,MATCH('(7) Time series'!B24,'(8) Biomass growth'!$A$2:$A$366,0),)-INDEX('(8) Biomass growth'!$C$2:$C$366,MATCH('(7) Time series'!B23,'(8) Biomass growth'!$A$2:$A$366,0),))+'(4) Net primary production'!$H$21*(B24-B23)/365</f>
        <v>0.10926256493987768</v>
      </c>
      <c r="W23" s="134" cm="1">
        <f t="array" ref="W23">'(4) Net primary production'!$G$22*(INDEX('(8) Biomass growth'!$C$2:$C$366,MATCH('(7) Time series'!B24,'(8) Biomass growth'!$A$2:$A$366,0),)-INDEX('(8) Biomass growth'!$C$2:$C$366,MATCH('(7) Time series'!B23,'(8) Biomass growth'!$A$2:$A$366,0),))+'(4) Net primary production'!$H$22*(B24-B23)/365</f>
        <v>6.0883166777180246E-2</v>
      </c>
      <c r="X23" s="134" cm="1">
        <f t="array" ref="X23">'(4) Net primary production'!$G$23*(INDEX('(8) Biomass growth'!$C$2:$C$366,MATCH('(7) Time series'!B24,'(8) Biomass growth'!$A$2:$A$366,0),)-INDEX('(8) Biomass growth'!$C$2:$C$366,MATCH('(7) Time series'!B23,'(8) Biomass growth'!$A$2:$A$366,0),))+'(4) Net primary production'!$H$23*(B24-B23)/365</f>
        <v>0.11248100921318309</v>
      </c>
      <c r="Y23" s="135" cm="1">
        <f t="array" ref="Y23">'(4) Net primary production'!$G$24*(INDEX('(8) Biomass growth'!$C$2:$C$366,MATCH('(7) Time series'!B24,'(8) Biomass growth'!$A$2:$A$366,0),)-INDEX('(8) Biomass growth'!$C$2:$C$366,MATCH('(7) Time series'!B23,'(8) Biomass growth'!$A$2:$A$366,0),))+'(4) Net primary production'!$H$24*(B24-B23)/365</f>
        <v>6.8424974594748098E-2</v>
      </c>
      <c r="Z23" s="134" cm="1">
        <f t="array" ref="Z23">'(4) Net primary production'!$G$25*(INDEX('(8) Biomass growth'!$C$2:$C$366,MATCH('(7) Time series'!B24,'(8) Biomass growth'!$A$2:$A$366,0),)-INDEX('(8) Biomass growth'!$C$2:$C$366,MATCH('(7) Time series'!B23,'(8) Biomass growth'!$A$2:$A$366,0),))+'(4) Net primary production'!$H$25*(B24-B23)/365</f>
        <v>0.13045608016310706</v>
      </c>
      <c r="AA23" s="150" cm="1">
        <f t="array" ref="AA23">'(4) Net primary production'!$G$26*(INDEX('(8) Biomass growth'!$C$2:$C$366,MATCH('(7) Time series'!B24,'(8) Biomass growth'!$A$2:$A$366,0),)-INDEX('(8) Biomass growth'!$C$2:$C$366,MATCH('(7) Time series'!B23,'(8) Biomass growth'!$A$2:$A$366,0),))+'(4) Net primary production'!$H$26*(B24-B23)/365</f>
        <v>6.3693474297329883E-2</v>
      </c>
      <c r="AB23" s="175">
        <v>43384</v>
      </c>
      <c r="AC23" s="173">
        <f>SUM('(6) Plant uptake'!$H$9:$H$11)</f>
        <v>1.6157619927066933</v>
      </c>
      <c r="AD23" s="134">
        <f>SUM('(6) Plant uptake'!$H$9:$H$11)</f>
        <v>1.6157619927066933</v>
      </c>
      <c r="AE23" s="134">
        <f>SUM('(6) Plant uptake'!$H$9:$H$11)</f>
        <v>1.6157619927066933</v>
      </c>
      <c r="AF23" s="134">
        <f>SUM('(6) Plant uptake'!$H$30:$H$32)</f>
        <v>1.7211617070083649</v>
      </c>
      <c r="AG23" s="134">
        <f>SUM('(6) Plant uptake'!$H$39:$H$41)</f>
        <v>0.87885730371786019</v>
      </c>
      <c r="AH23" s="134">
        <f>SUM('(6) Plant uptake'!$H$51:$H$53)</f>
        <v>0.84495954879490864</v>
      </c>
      <c r="AI23" s="134">
        <f>SUM('(6) Plant uptake'!$H$60:$H$62)</f>
        <v>1.9156659848309023</v>
      </c>
      <c r="AJ23" s="134">
        <f>SUM('(6) Plant uptake'!$H$69:$H$71)</f>
        <v>5.5290423871354992</v>
      </c>
      <c r="AK23" s="134">
        <f>SUM('(6) Plant uptake'!$H$78:$H$80)</f>
        <v>1.4551155900187529</v>
      </c>
      <c r="AL23" s="134">
        <f>SUM('(6) Plant uptake'!$H$87:$H$89)</f>
        <v>3.0564218248811081</v>
      </c>
      <c r="AM23" s="134">
        <f>SUM('(6) Plant uptake'!$H$96:$H$98)</f>
        <v>1.3780374293195889</v>
      </c>
      <c r="AN23" s="150">
        <f>SUM('(6) Plant uptake'!$H$105:$H$107)</f>
        <v>2.5676370303191485</v>
      </c>
      <c r="AO23" s="175">
        <v>43384</v>
      </c>
      <c r="AP23" s="173">
        <f>SUM('(6) Plant uptake'!$I$9:$I$11)</f>
        <v>11.436091859958639</v>
      </c>
      <c r="AQ23" s="134">
        <f>SUM('(6) Plant uptake'!$I$9:$I$11)</f>
        <v>11.436091859958639</v>
      </c>
      <c r="AR23" s="134">
        <f>SUM('(6) Plant uptake'!$I$9:$I$11)</f>
        <v>11.436091859958639</v>
      </c>
      <c r="AS23" s="134">
        <f>SUM('(6) Plant uptake'!$I$30:$I$32)</f>
        <v>9.490844121230932</v>
      </c>
      <c r="AT23" s="134">
        <f>SUM('(6) Plant uptake'!$I$39:$I$41)</f>
        <v>11.593215474109268</v>
      </c>
      <c r="AU23" s="134">
        <f>SUM('(6) Plant uptake'!$I$51:$I$53)</f>
        <v>10.262416995859748</v>
      </c>
      <c r="AV23" s="134">
        <f>SUM('(6) Plant uptake'!$I$60:$I$62)</f>
        <v>9.5152508525325281</v>
      </c>
      <c r="AW23" s="134">
        <f>SUM('(6) Plant uptake'!$I$69:$I$71)</f>
        <v>12.777828143937912</v>
      </c>
      <c r="AX23" s="134">
        <f>SUM('(6) Plant uptake'!$I$78:$I$80)</f>
        <v>10.260473186000601</v>
      </c>
      <c r="AY23" s="134">
        <f>SUM('(6) Plant uptake'!$I$87:$I$89)</f>
        <v>20.961105942956213</v>
      </c>
      <c r="AZ23" s="134">
        <f>SUM('(6) Plant uptake'!$I$96:$I$98)</f>
        <v>10.121954658526935</v>
      </c>
      <c r="BA23" s="150">
        <f>SUM('(6) Plant uptake'!$I$105:$I$107)</f>
        <v>18.833463335386703</v>
      </c>
      <c r="BB23" s="122">
        <v>43384</v>
      </c>
      <c r="BC23" s="173">
        <f>SUM('(6) Plant uptake'!$J$9:$J$11)</f>
        <v>13.051853852665333</v>
      </c>
      <c r="BD23" s="134">
        <f>SUM('(6) Plant uptake'!$J$9:$J$11)</f>
        <v>13.051853852665333</v>
      </c>
      <c r="BE23" s="134">
        <f>SUM('(6) Plant uptake'!$J$9:$J$11)</f>
        <v>13.051853852665333</v>
      </c>
      <c r="BF23" s="134">
        <f>SUM('(6) Plant uptake'!$J$30:$J$32)</f>
        <v>11.212005828239295</v>
      </c>
      <c r="BG23" s="134">
        <f>SUM('(6) Plant uptake'!$J$39:$J$41)</f>
        <v>12.472072777827128</v>
      </c>
      <c r="BH23" s="134">
        <f>SUM('(6) Plant uptake'!$J$51:$J$53)</f>
        <v>11.107376544654656</v>
      </c>
      <c r="BI23" s="134">
        <f>SUM('(6) Plant uptake'!$J$60:$J$62)</f>
        <v>11.43091683736343</v>
      </c>
      <c r="BJ23" s="134">
        <f>SUM('(6) Plant uptake'!$J$69:$J$71)</f>
        <v>18.306870531073411</v>
      </c>
      <c r="BK23" s="134">
        <f>SUM('(6) Plant uptake'!$J$78:$J$80)</f>
        <v>11.715588776019354</v>
      </c>
      <c r="BL23" s="134">
        <f>SUM('(6) Plant uptake'!$J$87:$J$89)</f>
        <v>24.017527767837318</v>
      </c>
      <c r="BM23" s="134">
        <f>SUM('(6) Plant uptake'!$J$96:$J$98)</f>
        <v>11.499992087846522</v>
      </c>
      <c r="BN23" s="150">
        <f>SUM('(6) Plant uptake'!$J$105:$J$107)</f>
        <v>21.401100365705851</v>
      </c>
      <c r="BO23" s="122">
        <v>43384</v>
      </c>
      <c r="BP23" s="173">
        <f t="shared" si="5"/>
        <v>0.12665167347223288</v>
      </c>
      <c r="BQ23" s="134">
        <f t="shared" si="6"/>
        <v>0.13613913935175681</v>
      </c>
      <c r="BR23" s="134">
        <f t="shared" si="7"/>
        <v>0.13647105127296974</v>
      </c>
      <c r="BS23" s="134">
        <f t="shared" si="8"/>
        <v>0.15002685347886191</v>
      </c>
      <c r="BT23" s="134">
        <f t="shared" si="9"/>
        <v>7.9249912632969113E-2</v>
      </c>
      <c r="BU23" s="134">
        <f t="shared" si="10"/>
        <v>7.8025063388717369E-2</v>
      </c>
      <c r="BV23" s="134">
        <f t="shared" si="11"/>
        <v>0.20931057907070119</v>
      </c>
      <c r="BW23" s="134">
        <f t="shared" si="12"/>
        <v>0.33662560977406941</v>
      </c>
      <c r="BX23" s="134">
        <f t="shared" si="13"/>
        <v>0.16367287008714571</v>
      </c>
      <c r="BY23" s="134">
        <f t="shared" si="14"/>
        <v>0.20913558571832344</v>
      </c>
      <c r="BZ23" s="134">
        <f t="shared" si="15"/>
        <v>0.17977336134707828</v>
      </c>
      <c r="CA23" s="150">
        <f t="shared" si="16"/>
        <v>0.16354172319550511</v>
      </c>
      <c r="CB23" s="156">
        <v>43384</v>
      </c>
      <c r="CC23" s="153">
        <f t="shared" si="17"/>
        <v>0.89641926136634154</v>
      </c>
      <c r="CD23" s="134">
        <f t="shared" si="18"/>
        <v>0.96356995051870997</v>
      </c>
      <c r="CE23" s="134">
        <f t="shared" si="19"/>
        <v>0.96591916732015737</v>
      </c>
      <c r="CF23" s="134">
        <f t="shared" si="20"/>
        <v>0.82727931638773733</v>
      </c>
      <c r="CG23" s="134">
        <f t="shared" si="21"/>
        <v>1.0454044240989722</v>
      </c>
      <c r="CH23" s="134">
        <f t="shared" si="22"/>
        <v>0.94764978721811233</v>
      </c>
      <c r="CI23" s="134">
        <f t="shared" si="23"/>
        <v>1.0396607141940619</v>
      </c>
      <c r="CJ23" s="134">
        <f t="shared" si="24"/>
        <v>0.7779546419375194</v>
      </c>
      <c r="CK23" s="134">
        <f t="shared" si="25"/>
        <v>1.1541083789661517</v>
      </c>
      <c r="CL23" s="134">
        <f t="shared" si="26"/>
        <v>1.4342631416246021</v>
      </c>
      <c r="CM23" s="134">
        <f t="shared" si="27"/>
        <v>1.3204705283401248</v>
      </c>
      <c r="CN23" s="150">
        <f t="shared" si="28"/>
        <v>1.1995687128821577</v>
      </c>
      <c r="CO23" s="156">
        <v>43384</v>
      </c>
      <c r="CP23" s="159">
        <f t="shared" si="29"/>
        <v>1.0230709348385745</v>
      </c>
      <c r="CQ23" s="137">
        <f t="shared" si="30"/>
        <v>1.0997090898704669</v>
      </c>
      <c r="CR23" s="137">
        <f t="shared" si="31"/>
        <v>1.1023902185931274</v>
      </c>
      <c r="CS23" s="137">
        <f t="shared" si="32"/>
        <v>0.97730616986659902</v>
      </c>
      <c r="CT23" s="137">
        <f t="shared" si="33"/>
        <v>1.1246543367319413</v>
      </c>
      <c r="CU23" s="137">
        <f t="shared" si="34"/>
        <v>1.0256748506068296</v>
      </c>
      <c r="CV23" s="137">
        <f t="shared" si="35"/>
        <v>1.248971293264763</v>
      </c>
      <c r="CW23" s="137">
        <f t="shared" si="36"/>
        <v>1.1145802517115888</v>
      </c>
      <c r="CX23" s="137">
        <f t="shared" si="37"/>
        <v>1.3177812490532974</v>
      </c>
      <c r="CY23" s="137">
        <f t="shared" si="38"/>
        <v>1.6433987273429256</v>
      </c>
      <c r="CZ23" s="137">
        <f t="shared" si="39"/>
        <v>1.5002438896872028</v>
      </c>
      <c r="DA23" s="146">
        <f t="shared" si="40"/>
        <v>1.3631104360776627</v>
      </c>
      <c r="DB23" s="156">
        <v>43384</v>
      </c>
      <c r="DC23" s="186">
        <f t="shared" si="51"/>
        <v>1.3713279566351175</v>
      </c>
      <c r="DD23" s="136">
        <f t="shared" si="52"/>
        <v>2.7736611793843098</v>
      </c>
      <c r="DE23" s="136">
        <f t="shared" si="53"/>
        <v>2.4962483801331996</v>
      </c>
      <c r="DF23" s="136">
        <f t="shared" si="54"/>
        <v>3.9763518395883533</v>
      </c>
      <c r="DG23" s="136">
        <f t="shared" si="55"/>
        <v>1.9692464983760527</v>
      </c>
      <c r="DH23" s="136">
        <f t="shared" si="56"/>
        <v>2.2953429472993441</v>
      </c>
      <c r="DI23" s="136">
        <f t="shared" si="57"/>
        <v>4.2321727195403582</v>
      </c>
      <c r="DJ23" s="136">
        <f t="shared" si="58"/>
        <v>4.8907432525479484</v>
      </c>
      <c r="DK23" s="136">
        <f t="shared" si="59"/>
        <v>3.6434059730975838</v>
      </c>
      <c r="DL23" s="136">
        <f t="shared" si="63"/>
        <v>3.4362753001179178</v>
      </c>
      <c r="DM23" s="136">
        <f t="shared" si="60"/>
        <v>4.1106895918000053</v>
      </c>
      <c r="DN23" s="166">
        <f t="shared" si="61"/>
        <v>1.786694619790248</v>
      </c>
    </row>
    <row r="24" spans="1:118">
      <c r="A24" s="165">
        <v>43411</v>
      </c>
      <c r="B24" s="166">
        <f t="shared" si="62"/>
        <v>310</v>
      </c>
      <c r="C24" s="159">
        <v>2.4695564539075363</v>
      </c>
      <c r="D24" s="137">
        <v>3.4520960500998896</v>
      </c>
      <c r="E24" s="137">
        <v>2.7886762984602846</v>
      </c>
      <c r="F24" s="137">
        <v>2.8477838684442442</v>
      </c>
      <c r="G24" s="137">
        <v>2.4639368342682491</v>
      </c>
      <c r="H24" s="137">
        <v>2.7623993311599433</v>
      </c>
      <c r="I24" s="137">
        <v>4.2683869863304489</v>
      </c>
      <c r="J24" s="137">
        <v>4.9309594220885078</v>
      </c>
      <c r="K24" s="137">
        <v>3.5850364004871031</v>
      </c>
      <c r="L24" s="137">
        <v>4.9002682390535544</v>
      </c>
      <c r="M24" s="137">
        <v>3.5175489841546645</v>
      </c>
      <c r="N24" s="146">
        <v>7.3729942509731066</v>
      </c>
      <c r="O24" s="122">
        <v>43411</v>
      </c>
      <c r="P24" s="153" cm="1">
        <f t="array" ref="P24">'(4) Net primary production'!$G$15*(INDEX('(8) Biomass growth'!$C$2:$C$366,MATCH('(7) Time series'!B25,'(8) Biomass growth'!$A$2:$A$366,0),)-INDEX('(8) Biomass growth'!$C$2:$C$366,MATCH('(7) Time series'!B24,'(8) Biomass growth'!$A$2:$A$366,0),))+'(4) Net primary production'!$H$15*(B25-B24)/365</f>
        <v>4.4463012673453865E-2</v>
      </c>
      <c r="Q24" s="134" cm="1">
        <f t="array" ref="Q24">'(4) Net primary production'!$G$16*(INDEX('(8) Biomass growth'!$C$2:$C$366,MATCH('(7) Time series'!B25,'(8) Biomass growth'!$A$2:$A$366,0),)-INDEX('(8) Biomass growth'!$C$2:$C$366,MATCH('(7) Time series'!B24,'(8) Biomass growth'!$A$2:$A$366,0),))+'(4) Net primary production'!$H$16*(B25-B24)/365</f>
        <v>4.765292300775676E-2</v>
      </c>
      <c r="R24" s="134" cm="1">
        <f t="array" ref="R24">'(4) Net primary production'!$G$17*(INDEX('(8) Biomass growth'!$C$2:$C$366,MATCH('(7) Time series'!B25,'(8) Biomass growth'!$A$2:$A$366,0),)-INDEX('(8) Biomass growth'!$C$2:$C$366,MATCH('(7) Time series'!B24,'(8) Biomass growth'!$A$2:$A$366,0),))+'(4) Net primary production'!$H$17*(B25-B24)/365</f>
        <v>4.7764519642833E-2</v>
      </c>
      <c r="S24" s="134" cm="1">
        <f t="array" ref="S24">'(4) Net primary production'!$G$18*(INDEX('(8) Biomass growth'!$C$2:$C$366,MATCH('(7) Time series'!B25,'(8) Biomass growth'!$A$2:$A$366,0),)-INDEX('(8) Biomass growth'!$C$2:$C$366,MATCH('(7) Time series'!B24,'(8) Biomass growth'!$A$2:$A$366,0),))+'(4) Net primary production'!$H$18*(B25-B24)/365</f>
        <v>4.9233321464345087E-2</v>
      </c>
      <c r="T24" s="134" cm="1">
        <f t="array" ref="T24">'(4) Net primary production'!$G$19*(INDEX('(8) Biomass growth'!$C$2:$C$366,MATCH('(7) Time series'!B25,'(8) Biomass growth'!$A$2:$A$366,0),)-INDEX('(8) Biomass growth'!$C$2:$C$366,MATCH('(7) Time series'!B24,'(8) Biomass growth'!$A$2:$A$366,0),))+'(4) Net primary production'!$H$19*(B25-B24)/365</f>
        <v>5.0867314372411029E-2</v>
      </c>
      <c r="U24" s="134" cm="1">
        <f t="array" ref="U24">'(4) Net primary production'!$G$20*(INDEX('(8) Biomass growth'!$C$2:$C$366,MATCH('(7) Time series'!B25,'(8) Biomass growth'!$A$2:$A$366,0),)-INDEX('(8) Biomass growth'!$C$2:$C$366,MATCH('(7) Time series'!B24,'(8) Biomass growth'!$A$2:$A$366,0),))+'(4) Net primary production'!$H$20*(B25-B24)/365</f>
        <v>5.2045075937319392E-2</v>
      </c>
      <c r="V24" s="134" cm="1">
        <f t="array" ref="V24">'(4) Net primary production'!$G$21*(INDEX('(8) Biomass growth'!$C$2:$C$366,MATCH('(7) Time series'!B25,'(8) Biomass growth'!$A$2:$A$366,0),)-INDEX('(8) Biomass growth'!$C$2:$C$366,MATCH('(7) Time series'!B24,'(8) Biomass growth'!$A$2:$A$366,0),))+'(4) Net primary production'!$H$21*(B25-B24)/365</f>
        <v>6.1237420725905947E-2</v>
      </c>
      <c r="W24" s="134" cm="1">
        <f t="array" ref="W24">'(4) Net primary production'!$G$22*(INDEX('(8) Biomass growth'!$C$2:$C$366,MATCH('(7) Time series'!B25,'(8) Biomass growth'!$A$2:$A$366,0),)-INDEX('(8) Biomass growth'!$C$2:$C$366,MATCH('(7) Time series'!B24,'(8) Biomass growth'!$A$2:$A$366,0),))+'(4) Net primary production'!$H$22*(B25-B24)/365</f>
        <v>3.6831426661033256E-2</v>
      </c>
      <c r="X24" s="134" cm="1">
        <f t="array" ref="X24">'(4) Net primary production'!$G$23*(INDEX('(8) Biomass growth'!$C$2:$C$366,MATCH('(7) Time series'!B25,'(8) Biomass growth'!$A$2:$A$366,0),)-INDEX('(8) Biomass growth'!$C$2:$C$366,MATCH('(7) Time series'!B24,'(8) Biomass growth'!$A$2:$A$366,0),))+'(4) Net primary production'!$H$23*(B25-B24)/365</f>
        <v>6.2985864336879305E-2</v>
      </c>
      <c r="Y24" s="135" cm="1">
        <f t="array" ref="Y24">'(4) Net primary production'!$G$24*(INDEX('(8) Biomass growth'!$C$2:$C$366,MATCH('(7) Time series'!B25,'(8) Biomass growth'!$A$2:$A$366,0),)-INDEX('(8) Biomass growth'!$C$2:$C$366,MATCH('(7) Time series'!B24,'(8) Biomass growth'!$A$2:$A$366,0),))+'(4) Net primary production'!$H$24*(B25-B24)/365</f>
        <v>4.121640117008904E-2</v>
      </c>
      <c r="Z24" s="134" cm="1">
        <f t="array" ref="Z24">'(4) Net primary production'!$G$25*(INDEX('(8) Biomass growth'!$C$2:$C$366,MATCH('(7) Time series'!B25,'(8) Biomass growth'!$A$2:$A$366,0),)-INDEX('(8) Biomass growth'!$C$2:$C$366,MATCH('(7) Time series'!B24,'(8) Biomass growth'!$A$2:$A$366,0),))+'(4) Net primary production'!$H$25*(B25-B24)/365</f>
        <v>7.2750954327674672E-2</v>
      </c>
      <c r="AA24" s="150" cm="1">
        <f t="array" ref="AA24">'(4) Net primary production'!$G$26*(INDEX('(8) Biomass growth'!$C$2:$C$366,MATCH('(7) Time series'!B25,'(8) Biomass growth'!$A$2:$A$366,0),)-INDEX('(8) Biomass growth'!$C$2:$C$366,MATCH('(7) Time series'!B24,'(8) Biomass growth'!$A$2:$A$366,0),))+'(4) Net primary production'!$H$26*(B25-B24)/365</f>
        <v>3.8465401847958394E-2</v>
      </c>
      <c r="AB24" s="175">
        <v>43411</v>
      </c>
      <c r="AC24" s="173">
        <f>SUM('(6) Plant uptake'!$H$9:$H$11)</f>
        <v>1.6157619927066933</v>
      </c>
      <c r="AD24" s="134">
        <f>SUM('(6) Plant uptake'!$H$9:$H$11)</f>
        <v>1.6157619927066933</v>
      </c>
      <c r="AE24" s="134">
        <f>SUM('(6) Plant uptake'!$H$9:$H$11)</f>
        <v>1.6157619927066933</v>
      </c>
      <c r="AF24" s="134">
        <f>SUM('(6) Plant uptake'!$H$30:$H$32)</f>
        <v>1.7211617070083649</v>
      </c>
      <c r="AG24" s="134">
        <f>SUM('(6) Plant uptake'!$H$39:$H$41)</f>
        <v>0.87885730371786019</v>
      </c>
      <c r="AH24" s="134">
        <f>SUM('(6) Plant uptake'!$H$51:$H$53)</f>
        <v>0.84495954879490864</v>
      </c>
      <c r="AI24" s="134">
        <f>SUM('(6) Plant uptake'!$H$60:$H$62)</f>
        <v>1.9156659848309023</v>
      </c>
      <c r="AJ24" s="134">
        <f>SUM('(6) Plant uptake'!$H$69:$H$71)</f>
        <v>5.5290423871354992</v>
      </c>
      <c r="AK24" s="134">
        <f>SUM('(6) Plant uptake'!$H$78:$H$80)</f>
        <v>1.4551155900187529</v>
      </c>
      <c r="AL24" s="134">
        <f>SUM('(6) Plant uptake'!$H$87:$H$89)</f>
        <v>3.0564218248811081</v>
      </c>
      <c r="AM24" s="134">
        <f>SUM('(6) Plant uptake'!$H$96:$H$98)</f>
        <v>1.3780374293195889</v>
      </c>
      <c r="AN24" s="150">
        <f>SUM('(6) Plant uptake'!$H$105:$H$107)</f>
        <v>2.5676370303191485</v>
      </c>
      <c r="AO24" s="175">
        <v>43411</v>
      </c>
      <c r="AP24" s="173">
        <f>SUM('(6) Plant uptake'!$I$9:$I$11)</f>
        <v>11.436091859958639</v>
      </c>
      <c r="AQ24" s="134">
        <f>SUM('(6) Plant uptake'!$I$9:$I$11)</f>
        <v>11.436091859958639</v>
      </c>
      <c r="AR24" s="134">
        <f>SUM('(6) Plant uptake'!$I$9:$I$11)</f>
        <v>11.436091859958639</v>
      </c>
      <c r="AS24" s="134">
        <f>SUM('(6) Plant uptake'!$I$30:$I$32)</f>
        <v>9.490844121230932</v>
      </c>
      <c r="AT24" s="134">
        <f>SUM('(6) Plant uptake'!$I$39:$I$41)</f>
        <v>11.593215474109268</v>
      </c>
      <c r="AU24" s="134">
        <f>SUM('(6) Plant uptake'!$I$51:$I$53)</f>
        <v>10.262416995859748</v>
      </c>
      <c r="AV24" s="134">
        <f>SUM('(6) Plant uptake'!$I$60:$I$62)</f>
        <v>9.5152508525325281</v>
      </c>
      <c r="AW24" s="134">
        <f>SUM('(6) Plant uptake'!$I$69:$I$71)</f>
        <v>12.777828143937912</v>
      </c>
      <c r="AX24" s="134">
        <f>SUM('(6) Plant uptake'!$I$78:$I$80)</f>
        <v>10.260473186000601</v>
      </c>
      <c r="AY24" s="134">
        <f>SUM('(6) Plant uptake'!$I$87:$I$89)</f>
        <v>20.961105942956213</v>
      </c>
      <c r="AZ24" s="134">
        <f>SUM('(6) Plant uptake'!$I$96:$I$98)</f>
        <v>10.121954658526935</v>
      </c>
      <c r="BA24" s="150">
        <f>SUM('(6) Plant uptake'!$I$105:$I$107)</f>
        <v>18.833463335386703</v>
      </c>
      <c r="BB24" s="122">
        <v>43411</v>
      </c>
      <c r="BC24" s="173">
        <f>SUM('(6) Plant uptake'!$J$9:$J$11)</f>
        <v>13.051853852665333</v>
      </c>
      <c r="BD24" s="134">
        <f>SUM('(6) Plant uptake'!$J$9:$J$11)</f>
        <v>13.051853852665333</v>
      </c>
      <c r="BE24" s="134">
        <f>SUM('(6) Plant uptake'!$J$9:$J$11)</f>
        <v>13.051853852665333</v>
      </c>
      <c r="BF24" s="134">
        <f>SUM('(6) Plant uptake'!$J$30:$J$32)</f>
        <v>11.212005828239295</v>
      </c>
      <c r="BG24" s="134">
        <f>SUM('(6) Plant uptake'!$J$39:$J$41)</f>
        <v>12.472072777827128</v>
      </c>
      <c r="BH24" s="134">
        <f>SUM('(6) Plant uptake'!$J$51:$J$53)</f>
        <v>11.107376544654656</v>
      </c>
      <c r="BI24" s="134">
        <f>SUM('(6) Plant uptake'!$J$60:$J$62)</f>
        <v>11.43091683736343</v>
      </c>
      <c r="BJ24" s="134">
        <f>SUM('(6) Plant uptake'!$J$69:$J$71)</f>
        <v>18.306870531073411</v>
      </c>
      <c r="BK24" s="134">
        <f>SUM('(6) Plant uptake'!$J$78:$J$80)</f>
        <v>11.715588776019354</v>
      </c>
      <c r="BL24" s="134">
        <f>SUM('(6) Plant uptake'!$J$87:$J$89)</f>
        <v>24.017527767837318</v>
      </c>
      <c r="BM24" s="134">
        <f>SUM('(6) Plant uptake'!$J$96:$J$98)</f>
        <v>11.499992087846522</v>
      </c>
      <c r="BN24" s="150">
        <f>SUM('(6) Plant uptake'!$J$105:$J$107)</f>
        <v>21.401100365705851</v>
      </c>
      <c r="BO24" s="122">
        <v>43411</v>
      </c>
      <c r="BP24" s="173">
        <f t="shared" si="5"/>
        <v>7.1841645959002776E-2</v>
      </c>
      <c r="BQ24" s="134">
        <f t="shared" si="6"/>
        <v>7.6995781837311691E-2</v>
      </c>
      <c r="BR24" s="134">
        <f t="shared" si="7"/>
        <v>7.7176095438781844E-2</v>
      </c>
      <c r="BS24" s="134">
        <f t="shared" si="8"/>
        <v>8.4738507613263764E-2</v>
      </c>
      <c r="BT24" s="134">
        <f t="shared" si="9"/>
        <v>4.4705110756705913E-2</v>
      </c>
      <c r="BU24" s="134">
        <f t="shared" si="10"/>
        <v>4.3975983880994149E-2</v>
      </c>
      <c r="BV24" s="134">
        <f t="shared" si="11"/>
        <v>0.11731044388339693</v>
      </c>
      <c r="BW24" s="134">
        <f t="shared" si="12"/>
        <v>0.20364251918752538</v>
      </c>
      <c r="BX24" s="134">
        <f t="shared" si="13"/>
        <v>9.1651713147399255E-2</v>
      </c>
      <c r="BY24" s="134">
        <f t="shared" si="14"/>
        <v>0.12597470807931538</v>
      </c>
      <c r="BZ24" s="134">
        <f t="shared" si="15"/>
        <v>0.10025353808225562</v>
      </c>
      <c r="CA24" s="150">
        <f t="shared" si="16"/>
        <v>9.8765190170924583E-2</v>
      </c>
      <c r="CB24" s="156">
        <v>43411</v>
      </c>
      <c r="CC24" s="153">
        <f t="shared" si="17"/>
        <v>0.50848309730412355</v>
      </c>
      <c r="CD24" s="134">
        <f t="shared" si="18"/>
        <v>0.54496320491224282</v>
      </c>
      <c r="CE24" s="134">
        <f t="shared" si="19"/>
        <v>0.54623943428223698</v>
      </c>
      <c r="CF24" s="134">
        <f t="shared" si="20"/>
        <v>0.46726577958855225</v>
      </c>
      <c r="CG24" s="134">
        <f t="shared" si="21"/>
        <v>0.58971573610861627</v>
      </c>
      <c r="CH24" s="134">
        <f t="shared" si="22"/>
        <v>0.53410827184995779</v>
      </c>
      <c r="CI24" s="134">
        <f t="shared" si="23"/>
        <v>0.58268941976906963</v>
      </c>
      <c r="CJ24" s="134">
        <f t="shared" si="24"/>
        <v>0.47062564017073588</v>
      </c>
      <c r="CK24" s="134">
        <f t="shared" si="25"/>
        <v>0.64626477212562161</v>
      </c>
      <c r="CL24" s="134">
        <f t="shared" si="26"/>
        <v>0.86394135151362073</v>
      </c>
      <c r="CM24" s="134">
        <f t="shared" si="27"/>
        <v>0.73638186106928694</v>
      </c>
      <c r="CN24" s="150">
        <f t="shared" si="28"/>
        <v>0.72443673538444031</v>
      </c>
      <c r="CO24" s="156">
        <v>43411</v>
      </c>
      <c r="CP24" s="159">
        <f t="shared" si="29"/>
        <v>0.58032474326312633</v>
      </c>
      <c r="CQ24" s="137">
        <f t="shared" si="30"/>
        <v>0.62195898674955463</v>
      </c>
      <c r="CR24" s="137">
        <f t="shared" si="31"/>
        <v>0.62341552972101888</v>
      </c>
      <c r="CS24" s="137">
        <f t="shared" si="32"/>
        <v>0.55200428720181594</v>
      </c>
      <c r="CT24" s="137">
        <f t="shared" si="33"/>
        <v>0.63442084686532219</v>
      </c>
      <c r="CU24" s="137">
        <f t="shared" si="34"/>
        <v>0.5780842557309519</v>
      </c>
      <c r="CV24" s="137">
        <f t="shared" si="35"/>
        <v>0.69999986365246658</v>
      </c>
      <c r="CW24" s="137">
        <f t="shared" si="36"/>
        <v>0.67426815935826123</v>
      </c>
      <c r="CX24" s="137">
        <f t="shared" si="37"/>
        <v>0.73791648527302089</v>
      </c>
      <c r="CY24" s="137">
        <f t="shared" si="38"/>
        <v>0.98991605959293605</v>
      </c>
      <c r="CZ24" s="137">
        <f t="shared" si="39"/>
        <v>0.83663539915154239</v>
      </c>
      <c r="DA24" s="146">
        <f t="shared" si="40"/>
        <v>0.82320192555536487</v>
      </c>
      <c r="DB24" s="156">
        <v>43411</v>
      </c>
      <c r="DC24" s="186">
        <f t="shared" si="51"/>
        <v>2.9090910574378239</v>
      </c>
      <c r="DD24" s="136">
        <f t="shared" si="52"/>
        <v>2.2304067071101263</v>
      </c>
      <c r="DE24" s="136">
        <f t="shared" si="53"/>
        <v>2.7674813129581652</v>
      </c>
      <c r="DF24" s="136">
        <f t="shared" si="54"/>
        <v>2.9755947616753917</v>
      </c>
      <c r="DG24" s="136">
        <f t="shared" si="55"/>
        <v>1.814377306063637</v>
      </c>
      <c r="DH24" s="136">
        <f t="shared" si="56"/>
        <v>1.591948831761715</v>
      </c>
      <c r="DI24" s="136">
        <f t="shared" si="57"/>
        <v>2.7483553918396986</v>
      </c>
      <c r="DJ24" s="136">
        <f t="shared" si="58"/>
        <v>4.1298761915439286</v>
      </c>
      <c r="DK24" s="136">
        <f t="shared" si="59"/>
        <v>2.5565071845559624</v>
      </c>
      <c r="DL24" s="136">
        <f t="shared" si="63"/>
        <v>2.5707716788917323</v>
      </c>
      <c r="DM24" s="136">
        <f t="shared" si="60"/>
        <v>2.8500964317444608</v>
      </c>
      <c r="DN24" s="166">
        <f t="shared" si="61"/>
        <v>1.3395533321877919</v>
      </c>
    </row>
    <row r="25" spans="1:118">
      <c r="A25" s="165">
        <v>43430</v>
      </c>
      <c r="B25" s="166">
        <f t="shared" si="62"/>
        <v>329</v>
      </c>
      <c r="C25" s="159">
        <v>6.6924737556304024</v>
      </c>
      <c r="D25" s="137">
        <v>5.3487361022174476</v>
      </c>
      <c r="E25" s="137">
        <v>5.8276906384352998</v>
      </c>
      <c r="F25" s="137">
        <v>6.2025449318868899</v>
      </c>
      <c r="G25" s="137">
        <v>7.0454777603092866</v>
      </c>
      <c r="H25" s="137">
        <v>5.5081898211997338</v>
      </c>
      <c r="I25" s="137">
        <v>8.573592683465499</v>
      </c>
      <c r="J25" s="137">
        <v>11.244918797195881</v>
      </c>
      <c r="K25" s="137">
        <v>7.2200017670952974</v>
      </c>
      <c r="L25" s="137">
        <v>9.8584236154823088</v>
      </c>
      <c r="M25" s="137">
        <v>7.0676249141437832</v>
      </c>
      <c r="N25" s="146">
        <v>14.775354223707787</v>
      </c>
      <c r="O25" s="122">
        <v>43430</v>
      </c>
      <c r="P25" s="153" cm="1">
        <f t="array" ref="P25">'(4) Net primary production'!$G$27*(INDEX('(8) Biomass growth'!$C$2:$C$366,MATCH('(7) Time series'!$B26,'(8) Biomass growth'!$A$2:$A$366,0),)-INDEX('(8) Biomass growth'!$C$2:$C$366,MATCH(0,'(8) Biomass growth'!$A$2:$A$366,0),))+'(4) Net primary production'!$H$27*($B26-0)/365+'(4) Net primary production'!$G$15*(INDEX('(8) Biomass growth'!$C$2:$C$367,MATCH(365,'(8) Biomass growth'!$A$2:$A$367,0),)-INDEX('(8) Biomass growth'!$C$2:$C$366,MATCH('(7) Time series'!$B25,'(8) Biomass growth'!$A$2:$A$366,0),))+'(4) Net primary production'!$H$15*(365-$B25)/365</f>
        <v>9.7119735412361324E-2</v>
      </c>
      <c r="Q25" s="134" cm="1">
        <f t="array" ref="Q25">'(4) Net primary production'!$G$28*(INDEX('(8) Biomass growth'!$C$2:$C$366,MATCH('(7) Time series'!$B26,'(8) Biomass growth'!$A$2:$A$366,0),)-INDEX('(8) Biomass growth'!$C$2:$C$366,MATCH(0,'(8) Biomass growth'!$A$2:$A$366,0),))+'(4) Net primary production'!$H$28*($B26-0)/365+'(4) Net primary production'!$G$16*(INDEX('(8) Biomass growth'!$C$2:$C$367,MATCH(365,'(8) Biomass growth'!$A$2:$A$367,0),)-INDEX('(8) Biomass growth'!$C$2:$C$366,MATCH('(7) Time series'!$B25,'(8) Biomass growth'!$A$2:$A$366,0),))+'(4) Net primary production'!$H$16*(365-$B25)/365</f>
        <v>0.10465801812836283</v>
      </c>
      <c r="R25" s="134" cm="1">
        <f t="array" ref="R25">'(4) Net primary production'!$G$29*(INDEX('(8) Biomass growth'!$C$2:$C$366,MATCH('(7) Time series'!$B26,'(8) Biomass growth'!$A$2:$A$366,0),)-INDEX('(8) Biomass growth'!$C$2:$C$366,MATCH(0,'(8) Biomass growth'!$A$2:$A$366,0),))+'(4) Net primary production'!$H$29*($B26-0)/365+'(4) Net primary production'!$G$17*(INDEX('(8) Biomass growth'!$C$2:$C$367,MATCH(365,'(8) Biomass growth'!$A$2:$A$367,0),)-INDEX('(8) Biomass growth'!$C$2:$C$366,MATCH('(7) Time series'!$B25,'(8) Biomass growth'!$A$2:$A$366,0),))+'(4) Net primary production'!$H$17*(365-$B25)/365</f>
        <v>0.10494344370673758</v>
      </c>
      <c r="S25" s="134" cm="1">
        <f t="array" ref="S25">'(4) Net primary production'!$G$30*(INDEX('(8) Biomass growth'!$C$2:$C$366,MATCH('(7) Time series'!$B26,'(8) Biomass growth'!$A$2:$A$366,0),)-INDEX('(8) Biomass growth'!$C$2:$C$366,MATCH(0,'(8) Biomass growth'!$A$2:$A$366,0),))+'(4) Net primary production'!$H$30*($B26-0)/365+'(4) Net primary production'!$G$18*(INDEX('(8) Biomass growth'!$C$2:$C$367,MATCH(365,'(8) Biomass growth'!$A$2:$A$367,0),)-INDEX('(8) Biomass growth'!$C$2:$C$366,MATCH('(7) Time series'!$B25,'(8) Biomass growth'!$A$2:$A$366,0),))+'(4) Net primary production'!$H$18*(365-$B25)/365</f>
        <v>0.10675171995298308</v>
      </c>
      <c r="T25" s="134" cm="1">
        <f t="array" ref="T25">'(4) Net primary production'!$G$31*(INDEX('(8) Biomass growth'!$C$2:$C$366,MATCH('(7) Time series'!$B26,'(8) Biomass growth'!$A$2:$A$366,0),)-INDEX('(8) Biomass growth'!$C$2:$C$366,MATCH(0,'(8) Biomass growth'!$A$2:$A$366,0),))+'(4) Net primary production'!$H$31*($B26-0)/365+'(4) Net primary production'!$G$19*(INDEX('(8) Biomass growth'!$C$2:$C$367,MATCH(365,'(8) Biomass growth'!$A$2:$A$367,0),)-INDEX('(8) Biomass growth'!$C$2:$C$366,MATCH('(7) Time series'!$B25,'(8) Biomass growth'!$A$2:$A$366,0),))+'(4) Net primary production'!$H$19*(365-$B25)/365</f>
        <v>0.11055030549203436</v>
      </c>
      <c r="U25" s="134" cm="1">
        <f t="array" ref="U25">'(4) Net primary production'!$G$32*(INDEX('(8) Biomass growth'!$C$2:$C$366,MATCH('(7) Time series'!$B26,'(8) Biomass growth'!$A$2:$A$366,0),)-INDEX('(8) Biomass growth'!$C$2:$C$366,MATCH(0,'(8) Biomass growth'!$A$2:$A$366,0),))+'(4) Net primary production'!$H$32*($B26-0)/365+'(4) Net primary production'!$G$20*(INDEX('(8) Biomass growth'!$C$2:$C$367,MATCH(365,'(8) Biomass growth'!$A$2:$A$367,0),)-INDEX('(8) Biomass growth'!$C$2:$C$366,MATCH('(7) Time series'!$B25,'(8) Biomass growth'!$A$2:$A$366,0),))+'(4) Net primary production'!$H$20*(365-$B25)/365</f>
        <v>0.11459732868816783</v>
      </c>
      <c r="V25" s="134" cm="1">
        <f t="array" ref="V25">'(4) Net primary production'!$G$33*(INDEX('(8) Biomass growth'!$C$2:$C$366,MATCH('(7) Time series'!$B26,'(8) Biomass growth'!$A$2:$A$366,0),)-INDEX('(8) Biomass growth'!$C$2:$C$366,MATCH(0,'(8) Biomass growth'!$A$2:$A$366,0),))+'(4) Net primary production'!$H$33*($B26-0)/365+'(4) Net primary production'!$G$21*(INDEX('(8) Biomass growth'!$C$2:$C$367,MATCH(365,'(8) Biomass growth'!$A$2:$A$367,0),)-INDEX('(8) Biomass growth'!$C$2:$C$366,MATCH('(7) Time series'!$B25,'(8) Biomass growth'!$A$2:$A$366,0),))+'(4) Net primary production'!$H$21*(365-$B25)/365</f>
        <v>0.13127583994351744</v>
      </c>
      <c r="W25" s="134" cm="1">
        <f t="array" ref="W25">'(4) Net primary production'!$G$34*(INDEX('(8) Biomass growth'!$C$2:$C$366,MATCH('(7) Time series'!$B26,'(8) Biomass growth'!$A$2:$A$366,0),)-INDEX('(8) Biomass growth'!$C$2:$C$366,MATCH(0,'(8) Biomass growth'!$A$2:$A$366,0),))+'(4) Net primary production'!$H$34*($B26-0)/365+'(4) Net primary production'!$G$22*(INDEX('(8) Biomass growth'!$C$2:$C$367,MATCH(365,'(8) Biomass growth'!$A$2:$A$367,0),)-INDEX('(8) Biomass growth'!$C$2:$C$366,MATCH('(7) Time series'!$B25,'(8) Biomass growth'!$A$2:$A$366,0),))+'(4) Net primary production'!$H$22*(365-$B25)/365</f>
        <v>8.3974414002659398E-2</v>
      </c>
      <c r="X25" s="134" cm="1">
        <f t="array" ref="X25">'(4) Net primary production'!$G$35*(INDEX('(8) Biomass growth'!$C$2:$C$366,MATCH('(7) Time series'!$B26,'(8) Biomass growth'!$A$2:$A$366,0),)-INDEX('(8) Biomass growth'!$C$2:$C$366,MATCH(0,'(8) Biomass growth'!$A$2:$A$366,0),))+'(4) Net primary production'!$H$35*($B26-0)/365+'(4) Net primary production'!$G$23*(INDEX('(8) Biomass growth'!$C$2:$C$367,MATCH(365,'(8) Biomass growth'!$A$2:$A$367,0),)-INDEX('(8) Biomass growth'!$C$2:$C$366,MATCH('(7) Time series'!$B25,'(8) Biomass growth'!$A$2:$A$366,0),))+'(4) Net primary production'!$H$23*(365-$B25)/365</f>
        <v>0.13604906090112995</v>
      </c>
      <c r="Y25" s="135" cm="1">
        <f t="array" ref="Y25">'(4) Net primary production'!$G$36*(INDEX('(8) Biomass growth'!$C$2:$C$366,MATCH('(7) Time series'!$B26,'(8) Biomass growth'!$A$2:$A$366,0),)-INDEX('(8) Biomass growth'!$C$2:$C$366,MATCH(0,'(8) Biomass growth'!$A$2:$A$366,0),))+'(4) Net primary production'!$H$36*($B26-0)/365+'(4) Net primary production'!$G$24*(INDEX('(8) Biomass growth'!$C$2:$C$367,MATCH(365,'(8) Biomass growth'!$A$2:$A$367,0),)-INDEX('(8) Biomass growth'!$C$2:$C$366,MATCH('(7) Time series'!$B25,'(8) Biomass growth'!$A$2:$A$366,0),))+'(4) Net primary production'!$H$24*(365-$B25)/365</f>
        <v>9.286777427284329E-2</v>
      </c>
      <c r="Z25" s="134" cm="1">
        <f t="array" ref="Z25">'(4) Net primary production'!$G$37*(INDEX('(8) Biomass growth'!$C$2:$C$366,MATCH('(7) Time series'!$B26,'(8) Biomass growth'!$A$2:$A$366,0),)-INDEX('(8) Biomass growth'!$C$2:$C$366,MATCH(0,'(8) Biomass growth'!$A$2:$A$366,0),))+'(4) Net primary production'!$H$37*($B26-0)/365+'(4) Net primary production'!$G$25*(INDEX('(8) Biomass growth'!$C$2:$C$367,MATCH(365,'(8) Biomass growth'!$A$2:$A$367,0),)-INDEX('(8) Biomass growth'!$C$2:$C$366,MATCH('(7) Time series'!$B25,'(8) Biomass growth'!$A$2:$A$366,0),))+'(4) Net primary production'!$H$25*(365-$B25)/365</f>
        <v>0.15610727634791965</v>
      </c>
      <c r="AA25" s="150" cm="1">
        <f t="array" ref="AA25">'(4) Net primary production'!$G$38*(INDEX('(8) Biomass growth'!$C$2:$C$366,MATCH('(7) Time series'!$B26,'(8) Biomass growth'!$A$2:$A$366,0),)-INDEX('(8) Biomass growth'!$C$2:$C$366,MATCH(0,'(8) Biomass growth'!$A$2:$A$366,0),))+'(4) Net primary production'!$H$38*($B26-0)/365+'(4) Net primary production'!$G$26*(INDEX('(8) Biomass growth'!$C$2:$C$367,MATCH(365,'(8) Biomass growth'!$A$2:$A$367,0),)-INDEX('(8) Biomass growth'!$C$2:$C$366,MATCH('(7) Time series'!$B25,'(8) Biomass growth'!$A$2:$A$366,0),))+'(4) Net primary production'!$H$26*(365-$B25)/365</f>
        <v>8.7604025762819573E-2</v>
      </c>
      <c r="AB25" s="175">
        <v>43430</v>
      </c>
      <c r="AC25" s="173">
        <f>SUM('(6) Plant uptake'!$H$9:$H$11)</f>
        <v>1.6157619927066933</v>
      </c>
      <c r="AD25" s="134">
        <f>SUM('(6) Plant uptake'!$H$9:$H$11)</f>
        <v>1.6157619927066933</v>
      </c>
      <c r="AE25" s="134">
        <f>SUM('(6) Plant uptake'!$H$9:$H$11)</f>
        <v>1.6157619927066933</v>
      </c>
      <c r="AF25" s="134">
        <f>SUM('(6) Plant uptake'!$H$30:$H$32)</f>
        <v>1.7211617070083649</v>
      </c>
      <c r="AG25" s="134">
        <f>SUM('(6) Plant uptake'!$H$39:$H$41)</f>
        <v>0.87885730371786019</v>
      </c>
      <c r="AH25" s="134">
        <f>SUM('(6) Plant uptake'!$H$51:$H$53)</f>
        <v>0.84495954879490864</v>
      </c>
      <c r="AI25" s="134">
        <f>SUM('(6) Plant uptake'!$H$60:$H$62)</f>
        <v>1.9156659848309023</v>
      </c>
      <c r="AJ25" s="134">
        <f>SUM('(6) Plant uptake'!$H$69:$H$71)</f>
        <v>5.5290423871354992</v>
      </c>
      <c r="AK25" s="134">
        <f>SUM('(6) Plant uptake'!$H$78:$H$80)</f>
        <v>1.4551155900187529</v>
      </c>
      <c r="AL25" s="134">
        <f>SUM('(6) Plant uptake'!$H$87:$H$89)</f>
        <v>3.0564218248811081</v>
      </c>
      <c r="AM25" s="134">
        <f>SUM('(6) Plant uptake'!$H$96:$H$98)</f>
        <v>1.3780374293195889</v>
      </c>
      <c r="AN25" s="150">
        <f>SUM('(6) Plant uptake'!$H$105:$H$107)</f>
        <v>2.5676370303191485</v>
      </c>
      <c r="AO25" s="175">
        <v>43430</v>
      </c>
      <c r="AP25" s="173">
        <f>SUM('(6) Plant uptake'!$I$9:$I$11)</f>
        <v>11.436091859958639</v>
      </c>
      <c r="AQ25" s="134">
        <f>SUM('(6) Plant uptake'!$I$9:$I$11)</f>
        <v>11.436091859958639</v>
      </c>
      <c r="AR25" s="134">
        <f>SUM('(6) Plant uptake'!$I$9:$I$11)</f>
        <v>11.436091859958639</v>
      </c>
      <c r="AS25" s="134">
        <f>SUM('(6) Plant uptake'!$I$30:$I$32)</f>
        <v>9.490844121230932</v>
      </c>
      <c r="AT25" s="134">
        <f>SUM('(6) Plant uptake'!$I$39:$I$41)</f>
        <v>11.593215474109268</v>
      </c>
      <c r="AU25" s="134">
        <f>SUM('(6) Plant uptake'!$I$51:$I$53)</f>
        <v>10.262416995859748</v>
      </c>
      <c r="AV25" s="134">
        <f>SUM('(6) Plant uptake'!$I$60:$I$62)</f>
        <v>9.5152508525325281</v>
      </c>
      <c r="AW25" s="134">
        <f>SUM('(6) Plant uptake'!$I$69:$I$71)</f>
        <v>12.777828143937912</v>
      </c>
      <c r="AX25" s="134">
        <f>SUM('(6) Plant uptake'!$I$78:$I$80)</f>
        <v>10.260473186000601</v>
      </c>
      <c r="AY25" s="134">
        <f>SUM('(6) Plant uptake'!$I$87:$I$89)</f>
        <v>20.961105942956213</v>
      </c>
      <c r="AZ25" s="134">
        <f>SUM('(6) Plant uptake'!$I$96:$I$98)</f>
        <v>10.121954658526935</v>
      </c>
      <c r="BA25" s="150">
        <f>SUM('(6) Plant uptake'!$I$105:$I$107)</f>
        <v>18.833463335386703</v>
      </c>
      <c r="BB25" s="122">
        <v>43430</v>
      </c>
      <c r="BC25" s="173">
        <f>SUM('(6) Plant uptake'!$J$9:$J$11)</f>
        <v>13.051853852665333</v>
      </c>
      <c r="BD25" s="134">
        <f>SUM('(6) Plant uptake'!$J$9:$J$11)</f>
        <v>13.051853852665333</v>
      </c>
      <c r="BE25" s="134">
        <f>SUM('(6) Plant uptake'!$J$9:$J$11)</f>
        <v>13.051853852665333</v>
      </c>
      <c r="BF25" s="134">
        <f>SUM('(6) Plant uptake'!$J$30:$J$32)</f>
        <v>11.212005828239295</v>
      </c>
      <c r="BG25" s="134">
        <f>SUM('(6) Plant uptake'!$J$39:$J$41)</f>
        <v>12.472072777827128</v>
      </c>
      <c r="BH25" s="134">
        <f>SUM('(6) Plant uptake'!$J$51:$J$53)</f>
        <v>11.107376544654656</v>
      </c>
      <c r="BI25" s="134">
        <f>SUM('(6) Plant uptake'!$J$60:$J$62)</f>
        <v>11.43091683736343</v>
      </c>
      <c r="BJ25" s="134">
        <f>SUM('(6) Plant uptake'!$J$69:$J$71)</f>
        <v>18.306870531073411</v>
      </c>
      <c r="BK25" s="134">
        <f>SUM('(6) Plant uptake'!$J$78:$J$80)</f>
        <v>11.715588776019354</v>
      </c>
      <c r="BL25" s="134">
        <f>SUM('(6) Plant uptake'!$J$87:$J$89)</f>
        <v>24.017527767837318</v>
      </c>
      <c r="BM25" s="134">
        <f>SUM('(6) Plant uptake'!$J$96:$J$98)</f>
        <v>11.499992087846522</v>
      </c>
      <c r="BN25" s="150">
        <f>SUM('(6) Plant uptake'!$J$105:$J$107)</f>
        <v>21.401100365705851</v>
      </c>
      <c r="BO25" s="122">
        <v>43430</v>
      </c>
      <c r="BP25" s="173">
        <f t="shared" si="5"/>
        <v>0.15692237722102373</v>
      </c>
      <c r="BQ25" s="134">
        <f t="shared" si="6"/>
        <v>0.16910244792381676</v>
      </c>
      <c r="BR25" s="134">
        <f t="shared" si="7"/>
        <v>0.169563627725101</v>
      </c>
      <c r="BS25" s="134">
        <f t="shared" si="8"/>
        <v>0.18373697254035529</v>
      </c>
      <c r="BT25" s="134">
        <f t="shared" si="9"/>
        <v>9.7157943409915071E-2</v>
      </c>
      <c r="BU25" s="134">
        <f t="shared" si="10"/>
        <v>9.6830107141456123E-2</v>
      </c>
      <c r="BV25" s="134">
        <f t="shared" si="11"/>
        <v>0.25148066120990226</v>
      </c>
      <c r="BW25" s="134">
        <f t="shared" si="12"/>
        <v>0.46429809445556863</v>
      </c>
      <c r="BX25" s="134">
        <f t="shared" si="13"/>
        <v>0.19796710952464494</v>
      </c>
      <c r="BY25" s="134">
        <f t="shared" si="14"/>
        <v>0.28384309211565051</v>
      </c>
      <c r="BZ25" s="134">
        <f t="shared" si="15"/>
        <v>0.21512166979656988</v>
      </c>
      <c r="CA25" s="150">
        <f t="shared" si="16"/>
        <v>0.22493534055364822</v>
      </c>
      <c r="CB25" s="156">
        <v>43430</v>
      </c>
      <c r="CC25" s="153">
        <f t="shared" si="17"/>
        <v>1.1106702155906421</v>
      </c>
      <c r="CD25" s="134">
        <f t="shared" si="18"/>
        <v>1.1968787091971738</v>
      </c>
      <c r="CE25" s="134">
        <f t="shared" si="19"/>
        <v>1.2001428623306494</v>
      </c>
      <c r="CF25" s="134">
        <f t="shared" si="20"/>
        <v>1.0131639337470602</v>
      </c>
      <c r="CG25" s="134">
        <f t="shared" si="21"/>
        <v>1.2816335122977596</v>
      </c>
      <c r="CH25" s="134">
        <f t="shared" si="22"/>
        <v>1.1760455736095794</v>
      </c>
      <c r="CI25" s="134">
        <f t="shared" si="23"/>
        <v>1.2491225479394781</v>
      </c>
      <c r="CJ25" s="134">
        <f t="shared" si="24"/>
        <v>1.0730106306138751</v>
      </c>
      <c r="CK25" s="134">
        <f t="shared" si="25"/>
        <v>1.3959277413566065</v>
      </c>
      <c r="CL25" s="134">
        <f t="shared" si="26"/>
        <v>1.9466112552196115</v>
      </c>
      <c r="CM25" s="134">
        <f t="shared" si="27"/>
        <v>1.580110773059777</v>
      </c>
      <c r="CN25" s="150">
        <f t="shared" si="28"/>
        <v>1.6498872072363346</v>
      </c>
      <c r="CO25" s="156">
        <v>43430</v>
      </c>
      <c r="CP25" s="159">
        <f t="shared" si="29"/>
        <v>1.267592592811666</v>
      </c>
      <c r="CQ25" s="137">
        <f t="shared" si="30"/>
        <v>1.3659811571209906</v>
      </c>
      <c r="CR25" s="137">
        <f t="shared" si="31"/>
        <v>1.3697064900557505</v>
      </c>
      <c r="CS25" s="137">
        <f t="shared" si="32"/>
        <v>1.1969009062874154</v>
      </c>
      <c r="CT25" s="137">
        <f t="shared" si="33"/>
        <v>1.3787914557076746</v>
      </c>
      <c r="CU25" s="137">
        <f t="shared" si="34"/>
        <v>1.2728756807510355</v>
      </c>
      <c r="CV25" s="137">
        <f t="shared" si="35"/>
        <v>1.5006032091493802</v>
      </c>
      <c r="CW25" s="137">
        <f t="shared" si="36"/>
        <v>1.5373087250694437</v>
      </c>
      <c r="CX25" s="137">
        <f t="shared" si="37"/>
        <v>1.5938948508812516</v>
      </c>
      <c r="CY25" s="137">
        <f t="shared" si="38"/>
        <v>2.2304543473352618</v>
      </c>
      <c r="CZ25" s="137">
        <f t="shared" si="39"/>
        <v>1.7952324428563464</v>
      </c>
      <c r="DA25" s="146">
        <f t="shared" si="40"/>
        <v>1.8748225477899827</v>
      </c>
      <c r="DB25" s="156">
        <v>43430</v>
      </c>
      <c r="DC25" s="186">
        <f t="shared" si="51"/>
        <v>2.344758947900309</v>
      </c>
      <c r="DD25" s="136">
        <f t="shared" si="52"/>
        <v>3.1615403095641841</v>
      </c>
      <c r="DE25" s="136">
        <f t="shared" si="53"/>
        <v>2.9096195773807896</v>
      </c>
      <c r="DF25" s="136">
        <f t="shared" si="54"/>
        <v>2.962283619998868</v>
      </c>
      <c r="DG25" s="136">
        <f t="shared" si="55"/>
        <v>1.3790114271207348</v>
      </c>
      <c r="DH25" s="136">
        <f t="shared" si="56"/>
        <v>1.7579297425223022</v>
      </c>
      <c r="DI25" s="136">
        <f t="shared" si="57"/>
        <v>2.9332004737627941</v>
      </c>
      <c r="DJ25" s="136">
        <f t="shared" si="58"/>
        <v>4.1289590687960285</v>
      </c>
      <c r="DK25" s="136">
        <f t="shared" si="59"/>
        <v>2.7419260536315595</v>
      </c>
      <c r="DL25" s="136">
        <f t="shared" si="63"/>
        <v>2.8791935017874954</v>
      </c>
      <c r="DM25" s="136">
        <f t="shared" si="60"/>
        <v>3.0437618352675564</v>
      </c>
      <c r="DN25" s="166">
        <f t="shared" si="61"/>
        <v>1.522368514135034</v>
      </c>
    </row>
    <row r="26" spans="1:118">
      <c r="A26" s="165">
        <v>43475</v>
      </c>
      <c r="B26" s="166">
        <f>A26-EY$3</f>
        <v>9</v>
      </c>
      <c r="C26" s="159">
        <v>9.4599061930854766</v>
      </c>
      <c r="D26" s="137">
        <v>4.1901968773472973</v>
      </c>
      <c r="E26" s="137">
        <v>4.3104870564699311</v>
      </c>
      <c r="F26" s="137">
        <v>3.3701268619321825</v>
      </c>
      <c r="G26" s="137">
        <v>4.3106341791594067</v>
      </c>
      <c r="H26" s="137">
        <v>3.1126371307699672</v>
      </c>
      <c r="I26" s="137">
        <v>5.1988980008707237</v>
      </c>
      <c r="J26" s="137">
        <v>6.2960170457692026</v>
      </c>
      <c r="K26" s="137">
        <v>4.4864402544707671</v>
      </c>
      <c r="L26" s="137">
        <v>6.1562372281218698</v>
      </c>
      <c r="M26" s="137">
        <v>4.4119432877768832</v>
      </c>
      <c r="N26" s="146">
        <v>9.2241092359091308</v>
      </c>
      <c r="O26" s="122">
        <v>43475</v>
      </c>
      <c r="P26" s="153" cm="1">
        <f t="array" ref="P26">'(4) Net primary production'!$G$27*(INDEX('(8) Biomass growth'!$C$2:$C$366,MATCH('(7) Time series'!B27,'(8) Biomass growth'!$A$2:$A$366,0),)-INDEX('(8) Biomass growth'!$C$2:$C$366,MATCH('(7) Time series'!B26,'(8) Biomass growth'!$A$2:$A$366,0),))+'(4) Net primary production'!$H$27*(B27-B26)/365</f>
        <v>8.4554590639860899E-2</v>
      </c>
      <c r="Q26" s="134" cm="1">
        <f t="array" ref="Q26">'(4) Net primary production'!$G$28*(INDEX('(8) Biomass growth'!$C$2:$C$366,MATCH('(7) Time series'!B27,'(8) Biomass growth'!$A$2:$A$366,0),)-INDEX('(8) Biomass growth'!$C$2:$C$366,MATCH('(7) Time series'!B26,'(8) Biomass growth'!$A$2:$A$366,0),))+'(4) Net primary production'!$H$28*(B27-B26)/365</f>
        <v>9.3430129209011226E-2</v>
      </c>
      <c r="R26" s="134" cm="1">
        <f t="array" ref="R26">'(4) Net primary production'!$G$29*(INDEX('(8) Biomass growth'!$C$2:$C$366,MATCH('(7) Time series'!B27,'(8) Biomass growth'!$A$2:$A$366,0),)-INDEX('(8) Biomass growth'!$C$2:$C$366,MATCH('(7) Time series'!B26,'(8) Biomass growth'!$A$2:$A$366,0),))+'(4) Net primary production'!$H$29*(B27-B26)/365</f>
        <v>9.3817628656286872E-2</v>
      </c>
      <c r="S26" s="134" cm="1">
        <f t="array" ref="S26">'(4) Net primary production'!$G$30*(INDEX('(8) Biomass growth'!$C$2:$C$366,MATCH('(7) Time series'!B27,'(8) Biomass growth'!$A$2:$A$366,0),)-INDEX('(8) Biomass growth'!$C$2:$C$366,MATCH('(7) Time series'!B26,'(8) Biomass growth'!$A$2:$A$366,0),))+'(4) Net primary production'!$H$30*(B27-B26)/365</f>
        <v>9.2005878498469751E-2</v>
      </c>
      <c r="T26" s="134" cm="1">
        <f t="array" ref="T26">'(4) Net primary production'!$G$31*(INDEX('(8) Biomass growth'!$C$2:$C$366,MATCH('(7) Time series'!B27,'(8) Biomass growth'!$A$2:$A$366,0),)-INDEX('(8) Biomass growth'!$C$2:$C$366,MATCH('(7) Time series'!B26,'(8) Biomass growth'!$A$2:$A$366,0),))+'(4) Net primary production'!$H$31*(B27-B26)/365</f>
        <v>9.6329455383299623E-2</v>
      </c>
      <c r="U26" s="134" cm="1">
        <f t="array" ref="U26">'(4) Net primary production'!$G$32*(INDEX('(8) Biomass growth'!$C$2:$C$366,MATCH('(7) Time series'!B27,'(8) Biomass growth'!$A$2:$A$366,0),)-INDEX('(8) Biomass growth'!$C$2:$C$366,MATCH('(7) Time series'!B26,'(8) Biomass growth'!$A$2:$A$366,0),))+'(4) Net primary production'!$H$32*(B27-B26)/365</f>
        <v>0.10408963562642071</v>
      </c>
      <c r="V26" s="134" cm="1">
        <f t="array" ref="V26">'(4) Net primary production'!$G$33*(INDEX('(8) Biomass growth'!$C$2:$C$366,MATCH('(7) Time series'!B27,'(8) Biomass growth'!$A$2:$A$366,0),)-INDEX('(8) Biomass growth'!$C$2:$C$366,MATCH('(7) Time series'!B26,'(8) Biomass growth'!$A$2:$A$366,0),))+'(4) Net primary production'!$H$33*(B27-B26)/365</f>
        <v>0.11177103282193823</v>
      </c>
      <c r="W26" s="134" cm="1">
        <f t="array" ref="W26">'(4) Net primary production'!$G$34*(INDEX('(8) Biomass growth'!$C$2:$C$366,MATCH('(7) Time series'!B27,'(8) Biomass growth'!$A$2:$A$366,0),)-INDEX('(8) Biomass growth'!$C$2:$C$366,MATCH('(7) Time series'!B26,'(8) Biomass growth'!$A$2:$A$366,0),))+'(4) Net primary production'!$H$34*(B27-B26)/365</f>
        <v>6.7911139884294355E-2</v>
      </c>
      <c r="X26" s="134" cm="1">
        <f t="array" ref="X26">'(4) Net primary production'!$G$35*(INDEX('(8) Biomass growth'!$C$2:$C$366,MATCH('(7) Time series'!B27,'(8) Biomass growth'!$A$2:$A$366,0),)-INDEX('(8) Biomass growth'!$C$2:$C$366,MATCH('(7) Time series'!B26,'(8) Biomass growth'!$A$2:$A$366,0),))+'(4) Net primary production'!$H$35*(B27-B26)/365</f>
        <v>0.11891106630874948</v>
      </c>
      <c r="Y26" s="135" cm="1">
        <f t="array" ref="Y26">'(4) Net primary production'!$G$36*(INDEX('(8) Biomass growth'!$C$2:$C$366,MATCH('(7) Time series'!B27,'(8) Biomass growth'!$A$2:$A$366,0),)-INDEX('(8) Biomass growth'!$C$2:$C$366,MATCH('(7) Time series'!B26,'(8) Biomass growth'!$A$2:$A$366,0),))+'(4) Net primary production'!$H$36*(B27-B26)/365</f>
        <v>7.3153668338001743E-2</v>
      </c>
      <c r="Z26" s="134" cm="1">
        <f t="array" ref="Z26">'(4) Net primary production'!$G$37*(INDEX('(8) Biomass growth'!$C$2:$C$366,MATCH('(7) Time series'!B27,'(8) Biomass growth'!$A$2:$A$366,0),)-INDEX('(8) Biomass growth'!$C$2:$C$366,MATCH('(7) Time series'!B26,'(8) Biomass growth'!$A$2:$A$366,0),))+'(4) Net primary production'!$H$37*(B27-B26)/365</f>
        <v>0.13537396158299247</v>
      </c>
      <c r="AA26" s="150" cm="1">
        <f t="array" ref="AA26">'(4) Net primary production'!$G$38*(INDEX('(8) Biomass growth'!$C$2:$C$366,MATCH('(7) Time series'!B27,'(8) Biomass growth'!$A$2:$A$366,0),)-INDEX('(8) Biomass growth'!$C$2:$C$366,MATCH('(7) Time series'!B26,'(8) Biomass growth'!$A$2:$A$366,0),))+'(4) Net primary production'!$H$38*(B27-B26)/365</f>
        <v>7.0917813370605598E-2</v>
      </c>
      <c r="AB26" s="175">
        <v>43475</v>
      </c>
      <c r="AC26" s="173">
        <f>SUM('(6) Plant uptake'!$H$9:$H$11)</f>
        <v>1.6157619927066933</v>
      </c>
      <c r="AD26" s="134">
        <f>SUM('(6) Plant uptake'!$H$9:$H$11)</f>
        <v>1.6157619927066933</v>
      </c>
      <c r="AE26" s="134">
        <f>SUM('(6) Plant uptake'!$H$9:$H$11)</f>
        <v>1.6157619927066933</v>
      </c>
      <c r="AF26" s="134">
        <f>SUM('(6) Plant uptake'!$H$36:$H$38)</f>
        <v>1.5776159602381541</v>
      </c>
      <c r="AG26" s="134">
        <f>SUM('(6) Plant uptake'!$H$45:$H$47)</f>
        <v>1.7035725587729869</v>
      </c>
      <c r="AH26" s="134">
        <f>SUM('(6) Plant uptake'!$H$54:$H$56)</f>
        <v>1.0885779582926565</v>
      </c>
      <c r="AI26" s="134">
        <f>SUM('(6) Plant uptake'!$H$63:$H$65)</f>
        <v>0.69100284755474339</v>
      </c>
      <c r="AJ26" s="134">
        <f>SUM('(6) Plant uptake'!$H$72:$H$74)</f>
        <v>6.0212193822232116</v>
      </c>
      <c r="AK26" s="134">
        <f>SUM('(6) Plant uptake'!$H$81:$H$83)</f>
        <v>0.70128741626309754</v>
      </c>
      <c r="AL26" s="134">
        <f>SUM('(6) Plant uptake'!$H$90:$H$92)</f>
        <v>3.2991349503198615</v>
      </c>
      <c r="AM26" s="134">
        <f>SUM('(6) Plant uptake'!$H$99:$H$101)</f>
        <v>1.4230824346611153</v>
      </c>
      <c r="AN26" s="150">
        <f>SUM('(6) Plant uptake'!$H$108:$H$110)</f>
        <v>2.8228795215783391</v>
      </c>
      <c r="AO26" s="175">
        <v>43475</v>
      </c>
      <c r="AP26" s="173">
        <f>SUM('(6) Plant uptake'!$I$9:$I$11)</f>
        <v>11.436091859958639</v>
      </c>
      <c r="AQ26" s="134">
        <f>SUM('(6) Plant uptake'!$I$9:$I$11)</f>
        <v>11.436091859958639</v>
      </c>
      <c r="AR26" s="134">
        <f>SUM('(6) Plant uptake'!$I$9:$I$11)</f>
        <v>11.436091859958639</v>
      </c>
      <c r="AS26" s="134">
        <f>SUM('(6) Plant uptake'!$I$36:$I$38)</f>
        <v>11.258086692263145</v>
      </c>
      <c r="AT26" s="134">
        <f>SUM('(6) Plant uptake'!$I$45:$I$47)</f>
        <v>10.103372065573277</v>
      </c>
      <c r="AU26" s="134">
        <f>SUM('(6) Plant uptake'!$I$54:$I$56)</f>
        <v>10.884655058410493</v>
      </c>
      <c r="AV26" s="134">
        <f>SUM('(6) Plant uptake'!$I$63:$I$65)</f>
        <v>13.515138030332551</v>
      </c>
      <c r="AW26" s="134">
        <f>SUM('(6) Plant uptake'!$I$72:$I$74)</f>
        <v>18.738975081600039</v>
      </c>
      <c r="AX26" s="134">
        <f>SUM('(6) Plant uptake'!$I$81:$I$83)</f>
        <v>11.24590563851131</v>
      </c>
      <c r="AY26" s="134">
        <f>SUM('(6) Plant uptake'!$I$90:$I$92)</f>
        <v>24.79210356115945</v>
      </c>
      <c r="AZ26" s="134">
        <f>SUM('(6) Plant uptake'!$I$99:$I$101)</f>
        <v>10.899873868037371</v>
      </c>
      <c r="BA26" s="150">
        <f>SUM('(6) Plant uptake'!$I$108:$I$110)</f>
        <v>23.512266640036483</v>
      </c>
      <c r="BB26" s="122">
        <v>43475</v>
      </c>
      <c r="BC26" s="173">
        <f>SUM('(6) Plant uptake'!$J$9:$J$11)</f>
        <v>13.051853852665333</v>
      </c>
      <c r="BD26" s="134">
        <f>SUM('(6) Plant uptake'!$J$9:$J$11)</f>
        <v>13.051853852665333</v>
      </c>
      <c r="BE26" s="134">
        <f>SUM('(6) Plant uptake'!$J$9:$J$11)</f>
        <v>13.051853852665333</v>
      </c>
      <c r="BF26" s="134">
        <f>SUM('(6) Plant uptake'!$J$36:$J$38)</f>
        <v>12.835702652501299</v>
      </c>
      <c r="BG26" s="134">
        <f>SUM('(6) Plant uptake'!$J$45:$J$47)</f>
        <v>11.806944624346265</v>
      </c>
      <c r="BH26" s="134">
        <f>SUM('(6) Plant uptake'!$J$54:$J$56)</f>
        <v>11.97323301670315</v>
      </c>
      <c r="BI26" s="134">
        <f>SUM('(6) Plant uptake'!$J$63:$J$65)</f>
        <v>14.206140877887293</v>
      </c>
      <c r="BJ26" s="134">
        <f>SUM('(6) Plant uptake'!$J$72:$J$74)</f>
        <v>24.760194463823247</v>
      </c>
      <c r="BK26" s="134">
        <f>SUM('(6) Plant uptake'!$J$81:$J$83)</f>
        <v>11.947193054774408</v>
      </c>
      <c r="BL26" s="134">
        <f>SUM('(6) Plant uptake'!$J$90:$J$92)</f>
        <v>28.091238511479315</v>
      </c>
      <c r="BM26" s="134">
        <f>SUM('(6) Plant uptake'!$J$99:$J$101)</f>
        <v>12.322956302698486</v>
      </c>
      <c r="BN26" s="150">
        <f>SUM('(6) Plant uptake'!$J$108:$J$110)</f>
        <v>26.335146161614823</v>
      </c>
      <c r="BO26" s="122">
        <v>43475</v>
      </c>
      <c r="BP26" s="173">
        <f t="shared" si="5"/>
        <v>0.13662009386476037</v>
      </c>
      <c r="BQ26" s="134">
        <f t="shared" si="6"/>
        <v>0.15096085174959581</v>
      </c>
      <c r="BR26" s="134">
        <f t="shared" si="7"/>
        <v>0.15158695862869864</v>
      </c>
      <c r="BS26" s="134">
        <f t="shared" si="8"/>
        <v>0.14514994235491829</v>
      </c>
      <c r="BT26" s="134">
        <f t="shared" si="9"/>
        <v>0.16410421679253601</v>
      </c>
      <c r="BU26" s="134">
        <f t="shared" si="10"/>
        <v>0.11330968302963561</v>
      </c>
      <c r="BV26" s="134">
        <f t="shared" si="11"/>
        <v>7.7234101954093998E-2</v>
      </c>
      <c r="BW26" s="134">
        <f t="shared" si="12"/>
        <v>0.40890787174018495</v>
      </c>
      <c r="BX26" s="134">
        <f t="shared" si="13"/>
        <v>8.3390834456752785E-2</v>
      </c>
      <c r="BY26" s="134">
        <f t="shared" si="14"/>
        <v>0.24134382395800899</v>
      </c>
      <c r="BZ26" s="134">
        <f t="shared" si="15"/>
        <v>0.19264830683924522</v>
      </c>
      <c r="CA26" s="150">
        <f t="shared" si="16"/>
        <v>0.20019244307899706</v>
      </c>
      <c r="CB26" s="156">
        <v>43475</v>
      </c>
      <c r="CC26" s="153">
        <f t="shared" si="17"/>
        <v>0.96697406573864819</v>
      </c>
      <c r="CD26" s="134">
        <f t="shared" si="18"/>
        <v>1.0684755401220571</v>
      </c>
      <c r="CE26" s="134">
        <f t="shared" si="19"/>
        <v>1.0729070193967847</v>
      </c>
      <c r="CF26" s="134">
        <f t="shared" si="20"/>
        <v>1.0358101563336022</v>
      </c>
      <c r="CG26" s="134">
        <f t="shared" si="21"/>
        <v>0.97325232861151667</v>
      </c>
      <c r="CH26" s="134">
        <f t="shared" si="22"/>
        <v>1.1329797789492253</v>
      </c>
      <c r="CI26" s="134">
        <f t="shared" si="23"/>
        <v>1.5106009363813251</v>
      </c>
      <c r="CJ26" s="134">
        <f t="shared" si="24"/>
        <v>1.2725851580548464</v>
      </c>
      <c r="CK26" s="134">
        <f t="shared" si="25"/>
        <v>1.3372626310829581</v>
      </c>
      <c r="CL26" s="134">
        <f t="shared" si="26"/>
        <v>1.8136333213144504</v>
      </c>
      <c r="CM26" s="134">
        <f t="shared" si="27"/>
        <v>1.4755591062711546</v>
      </c>
      <c r="CN26" s="150">
        <f t="shared" si="28"/>
        <v>1.6674385374980232</v>
      </c>
      <c r="CO26" s="156">
        <v>43475</v>
      </c>
      <c r="CP26" s="159">
        <f t="shared" si="29"/>
        <v>1.1035941596034087</v>
      </c>
      <c r="CQ26" s="137">
        <f t="shared" si="30"/>
        <v>1.2194363918716531</v>
      </c>
      <c r="CR26" s="137">
        <f t="shared" si="31"/>
        <v>1.2244939780254833</v>
      </c>
      <c r="CS26" s="137">
        <f t="shared" si="32"/>
        <v>1.1809600986885205</v>
      </c>
      <c r="CT26" s="137">
        <f t="shared" si="33"/>
        <v>1.1373565454040528</v>
      </c>
      <c r="CU26" s="137">
        <f t="shared" si="34"/>
        <v>1.2462894619788609</v>
      </c>
      <c r="CV26" s="137">
        <f t="shared" si="35"/>
        <v>1.5878350383354189</v>
      </c>
      <c r="CW26" s="137">
        <f t="shared" si="36"/>
        <v>1.6814930297950312</v>
      </c>
      <c r="CX26" s="137">
        <f t="shared" si="37"/>
        <v>1.4206534655397109</v>
      </c>
      <c r="CY26" s="137">
        <f t="shared" si="38"/>
        <v>2.0549771452724594</v>
      </c>
      <c r="CZ26" s="137">
        <f t="shared" si="39"/>
        <v>1.6682074131103999</v>
      </c>
      <c r="DA26" s="146">
        <f t="shared" si="40"/>
        <v>1.8676309805770204</v>
      </c>
      <c r="DB26" s="156">
        <v>43475</v>
      </c>
      <c r="DC26" s="186">
        <f t="shared" si="51"/>
        <v>1.4442013596775412</v>
      </c>
      <c r="DD26" s="136">
        <f t="shared" si="52"/>
        <v>3.602715007633845</v>
      </c>
      <c r="DE26" s="136">
        <f t="shared" si="53"/>
        <v>3.5167013992344667</v>
      </c>
      <c r="DF26" s="136">
        <f t="shared" si="54"/>
        <v>4.3069578179528829</v>
      </c>
      <c r="DG26" s="136">
        <f t="shared" si="55"/>
        <v>3.8069622698657555</v>
      </c>
      <c r="DH26" s="136">
        <f t="shared" si="56"/>
        <v>3.6403113587996812</v>
      </c>
      <c r="DI26" s="136">
        <f t="shared" si="57"/>
        <v>1.4855860211367611</v>
      </c>
      <c r="DJ26" s="136">
        <f t="shared" si="58"/>
        <v>6.494707189761546</v>
      </c>
      <c r="DK26" s="136">
        <f t="shared" si="59"/>
        <v>1.8587305241310921</v>
      </c>
      <c r="DL26" s="136">
        <f t="shared" si="63"/>
        <v>3.9203139030371252</v>
      </c>
      <c r="DM26" s="136">
        <f t="shared" si="60"/>
        <v>4.366518204641701</v>
      </c>
      <c r="DN26" s="166">
        <f t="shared" si="61"/>
        <v>2.1703173494482799</v>
      </c>
    </row>
    <row r="27" spans="1:118">
      <c r="A27" s="165">
        <v>43503</v>
      </c>
      <c r="B27" s="166">
        <f>A27-EY$3</f>
        <v>37</v>
      </c>
      <c r="C27" s="159">
        <v>6.8488419035499923</v>
      </c>
      <c r="D27" s="137">
        <v>6.7336172937564172</v>
      </c>
      <c r="E27" s="137">
        <v>4.9594683873229783</v>
      </c>
      <c r="F27" s="137">
        <v>4.248670389132382</v>
      </c>
      <c r="G27" s="137">
        <v>5.1296532218578754</v>
      </c>
      <c r="H27" s="137">
        <v>4.5391775103517116</v>
      </c>
      <c r="I27" s="137">
        <v>5.4790698919912328</v>
      </c>
      <c r="J27" s="137">
        <v>7.7708301121406906</v>
      </c>
      <c r="K27" s="137">
        <v>6.002639727942741</v>
      </c>
      <c r="L27" s="137">
        <v>8.1865430317296628</v>
      </c>
      <c r="M27" s="137">
        <v>5.8967997200443607</v>
      </c>
      <c r="N27" s="146">
        <v>12.32024914713506</v>
      </c>
      <c r="O27" s="122">
        <v>43503</v>
      </c>
      <c r="P27" s="153" cm="1">
        <f t="array" ref="P27">'(4) Net primary production'!$G$27*(INDEX('(8) Biomass growth'!$C$2:$C$366,MATCH('(7) Time series'!B28,'(8) Biomass growth'!$A$2:$A$366,0),)-INDEX('(8) Biomass growth'!$C$2:$C$366,MATCH('(7) Time series'!B27,'(8) Biomass growth'!$A$2:$A$366,0),))+'(4) Net primary production'!$H$27*(B28-B27)/365</f>
        <v>0.18516965406228431</v>
      </c>
      <c r="Q27" s="134" cm="1">
        <f t="array" ref="Q27">'(4) Net primary production'!$G$28*(INDEX('(8) Biomass growth'!$C$2:$C$366,MATCH('(7) Time series'!B28,'(8) Biomass growth'!$A$2:$A$366,0),)-INDEX('(8) Biomass growth'!$C$2:$C$366,MATCH('(7) Time series'!B27,'(8) Biomass growth'!$A$2:$A$366,0),))+'(4) Net primary production'!$H$28*(B28-B27)/365</f>
        <v>0.20574048506488821</v>
      </c>
      <c r="R27" s="134" cm="1">
        <f t="array" ref="R27">'(4) Net primary production'!$G$29*(INDEX('(8) Biomass growth'!$C$2:$C$366,MATCH('(7) Time series'!B28,'(8) Biomass growth'!$A$2:$A$366,0),)-INDEX('(8) Biomass growth'!$C$2:$C$366,MATCH('(7) Time series'!B27,'(8) Biomass growth'!$A$2:$A$366,0),))+'(4) Net primary production'!$H$29*(B28-B27)/365</f>
        <v>0.20663859232693271</v>
      </c>
      <c r="S27" s="134" cm="1">
        <f t="array" ref="S27">'(4) Net primary production'!$G$30*(INDEX('(8) Biomass growth'!$C$2:$C$366,MATCH('(7) Time series'!B28,'(8) Biomass growth'!$A$2:$A$366,0),)-INDEX('(8) Biomass growth'!$C$2:$C$366,MATCH('(7) Time series'!B27,'(8) Biomass growth'!$A$2:$A$366,0),))+'(4) Net primary production'!$H$30*(B28-B27)/365</f>
        <v>0.20243949995354849</v>
      </c>
      <c r="T27" s="134" cm="1">
        <f t="array" ref="T27">'(4) Net primary production'!$G$31*(INDEX('(8) Biomass growth'!$C$2:$C$366,MATCH('(7) Time series'!B28,'(8) Biomass growth'!$A$2:$A$366,0),)-INDEX('(8) Biomass growth'!$C$2:$C$366,MATCH('(7) Time series'!B27,'(8) Biomass growth'!$A$2:$A$366,0),))+'(4) Net primary production'!$H$31*(B28-B27)/365</f>
        <v>0.21246025179093406</v>
      </c>
      <c r="U27" s="134" cm="1">
        <f t="array" ref="U27">'(4) Net primary production'!$G$32*(INDEX('(8) Biomass growth'!$C$2:$C$366,MATCH('(7) Time series'!B28,'(8) Biomass growth'!$A$2:$A$366,0),)-INDEX('(8) Biomass growth'!$C$2:$C$366,MATCH('(7) Time series'!B27,'(8) Biomass growth'!$A$2:$A$366,0),))+'(4) Net primary production'!$H$32*(B28-B27)/365</f>
        <v>0.23044601739684833</v>
      </c>
      <c r="V27" s="134" cm="1">
        <f t="array" ref="V27">'(4) Net primary production'!$G$33*(INDEX('(8) Biomass growth'!$C$2:$C$366,MATCH('(7) Time series'!B28,'(8) Biomass growth'!$A$2:$A$366,0),)-INDEX('(8) Biomass growth'!$C$2:$C$366,MATCH('(7) Time series'!B27,'(8) Biomass growth'!$A$2:$A$366,0),))+'(4) Net primary production'!$H$33*(B28-B27)/365</f>
        <v>0.24824918757539827</v>
      </c>
      <c r="W27" s="134" cm="1">
        <f t="array" ref="W27">'(4) Net primary production'!$G$34*(INDEX('(8) Biomass growth'!$C$2:$C$366,MATCH('(7) Time series'!B28,'(8) Biomass growth'!$A$2:$A$366,0),)-INDEX('(8) Biomass growth'!$C$2:$C$366,MATCH('(7) Time series'!B27,'(8) Biomass growth'!$A$2:$A$366,0),))+'(4) Net primary production'!$H$34*(B28-B27)/365</f>
        <v>0.12420869086895908</v>
      </c>
      <c r="X27" s="134" cm="1">
        <f t="array" ref="X27">'(4) Net primary production'!$G$35*(INDEX('(8) Biomass growth'!$C$2:$C$366,MATCH('(7) Time series'!B28,'(8) Biomass growth'!$A$2:$A$366,0),)-INDEX('(8) Biomass growth'!$C$2:$C$366,MATCH('(7) Time series'!B27,'(8) Biomass growth'!$A$2:$A$366,0),))+'(4) Net primary production'!$H$35*(B28-B27)/365</f>
        <v>0.26479763937534212</v>
      </c>
      <c r="Y27" s="135" cm="1">
        <f t="array" ref="Y27">'(4) Net primary production'!$G$36*(INDEX('(8) Biomass growth'!$C$2:$C$366,MATCH('(7) Time series'!B28,'(8) Biomass growth'!$A$2:$A$366,0),)-INDEX('(8) Biomass growth'!$C$2:$C$366,MATCH('(7) Time series'!B27,'(8) Biomass growth'!$A$2:$A$366,0),))+'(4) Net primary production'!$H$36*(B28-B27)/365</f>
        <v>0.13425459461345771</v>
      </c>
      <c r="Z27" s="134" cm="1">
        <f t="array" ref="Z27">'(4) Net primary production'!$G$37*(INDEX('(8) Biomass growth'!$C$2:$C$366,MATCH('(7) Time series'!B28,'(8) Biomass growth'!$A$2:$A$366,0),)-INDEX('(8) Biomass growth'!$C$2:$C$366,MATCH('(7) Time series'!B27,'(8) Biomass growth'!$A$2:$A$366,0),))+'(4) Net primary production'!$H$37*(B28-B27)/365</f>
        <v>0.3029536829620515</v>
      </c>
      <c r="AA27" s="150" cm="1">
        <f t="array" ref="AA27">'(4) Net primary production'!$G$38*(INDEX('(8) Biomass growth'!$C$2:$C$366,MATCH('(7) Time series'!B28,'(8) Biomass growth'!$A$2:$A$366,0),)-INDEX('(8) Biomass growth'!$C$2:$C$366,MATCH('(7) Time series'!B27,'(8) Biomass growth'!$A$2:$A$366,0),))+'(4) Net primary production'!$H$38*(B28-B27)/365</f>
        <v>0.12997017651492801</v>
      </c>
      <c r="AB27" s="175">
        <v>43503</v>
      </c>
      <c r="AC27" s="173">
        <f>SUM('(6) Plant uptake'!$H$9:$H$11)</f>
        <v>1.6157619927066933</v>
      </c>
      <c r="AD27" s="134">
        <f>SUM('(6) Plant uptake'!$H$9:$H$11)</f>
        <v>1.6157619927066933</v>
      </c>
      <c r="AE27" s="134">
        <f>SUM('(6) Plant uptake'!$H$9:$H$11)</f>
        <v>1.6157619927066933</v>
      </c>
      <c r="AF27" s="134">
        <f>SUM('(6) Plant uptake'!$H$36:$H$38)</f>
        <v>1.5776159602381541</v>
      </c>
      <c r="AG27" s="134">
        <f>SUM('(6) Plant uptake'!$H$45:$H$47)</f>
        <v>1.7035725587729869</v>
      </c>
      <c r="AH27" s="134">
        <f>SUM('(6) Plant uptake'!$H$54:$H$56)</f>
        <v>1.0885779582926565</v>
      </c>
      <c r="AI27" s="134">
        <f>SUM('(6) Plant uptake'!$H$63:$H$65)</f>
        <v>0.69100284755474339</v>
      </c>
      <c r="AJ27" s="134">
        <f>SUM('(6) Plant uptake'!$H$72:$H$74)</f>
        <v>6.0212193822232116</v>
      </c>
      <c r="AK27" s="134">
        <f>SUM('(6) Plant uptake'!$H$81:$H$83)</f>
        <v>0.70128741626309754</v>
      </c>
      <c r="AL27" s="134">
        <f>SUM('(6) Plant uptake'!$H$90:$H$92)</f>
        <v>3.2991349503198615</v>
      </c>
      <c r="AM27" s="134">
        <f>SUM('(6) Plant uptake'!$H$99:$H$101)</f>
        <v>1.4230824346611153</v>
      </c>
      <c r="AN27" s="150">
        <f>SUM('(6) Plant uptake'!$H$108:$H$110)</f>
        <v>2.8228795215783391</v>
      </c>
      <c r="AO27" s="175">
        <v>43503</v>
      </c>
      <c r="AP27" s="173">
        <f>SUM('(6) Plant uptake'!$I$9:$I$11)</f>
        <v>11.436091859958639</v>
      </c>
      <c r="AQ27" s="134">
        <f>SUM('(6) Plant uptake'!$I$9:$I$11)</f>
        <v>11.436091859958639</v>
      </c>
      <c r="AR27" s="134">
        <f>SUM('(6) Plant uptake'!$I$9:$I$11)</f>
        <v>11.436091859958639</v>
      </c>
      <c r="AS27" s="134">
        <f>SUM('(6) Plant uptake'!$I$36:$I$38)</f>
        <v>11.258086692263145</v>
      </c>
      <c r="AT27" s="134">
        <f>SUM('(6) Plant uptake'!$I$45:$I$47)</f>
        <v>10.103372065573277</v>
      </c>
      <c r="AU27" s="134">
        <f>SUM('(6) Plant uptake'!$I$54:$I$56)</f>
        <v>10.884655058410493</v>
      </c>
      <c r="AV27" s="134">
        <f>SUM('(6) Plant uptake'!$I$63:$I$65)</f>
        <v>13.515138030332551</v>
      </c>
      <c r="AW27" s="134">
        <f>SUM('(6) Plant uptake'!$I$72:$I$74)</f>
        <v>18.738975081600039</v>
      </c>
      <c r="AX27" s="134">
        <f>SUM('(6) Plant uptake'!$I$81:$I$83)</f>
        <v>11.24590563851131</v>
      </c>
      <c r="AY27" s="134">
        <f>SUM('(6) Plant uptake'!$I$90:$I$92)</f>
        <v>24.79210356115945</v>
      </c>
      <c r="AZ27" s="134">
        <f>SUM('(6) Plant uptake'!$I$99:$I$101)</f>
        <v>10.899873868037371</v>
      </c>
      <c r="BA27" s="150">
        <f>SUM('(6) Plant uptake'!$I$108:$I$110)</f>
        <v>23.512266640036483</v>
      </c>
      <c r="BB27" s="122">
        <v>43503</v>
      </c>
      <c r="BC27" s="173">
        <f>SUM('(6) Plant uptake'!$J$9:$J$11)</f>
        <v>13.051853852665333</v>
      </c>
      <c r="BD27" s="134">
        <f>SUM('(6) Plant uptake'!$J$9:$J$11)</f>
        <v>13.051853852665333</v>
      </c>
      <c r="BE27" s="134">
        <f>SUM('(6) Plant uptake'!$J$9:$J$11)</f>
        <v>13.051853852665333</v>
      </c>
      <c r="BF27" s="134">
        <f>SUM('(6) Plant uptake'!$J$36:$J$38)</f>
        <v>12.835702652501299</v>
      </c>
      <c r="BG27" s="134">
        <f>SUM('(6) Plant uptake'!$J$45:$J$47)</f>
        <v>11.806944624346265</v>
      </c>
      <c r="BH27" s="134">
        <f>SUM('(6) Plant uptake'!$J$54:$J$56)</f>
        <v>11.97323301670315</v>
      </c>
      <c r="BI27" s="134">
        <f>SUM('(6) Plant uptake'!$J$63:$J$65)</f>
        <v>14.206140877887293</v>
      </c>
      <c r="BJ27" s="134">
        <f>SUM('(6) Plant uptake'!$J$72:$J$74)</f>
        <v>24.760194463823247</v>
      </c>
      <c r="BK27" s="134">
        <f>SUM('(6) Plant uptake'!$J$81:$J$83)</f>
        <v>11.947193054774408</v>
      </c>
      <c r="BL27" s="134">
        <f>SUM('(6) Plant uptake'!$J$90:$J$92)</f>
        <v>28.091238511479315</v>
      </c>
      <c r="BM27" s="134">
        <f>SUM('(6) Plant uptake'!$J$99:$J$101)</f>
        <v>12.322956302698486</v>
      </c>
      <c r="BN27" s="150">
        <f>SUM('(6) Plant uptake'!$J$108:$J$110)</f>
        <v>26.335146161614823</v>
      </c>
      <c r="BO27" s="122">
        <v>43503</v>
      </c>
      <c r="BP27" s="173">
        <f t="shared" si="5"/>
        <v>0.29919008923648555</v>
      </c>
      <c r="BQ27" s="134">
        <f t="shared" si="6"/>
        <v>0.33242765612888542</v>
      </c>
      <c r="BR27" s="134">
        <f t="shared" si="7"/>
        <v>0.33387878370827084</v>
      </c>
      <c r="BS27" s="134">
        <f t="shared" si="8"/>
        <v>0.31937178610934913</v>
      </c>
      <c r="BT27" s="134">
        <f t="shared" si="9"/>
        <v>0.36194145478103462</v>
      </c>
      <c r="BU27" s="134">
        <f t="shared" si="10"/>
        <v>0.25085845511453514</v>
      </c>
      <c r="BV27" s="134">
        <f t="shared" si="11"/>
        <v>0.17154089551775181</v>
      </c>
      <c r="BW27" s="134">
        <f t="shared" si="12"/>
        <v>0.7478877769007477</v>
      </c>
      <c r="BX27" s="134">
        <f t="shared" si="13"/>
        <v>0.18569925235010112</v>
      </c>
      <c r="BY27" s="134">
        <f t="shared" si="14"/>
        <v>0.44292402533028291</v>
      </c>
      <c r="BZ27" s="134">
        <f t="shared" si="15"/>
        <v>0.43112806473918786</v>
      </c>
      <c r="CA27" s="150">
        <f t="shared" si="16"/>
        <v>0.36689014969991224</v>
      </c>
      <c r="CB27" s="156">
        <v>43503</v>
      </c>
      <c r="CC27" s="153">
        <f t="shared" si="17"/>
        <v>2.1176171735330467</v>
      </c>
      <c r="CD27" s="134">
        <f t="shared" si="18"/>
        <v>2.35286708651451</v>
      </c>
      <c r="CE27" s="134">
        <f t="shared" si="19"/>
        <v>2.3631379236633467</v>
      </c>
      <c r="CF27" s="134">
        <f t="shared" si="20"/>
        <v>2.2790814404154496</v>
      </c>
      <c r="CG27" s="134">
        <f t="shared" si="21"/>
        <v>2.146564972989188</v>
      </c>
      <c r="CH27" s="134">
        <f t="shared" si="22"/>
        <v>2.5083254089491578</v>
      </c>
      <c r="CI27" s="134">
        <f t="shared" si="23"/>
        <v>3.355122035999424</v>
      </c>
      <c r="CJ27" s="134">
        <f t="shared" si="24"/>
        <v>2.3275435631115866</v>
      </c>
      <c r="CK27" s="134">
        <f t="shared" si="25"/>
        <v>2.9778892657156444</v>
      </c>
      <c r="CL27" s="134">
        <f t="shared" si="26"/>
        <v>3.328453813218323</v>
      </c>
      <c r="CM27" s="134">
        <f t="shared" si="27"/>
        <v>3.3021569321437436</v>
      </c>
      <c r="CN27" s="150">
        <f t="shared" si="28"/>
        <v>3.0558934454715949</v>
      </c>
      <c r="CO27" s="156">
        <v>43503</v>
      </c>
      <c r="CP27" s="159">
        <f t="shared" si="29"/>
        <v>2.4168072627695323</v>
      </c>
      <c r="CQ27" s="137">
        <f t="shared" si="30"/>
        <v>2.6852947426433955</v>
      </c>
      <c r="CR27" s="137">
        <f t="shared" si="31"/>
        <v>2.6970167073716178</v>
      </c>
      <c r="CS27" s="137">
        <f t="shared" si="32"/>
        <v>2.598453226524799</v>
      </c>
      <c r="CT27" s="137">
        <f t="shared" si="33"/>
        <v>2.5085064277702229</v>
      </c>
      <c r="CU27" s="137">
        <f t="shared" si="34"/>
        <v>2.7591838640636928</v>
      </c>
      <c r="CV27" s="137">
        <f t="shared" si="35"/>
        <v>3.5266629315171758</v>
      </c>
      <c r="CW27" s="137">
        <f t="shared" si="36"/>
        <v>3.0754313400123339</v>
      </c>
      <c r="CX27" s="137">
        <f t="shared" si="37"/>
        <v>3.1635885180657457</v>
      </c>
      <c r="CY27" s="137">
        <f t="shared" si="38"/>
        <v>3.7713778385486063</v>
      </c>
      <c r="CZ27" s="137">
        <f t="shared" si="39"/>
        <v>3.7332849968829316</v>
      </c>
      <c r="DA27" s="146">
        <f t="shared" si="40"/>
        <v>3.4227835951715075</v>
      </c>
      <c r="DB27" s="156">
        <v>43503</v>
      </c>
      <c r="DC27" s="186">
        <f t="shared" si="51"/>
        <v>4.3684770863436775</v>
      </c>
      <c r="DD27" s="136">
        <f t="shared" si="52"/>
        <v>4.9368362000186865</v>
      </c>
      <c r="DE27" s="136">
        <f t="shared" si="53"/>
        <v>6.7321486424171351</v>
      </c>
      <c r="DF27" s="136">
        <f t="shared" si="54"/>
        <v>7.516981946311156</v>
      </c>
      <c r="DG27" s="136">
        <f t="shared" si="55"/>
        <v>7.0558659450656869</v>
      </c>
      <c r="DH27" s="136">
        <f t="shared" si="56"/>
        <v>5.5265178447515204</v>
      </c>
      <c r="DI27" s="136">
        <f t="shared" si="57"/>
        <v>3.1308397027111026</v>
      </c>
      <c r="DJ27" s="136">
        <f t="shared" si="58"/>
        <v>9.6242970970667798</v>
      </c>
      <c r="DK27" s="136">
        <f t="shared" si="59"/>
        <v>3.0936264837894081</v>
      </c>
      <c r="DL27" s="136">
        <f t="shared" si="63"/>
        <v>5.4103914633268761</v>
      </c>
      <c r="DM27" s="136">
        <f t="shared" si="60"/>
        <v>7.3112210895292975</v>
      </c>
      <c r="DN27" s="166">
        <f t="shared" si="61"/>
        <v>2.9779442389379644</v>
      </c>
    </row>
    <row r="28" spans="1:118">
      <c r="A28" s="165">
        <v>43543</v>
      </c>
      <c r="B28" s="166">
        <f>A28-EY$3</f>
        <v>77</v>
      </c>
      <c r="C28" s="159">
        <v>6.0353314033204004</v>
      </c>
      <c r="D28" s="137">
        <v>6.5089340163806844</v>
      </c>
      <c r="E28" s="137">
        <v>4.8159783221293129</v>
      </c>
      <c r="F28" s="137">
        <v>2.9758846923538727</v>
      </c>
      <c r="G28" s="137">
        <v>3.9189443012729677</v>
      </c>
      <c r="H28" s="137">
        <v>3.13111060195902</v>
      </c>
      <c r="I28" s="137">
        <v>3.8701466960486668</v>
      </c>
      <c r="J28" s="137">
        <v>5.5132224188239709</v>
      </c>
      <c r="K28" s="137">
        <v>4.1115659740744182</v>
      </c>
      <c r="L28" s="137">
        <v>5.646298836078973</v>
      </c>
      <c r="M28" s="137">
        <v>4.0262949943901436</v>
      </c>
      <c r="N28" s="146">
        <v>8.4208578727210579</v>
      </c>
      <c r="O28" s="122">
        <v>43543</v>
      </c>
      <c r="P28" s="153" cm="1">
        <f t="array" ref="P28">'(4) Net primary production'!$G$27*(INDEX('(8) Biomass growth'!$C$2:$C$366,MATCH('(7) Time series'!B29,'(8) Biomass growth'!$A$2:$A$366,0),)-INDEX('(8) Biomass growth'!$C$2:$C$366,MATCH('(7) Time series'!B28,'(8) Biomass growth'!$A$2:$A$366,0),))+'(4) Net primary production'!$H$27*(B29-B28)/365</f>
        <v>0.36278231529402816</v>
      </c>
      <c r="Q28" s="134" cm="1">
        <f t="array" ref="Q28">'(4) Net primary production'!$G$28*(INDEX('(8) Biomass growth'!$C$2:$C$366,MATCH('(7) Time series'!B29,'(8) Biomass growth'!$A$2:$A$366,0),)-INDEX('(8) Biomass growth'!$C$2:$C$366,MATCH('(7) Time series'!B28,'(8) Biomass growth'!$A$2:$A$366,0),))+'(4) Net primary production'!$H$28*(B29-B28)/365</f>
        <v>0.40581667653569109</v>
      </c>
      <c r="R28" s="134" cm="1">
        <f t="array" ref="R28">'(4) Net primary production'!$G$29*(INDEX('(8) Biomass growth'!$C$2:$C$366,MATCH('(7) Time series'!B29,'(8) Biomass growth'!$A$2:$A$366,0),)-INDEX('(8) Biomass growth'!$C$2:$C$366,MATCH('(7) Time series'!B28,'(8) Biomass growth'!$A$2:$A$366,0),))+'(4) Net primary production'!$H$29*(B29-B28)/365</f>
        <v>0.40769552490811178</v>
      </c>
      <c r="S28" s="134" cm="1">
        <f t="array" ref="S28">'(4) Net primary production'!$G$30*(INDEX('(8) Biomass growth'!$C$2:$C$366,MATCH('(7) Time series'!B29,'(8) Biomass growth'!$A$2:$A$366,0),)-INDEX('(8) Biomass growth'!$C$2:$C$366,MATCH('(7) Time series'!B28,'(8) Biomass growth'!$A$2:$A$366,0),))+'(4) Net primary production'!$H$30*(B29-B28)/365</f>
        <v>0.39891098635152866</v>
      </c>
      <c r="T28" s="134" cm="1">
        <f t="array" ref="T28">'(4) Net primary production'!$G$31*(INDEX('(8) Biomass growth'!$C$2:$C$366,MATCH('(7) Time series'!B29,'(8) Biomass growth'!$A$2:$A$366,0),)-INDEX('(8) Biomass growth'!$C$2:$C$366,MATCH('(7) Time series'!B28,'(8) Biomass growth'!$A$2:$A$366,0),))+'(4) Net primary production'!$H$31*(B29-B28)/365</f>
        <v>0.41987448823575108</v>
      </c>
      <c r="U28" s="134" cm="1">
        <f t="array" ref="U28">'(4) Net primary production'!$G$32*(INDEX('(8) Biomass growth'!$C$2:$C$366,MATCH('(7) Time series'!B29,'(8) Biomass growth'!$A$2:$A$366,0),)-INDEX('(8) Biomass growth'!$C$2:$C$366,MATCH('(7) Time series'!B28,'(8) Biomass growth'!$A$2:$A$366,0),))+'(4) Net primary production'!$H$32*(B29-B28)/365</f>
        <v>0.45750086969767717</v>
      </c>
      <c r="V28" s="134" cm="1">
        <f t="array" ref="V28">'(4) Net primary production'!$G$33*(INDEX('(8) Biomass growth'!$C$2:$C$366,MATCH('(7) Time series'!B29,'(8) Biomass growth'!$A$2:$A$366,0),)-INDEX('(8) Biomass growth'!$C$2:$C$366,MATCH('(7) Time series'!B28,'(8) Biomass growth'!$A$2:$A$366,0),))+'(4) Net primary production'!$H$33*(B29-B28)/365</f>
        <v>0.49474525990308693</v>
      </c>
      <c r="W28" s="134" cm="1">
        <f t="array" ref="W28">'(4) Net primary production'!$G$34*(INDEX('(8) Biomass growth'!$C$2:$C$366,MATCH('(7) Time series'!B29,'(8) Biomass growth'!$A$2:$A$366,0),)-INDEX('(8) Biomass growth'!$C$2:$C$366,MATCH('(7) Time series'!B28,'(8) Biomass growth'!$A$2:$A$366,0),))+'(4) Net primary production'!$H$34*(B29-B28)/365</f>
        <v>0.18428369761530511</v>
      </c>
      <c r="X28" s="134" cm="1">
        <f t="array" ref="X28">'(4) Net primary production'!$G$35*(INDEX('(8) Biomass growth'!$C$2:$C$366,MATCH('(7) Time series'!B29,'(8) Biomass growth'!$A$2:$A$366,0),)-INDEX('(8) Biomass growth'!$C$2:$C$366,MATCH('(7) Time series'!B28,'(8) Biomass growth'!$A$2:$A$366,0),))+'(4) Net primary production'!$H$35*(B29-B28)/365</f>
        <v>0.52936476811152455</v>
      </c>
      <c r="Y28" s="135" cm="1">
        <f t="array" ref="Y28">'(4) Net primary production'!$G$36*(INDEX('(8) Biomass growth'!$C$2:$C$366,MATCH('(7) Time series'!B29,'(8) Biomass growth'!$A$2:$A$366,0),)-INDEX('(8) Biomass growth'!$C$2:$C$366,MATCH('(7) Time series'!B28,'(8) Biomass growth'!$A$2:$A$366,0),))+'(4) Net primary production'!$H$36*(B29-B28)/365</f>
        <v>0.20050799448303799</v>
      </c>
      <c r="Z28" s="134" cm="1">
        <f t="array" ref="Z28">'(4) Net primary production'!$G$37*(INDEX('(8) Biomass growth'!$C$2:$C$366,MATCH('(7) Time series'!B29,'(8) Biomass growth'!$A$2:$A$366,0),)-INDEX('(8) Biomass growth'!$C$2:$C$366,MATCH('(7) Time series'!B28,'(8) Biomass growth'!$A$2:$A$366,0),))+'(4) Net primary production'!$H$37*(B29-B28)/365</f>
        <v>0.60918755033433492</v>
      </c>
      <c r="AA28" s="150" cm="1">
        <f t="array" ref="AA28">'(4) Net primary production'!$G$38*(INDEX('(8) Biomass growth'!$C$2:$C$366,MATCH('(7) Time series'!B29,'(8) Biomass growth'!$A$2:$A$366,0),)-INDEX('(8) Biomass growth'!$C$2:$C$366,MATCH('(7) Time series'!B28,'(8) Biomass growth'!$A$2:$A$366,0),))+'(4) Net primary production'!$H$38*(B29-B28)/365</f>
        <v>0.19358859002685855</v>
      </c>
      <c r="AB28" s="175">
        <v>43543</v>
      </c>
      <c r="AC28" s="173">
        <f>SUM('(6) Plant uptake'!$H$9:$H$11)</f>
        <v>1.6157619927066933</v>
      </c>
      <c r="AD28" s="134">
        <f>SUM('(6) Plant uptake'!$H$9:$H$11)</f>
        <v>1.6157619927066933</v>
      </c>
      <c r="AE28" s="134">
        <f>SUM('(6) Plant uptake'!$H$9:$H$11)</f>
        <v>1.6157619927066933</v>
      </c>
      <c r="AF28" s="134">
        <f>SUM('(6) Plant uptake'!$H$36:$H$38)</f>
        <v>1.5776159602381541</v>
      </c>
      <c r="AG28" s="134">
        <f>SUM('(6) Plant uptake'!$H$45:$H$47)</f>
        <v>1.7035725587729869</v>
      </c>
      <c r="AH28" s="134">
        <f>SUM('(6) Plant uptake'!$H$54:$H$56)</f>
        <v>1.0885779582926565</v>
      </c>
      <c r="AI28" s="134">
        <f>SUM('(6) Plant uptake'!$H$63:$H$65)</f>
        <v>0.69100284755474339</v>
      </c>
      <c r="AJ28" s="134">
        <f>SUM('(6) Plant uptake'!$H$72:$H$74)</f>
        <v>6.0212193822232116</v>
      </c>
      <c r="AK28" s="134">
        <f>SUM('(6) Plant uptake'!$H$81:$H$83)</f>
        <v>0.70128741626309754</v>
      </c>
      <c r="AL28" s="134">
        <f>SUM('(6) Plant uptake'!$H$90:$H$92)</f>
        <v>3.2991349503198615</v>
      </c>
      <c r="AM28" s="134">
        <f>SUM('(6) Plant uptake'!$H$99:$H$101)</f>
        <v>1.4230824346611153</v>
      </c>
      <c r="AN28" s="150">
        <f>SUM('(6) Plant uptake'!$H$108:$H$110)</f>
        <v>2.8228795215783391</v>
      </c>
      <c r="AO28" s="175">
        <v>43543</v>
      </c>
      <c r="AP28" s="173">
        <f>SUM('(6) Plant uptake'!$I$9:$I$11)</f>
        <v>11.436091859958639</v>
      </c>
      <c r="AQ28" s="134">
        <f>SUM('(6) Plant uptake'!$I$9:$I$11)</f>
        <v>11.436091859958639</v>
      </c>
      <c r="AR28" s="134">
        <f>SUM('(6) Plant uptake'!$I$9:$I$11)</f>
        <v>11.436091859958639</v>
      </c>
      <c r="AS28" s="134">
        <f>SUM('(6) Plant uptake'!$I$36:$I$38)</f>
        <v>11.258086692263145</v>
      </c>
      <c r="AT28" s="134">
        <f>SUM('(6) Plant uptake'!$I$45:$I$47)</f>
        <v>10.103372065573277</v>
      </c>
      <c r="AU28" s="134">
        <f>SUM('(6) Plant uptake'!$I$54:$I$56)</f>
        <v>10.884655058410493</v>
      </c>
      <c r="AV28" s="134">
        <f>SUM('(6) Plant uptake'!$I$63:$I$65)</f>
        <v>13.515138030332551</v>
      </c>
      <c r="AW28" s="134">
        <f>SUM('(6) Plant uptake'!$I$72:$I$74)</f>
        <v>18.738975081600039</v>
      </c>
      <c r="AX28" s="134">
        <f>SUM('(6) Plant uptake'!$I$81:$I$83)</f>
        <v>11.24590563851131</v>
      </c>
      <c r="AY28" s="134">
        <f>SUM('(6) Plant uptake'!$I$90:$I$92)</f>
        <v>24.79210356115945</v>
      </c>
      <c r="AZ28" s="134">
        <f>SUM('(6) Plant uptake'!$I$99:$I$101)</f>
        <v>10.899873868037371</v>
      </c>
      <c r="BA28" s="150">
        <f>SUM('(6) Plant uptake'!$I$108:$I$110)</f>
        <v>23.512266640036483</v>
      </c>
      <c r="BB28" s="122">
        <v>43543</v>
      </c>
      <c r="BC28" s="173">
        <f>SUM('(6) Plant uptake'!$J$9:$J$11)</f>
        <v>13.051853852665333</v>
      </c>
      <c r="BD28" s="134">
        <f>SUM('(6) Plant uptake'!$J$9:$J$11)</f>
        <v>13.051853852665333</v>
      </c>
      <c r="BE28" s="134">
        <f>SUM('(6) Plant uptake'!$J$9:$J$11)</f>
        <v>13.051853852665333</v>
      </c>
      <c r="BF28" s="134">
        <f>SUM('(6) Plant uptake'!$J$36:$J$38)</f>
        <v>12.835702652501299</v>
      </c>
      <c r="BG28" s="134">
        <f>SUM('(6) Plant uptake'!$J$45:$J$47)</f>
        <v>11.806944624346265</v>
      </c>
      <c r="BH28" s="134">
        <f>SUM('(6) Plant uptake'!$J$54:$J$56)</f>
        <v>11.97323301670315</v>
      </c>
      <c r="BI28" s="134">
        <f>SUM('(6) Plant uptake'!$J$63:$J$65)</f>
        <v>14.206140877887293</v>
      </c>
      <c r="BJ28" s="134">
        <f>SUM('(6) Plant uptake'!$J$72:$J$74)</f>
        <v>24.760194463823247</v>
      </c>
      <c r="BK28" s="134">
        <f>SUM('(6) Plant uptake'!$J$81:$J$83)</f>
        <v>11.947193054774408</v>
      </c>
      <c r="BL28" s="134">
        <f>SUM('(6) Plant uptake'!$J$90:$J$92)</f>
        <v>28.091238511479315</v>
      </c>
      <c r="BM28" s="134">
        <f>SUM('(6) Plant uptake'!$J$99:$J$101)</f>
        <v>12.322956302698486</v>
      </c>
      <c r="BN28" s="150">
        <f>SUM('(6) Plant uptake'!$J$108:$J$110)</f>
        <v>26.335146161614823</v>
      </c>
      <c r="BO28" s="122">
        <v>43543</v>
      </c>
      <c r="BP28" s="173">
        <f t="shared" si="5"/>
        <v>0.58616987667822684</v>
      </c>
      <c r="BQ28" s="134">
        <f t="shared" si="6"/>
        <v>0.65570316195291578</v>
      </c>
      <c r="BR28" s="134">
        <f t="shared" si="7"/>
        <v>0.65873893374313197</v>
      </c>
      <c r="BS28" s="134">
        <f t="shared" si="8"/>
        <v>0.62932833878251604</v>
      </c>
      <c r="BT28" s="134">
        <f t="shared" si="9"/>
        <v>0.71528665628727683</v>
      </c>
      <c r="BU28" s="134">
        <f t="shared" si="10"/>
        <v>0.4980253626526121</v>
      </c>
      <c r="BV28" s="134">
        <f t="shared" si="11"/>
        <v>0.34187038340724468</v>
      </c>
      <c r="BW28" s="134">
        <f t="shared" si="12"/>
        <v>1.1096125719090366</v>
      </c>
      <c r="BX28" s="134">
        <f t="shared" si="13"/>
        <v>0.37123685048964483</v>
      </c>
      <c r="BY28" s="134">
        <f t="shared" si="14"/>
        <v>0.66150293241753266</v>
      </c>
      <c r="BZ28" s="134">
        <f t="shared" si="15"/>
        <v>0.86692410229502603</v>
      </c>
      <c r="CA28" s="150">
        <f t="shared" si="16"/>
        <v>0.54647726639804373</v>
      </c>
      <c r="CB28" s="156">
        <v>43543</v>
      </c>
      <c r="CC28" s="153">
        <f t="shared" si="17"/>
        <v>4.1488118828709837</v>
      </c>
      <c r="CD28" s="134">
        <f t="shared" si="18"/>
        <v>4.6409567911652845</v>
      </c>
      <c r="CE28" s="134">
        <f t="shared" si="19"/>
        <v>4.6624434737432212</v>
      </c>
      <c r="CF28" s="134">
        <f t="shared" si="20"/>
        <v>4.4909744668417098</v>
      </c>
      <c r="CG28" s="134">
        <f t="shared" si="21"/>
        <v>4.2421481754879631</v>
      </c>
      <c r="CH28" s="134">
        <f t="shared" si="22"/>
        <v>4.9797391555820214</v>
      </c>
      <c r="CI28" s="134">
        <f t="shared" si="23"/>
        <v>6.6865504774429727</v>
      </c>
      <c r="CJ28" s="134">
        <f t="shared" si="24"/>
        <v>3.4532876175583187</v>
      </c>
      <c r="CK28" s="134">
        <f t="shared" si="25"/>
        <v>5.9531862305346257</v>
      </c>
      <c r="CL28" s="134">
        <f t="shared" si="26"/>
        <v>4.9710149640638654</v>
      </c>
      <c r="CM28" s="134">
        <f t="shared" si="27"/>
        <v>6.6400674606229177</v>
      </c>
      <c r="CN28" s="150">
        <f t="shared" si="28"/>
        <v>4.5517065471802054</v>
      </c>
      <c r="CO28" s="156">
        <v>43543</v>
      </c>
      <c r="CP28" s="159">
        <f t="shared" si="29"/>
        <v>4.7349817595492114</v>
      </c>
      <c r="CQ28" s="137">
        <f t="shared" si="30"/>
        <v>5.2966599531182013</v>
      </c>
      <c r="CR28" s="137">
        <f t="shared" si="31"/>
        <v>5.3211824074863543</v>
      </c>
      <c r="CS28" s="137">
        <f t="shared" si="32"/>
        <v>5.1203028056242257</v>
      </c>
      <c r="CT28" s="137">
        <f t="shared" si="33"/>
        <v>4.9574348317752399</v>
      </c>
      <c r="CU28" s="137">
        <f t="shared" si="34"/>
        <v>5.4777645182346335</v>
      </c>
      <c r="CV28" s="137">
        <f t="shared" si="35"/>
        <v>7.0284208608502166</v>
      </c>
      <c r="CW28" s="137">
        <f t="shared" si="36"/>
        <v>4.5629001894673547</v>
      </c>
      <c r="CX28" s="137">
        <f t="shared" si="37"/>
        <v>6.3244230810242712</v>
      </c>
      <c r="CY28" s="137">
        <f t="shared" si="38"/>
        <v>5.6325178964813984</v>
      </c>
      <c r="CZ28" s="137">
        <f t="shared" si="39"/>
        <v>7.5069915629179436</v>
      </c>
      <c r="DA28" s="146">
        <f t="shared" si="40"/>
        <v>5.0981838135782498</v>
      </c>
      <c r="DB28" s="156">
        <v>43543</v>
      </c>
      <c r="DC28" s="186">
        <f t="shared" si="51"/>
        <v>9.7123063756820276</v>
      </c>
      <c r="DD28" s="136">
        <f t="shared" si="52"/>
        <v>10.073894746862434</v>
      </c>
      <c r="DE28" s="136">
        <f t="shared" si="53"/>
        <v>13.678195574848029</v>
      </c>
      <c r="DF28" s="136">
        <f t="shared" si="54"/>
        <v>21.147604959274425</v>
      </c>
      <c r="DG28" s="136">
        <f t="shared" si="55"/>
        <v>18.252024047775684</v>
      </c>
      <c r="DH28" s="136">
        <f t="shared" si="56"/>
        <v>15.905709697415865</v>
      </c>
      <c r="DI28" s="136">
        <f t="shared" si="57"/>
        <v>8.8335251931480183</v>
      </c>
      <c r="DJ28" s="136">
        <f t="shared" si="58"/>
        <v>20.126388663741391</v>
      </c>
      <c r="DK28" s="136">
        <f t="shared" si="59"/>
        <v>9.0290865531646105</v>
      </c>
      <c r="DL28" s="136">
        <f t="shared" si="63"/>
        <v>11.715691138956933</v>
      </c>
      <c r="DM28" s="136">
        <f t="shared" si="60"/>
        <v>21.531559498320803</v>
      </c>
      <c r="DN28" s="166">
        <f t="shared" si="61"/>
        <v>6.4895676266942957</v>
      </c>
    </row>
    <row r="29" spans="1:118">
      <c r="A29" s="165">
        <v>43570</v>
      </c>
      <c r="B29" s="166">
        <f>A29-EY$3</f>
        <v>104</v>
      </c>
      <c r="C29" s="159">
        <v>12.083467818919182</v>
      </c>
      <c r="D29" s="137">
        <v>17.238018776717766</v>
      </c>
      <c r="E29" s="137">
        <v>10.287069635381465</v>
      </c>
      <c r="F29" s="137">
        <v>6.5974225110767284</v>
      </c>
      <c r="G29" s="137">
        <v>9.1618411260355685</v>
      </c>
      <c r="H29" s="137">
        <v>6.9712112895419027</v>
      </c>
      <c r="I29" s="137">
        <v>8.6741369741534413</v>
      </c>
      <c r="J29" s="137">
        <v>12.237608858115598</v>
      </c>
      <c r="K29" s="137">
        <v>9.1261044374410503</v>
      </c>
      <c r="L29" s="137">
        <v>12.452329604415766</v>
      </c>
      <c r="M29" s="137">
        <v>8.8995257026519656</v>
      </c>
      <c r="N29" s="146">
        <v>18.643092580750569</v>
      </c>
      <c r="O29" s="122">
        <v>43570</v>
      </c>
      <c r="P29" s="153" cm="1">
        <f t="array" ref="P29">'(4) Net primary production'!$G$27*(INDEX('(8) Biomass growth'!$C$2:$C$366,MATCH('(7) Time series'!B30,'(8) Biomass growth'!$A$2:$A$366,0),)-INDEX('(8) Biomass growth'!$C$2:$C$366,MATCH('(7) Time series'!B29,'(8) Biomass growth'!$A$2:$A$366,0),))+'(4) Net primary production'!$H$27*(B30-B29)/365</f>
        <v>1.4744418274276545</v>
      </c>
      <c r="Q29" s="134" cm="1">
        <f t="array" ref="Q29">'(4) Net primary production'!$G$28*(INDEX('(8) Biomass growth'!$C$2:$C$366,MATCH('(7) Time series'!B30,'(8) Biomass growth'!$A$2:$A$366,0),)-INDEX('(8) Biomass growth'!$C$2:$C$366,MATCH('(7) Time series'!B29,'(8) Biomass growth'!$A$2:$A$366,0),))+'(4) Net primary production'!$H$28*(B30-B29)/365</f>
        <v>1.6526815320252655</v>
      </c>
      <c r="R29" s="134" cm="1">
        <f t="array" ref="R29">'(4) Net primary production'!$G$29*(INDEX('(8) Biomass growth'!$C$2:$C$366,MATCH('(7) Time series'!B30,'(8) Biomass growth'!$A$2:$A$366,0),)-INDEX('(8) Biomass growth'!$C$2:$C$366,MATCH('(7) Time series'!B29,'(8) Biomass growth'!$A$2:$A$366,0),))+'(4) Net primary production'!$H$29*(B30-B29)/365</f>
        <v>1.6604633456556199</v>
      </c>
      <c r="S29" s="134" cm="1">
        <f t="array" ref="S29">'(4) Net primary production'!$G$30*(INDEX('(8) Biomass growth'!$C$2:$C$366,MATCH('(7) Time series'!B30,'(8) Biomass growth'!$A$2:$A$366,0),)-INDEX('(8) Biomass growth'!$C$2:$C$366,MATCH('(7) Time series'!B29,'(8) Biomass growth'!$A$2:$A$366,0),))+'(4) Net primary production'!$H$30*(B30-B29)/365</f>
        <v>1.6240795464734017</v>
      </c>
      <c r="T29" s="134" cm="1">
        <f t="array" ref="T29">'(4) Net primary production'!$G$31*(INDEX('(8) Biomass growth'!$C$2:$C$366,MATCH('(7) Time series'!B30,'(8) Biomass growth'!$A$2:$A$366,0),)-INDEX('(8) Biomass growth'!$C$2:$C$366,MATCH('(7) Time series'!B29,'(8) Biomass growth'!$A$2:$A$366,0),))+'(4) Net primary production'!$H$31*(B30-B29)/365</f>
        <v>1.7109061723455157</v>
      </c>
      <c r="U29" s="134" cm="1">
        <f t="array" ref="U29">'(4) Net primary production'!$G$32*(INDEX('(8) Biomass growth'!$C$2:$C$366,MATCH('(7) Time series'!B30,'(8) Biomass growth'!$A$2:$A$366,0),)-INDEX('(8) Biomass growth'!$C$2:$C$366,MATCH('(7) Time series'!B29,'(8) Biomass growth'!$A$2:$A$366,0),))+'(4) Net primary production'!$H$32*(B30-B29)/365</f>
        <v>1.8667471078990789</v>
      </c>
      <c r="V29" s="134" cm="1">
        <f t="array" ref="V29">'(4) Net primary production'!$G$33*(INDEX('(8) Biomass growth'!$C$2:$C$366,MATCH('(7) Time series'!B30,'(8) Biomass growth'!$A$2:$A$366,0),)-INDEX('(8) Biomass growth'!$C$2:$C$366,MATCH('(7) Time series'!B29,'(8) Biomass growth'!$A$2:$A$366,0),))+'(4) Net primary production'!$H$33*(B30-B29)/365</f>
        <v>2.0210059121799593</v>
      </c>
      <c r="W29" s="134" cm="1">
        <f t="array" ref="W29">'(4) Net primary production'!$G$34*(INDEX('(8) Biomass growth'!$C$2:$C$366,MATCH('(7) Time series'!B30,'(8) Biomass growth'!$A$2:$A$366,0),)-INDEX('(8) Biomass growth'!$C$2:$C$366,MATCH('(7) Time series'!B29,'(8) Biomass growth'!$A$2:$A$366,0),))+'(4) Net primary production'!$H$34*(B30-B29)/365</f>
        <v>0.67684156044766719</v>
      </c>
      <c r="X29" s="134" cm="1">
        <f t="array" ref="X29">'(4) Net primary production'!$G$35*(INDEX('(8) Biomass growth'!$C$2:$C$366,MATCH('(7) Time series'!B30,'(8) Biomass growth'!$A$2:$A$366,0),)-INDEX('(8) Biomass growth'!$C$2:$C$366,MATCH('(7) Time series'!B29,'(8) Biomass growth'!$A$2:$A$366,0),))+'(4) Net primary production'!$H$35*(B30-B29)/365</f>
        <v>2.1643929809860967</v>
      </c>
      <c r="Y29" s="135" cm="1">
        <f t="array" ref="Y29">'(4) Net primary production'!$G$36*(INDEX('(8) Biomass growth'!$C$2:$C$366,MATCH('(7) Time series'!B30,'(8) Biomass growth'!$A$2:$A$366,0),)-INDEX('(8) Biomass growth'!$C$2:$C$366,MATCH('(7) Time series'!B29,'(8) Biomass growth'!$A$2:$A$366,0),))+'(4) Net primary production'!$H$36*(B30-B29)/365</f>
        <v>0.73855866398710524</v>
      </c>
      <c r="Z29" s="134" cm="1">
        <f t="array" ref="Z29">'(4) Net primary production'!$G$37*(INDEX('(8) Biomass growth'!$C$2:$C$366,MATCH('(7) Time series'!B30,'(8) Biomass growth'!$A$2:$A$366,0),)-INDEX('(8) Biomass growth'!$C$2:$C$366,MATCH('(7) Time series'!B29,'(8) Biomass growth'!$A$2:$A$366,0),))+'(4) Net primary production'!$H$37*(B30-B29)/365</f>
        <v>2.4950029566670882</v>
      </c>
      <c r="AA29" s="150" cm="1">
        <f t="array" ref="AA29">'(4) Net primary production'!$G$38*(INDEX('(8) Biomass growth'!$C$2:$C$366,MATCH('(7) Time series'!B30,'(8) Biomass growth'!$A$2:$A$366,0),)-INDEX('(8) Biomass growth'!$C$2:$C$366,MATCH('(7) Time series'!B29,'(8) Biomass growth'!$A$2:$A$366,0),))+'(4) Net primary production'!$H$38*(B30-B29)/365</f>
        <v>0.71223730135828223</v>
      </c>
      <c r="AB29" s="175">
        <v>43570</v>
      </c>
      <c r="AC29" s="173">
        <f>SUM('(6) Plant uptake'!$H$9:$H$11)</f>
        <v>1.6157619927066933</v>
      </c>
      <c r="AD29" s="134">
        <f>SUM('(6) Plant uptake'!$H$9:$H$11)</f>
        <v>1.6157619927066933</v>
      </c>
      <c r="AE29" s="134">
        <f>SUM('(6) Plant uptake'!$H$9:$H$11)</f>
        <v>1.6157619927066933</v>
      </c>
      <c r="AF29" s="134">
        <f>SUM('(6) Plant uptake'!$H$36:$H$38)</f>
        <v>1.5776159602381541</v>
      </c>
      <c r="AG29" s="134">
        <f>SUM('(6) Plant uptake'!$H$45:$H$47)</f>
        <v>1.7035725587729869</v>
      </c>
      <c r="AH29" s="134">
        <f>SUM('(6) Plant uptake'!$H$54:$H$56)</f>
        <v>1.0885779582926565</v>
      </c>
      <c r="AI29" s="134">
        <f>SUM('(6) Plant uptake'!$H$63:$H$65)</f>
        <v>0.69100284755474339</v>
      </c>
      <c r="AJ29" s="134">
        <f>SUM('(6) Plant uptake'!$H$72:$H$74)</f>
        <v>6.0212193822232116</v>
      </c>
      <c r="AK29" s="134">
        <f>SUM('(6) Plant uptake'!$H$81:$H$83)</f>
        <v>0.70128741626309754</v>
      </c>
      <c r="AL29" s="134">
        <f>SUM('(6) Plant uptake'!$H$90:$H$92)</f>
        <v>3.2991349503198615</v>
      </c>
      <c r="AM29" s="134">
        <f>SUM('(6) Plant uptake'!$H$99:$H$101)</f>
        <v>1.4230824346611153</v>
      </c>
      <c r="AN29" s="150">
        <f>SUM('(6) Plant uptake'!$H$108:$H$110)</f>
        <v>2.8228795215783391</v>
      </c>
      <c r="AO29" s="175">
        <v>43570</v>
      </c>
      <c r="AP29" s="173">
        <f>SUM('(6) Plant uptake'!$I$9:$I$11)</f>
        <v>11.436091859958639</v>
      </c>
      <c r="AQ29" s="134">
        <f>SUM('(6) Plant uptake'!$I$9:$I$11)</f>
        <v>11.436091859958639</v>
      </c>
      <c r="AR29" s="134">
        <f>SUM('(6) Plant uptake'!$I$9:$I$11)</f>
        <v>11.436091859958639</v>
      </c>
      <c r="AS29" s="134">
        <f>SUM('(6) Plant uptake'!$I$36:$I$38)</f>
        <v>11.258086692263145</v>
      </c>
      <c r="AT29" s="134">
        <f>SUM('(6) Plant uptake'!$I$45:$I$47)</f>
        <v>10.103372065573277</v>
      </c>
      <c r="AU29" s="134">
        <f>SUM('(6) Plant uptake'!$I$54:$I$56)</f>
        <v>10.884655058410493</v>
      </c>
      <c r="AV29" s="134">
        <f>SUM('(6) Plant uptake'!$I$63:$I$65)</f>
        <v>13.515138030332551</v>
      </c>
      <c r="AW29" s="134">
        <f>SUM('(6) Plant uptake'!$I$72:$I$74)</f>
        <v>18.738975081600039</v>
      </c>
      <c r="AX29" s="134">
        <f>SUM('(6) Plant uptake'!$I$81:$I$83)</f>
        <v>11.24590563851131</v>
      </c>
      <c r="AY29" s="134">
        <f>SUM('(6) Plant uptake'!$I$90:$I$92)</f>
        <v>24.79210356115945</v>
      </c>
      <c r="AZ29" s="134">
        <f>SUM('(6) Plant uptake'!$I$99:$I$101)</f>
        <v>10.899873868037371</v>
      </c>
      <c r="BA29" s="150">
        <f>SUM('(6) Plant uptake'!$I$108:$I$110)</f>
        <v>23.512266640036483</v>
      </c>
      <c r="BB29" s="122">
        <v>43570</v>
      </c>
      <c r="BC29" s="173">
        <f>SUM('(6) Plant uptake'!$J$9:$J$11)</f>
        <v>13.051853852665333</v>
      </c>
      <c r="BD29" s="134">
        <f>SUM('(6) Plant uptake'!$J$9:$J$11)</f>
        <v>13.051853852665333</v>
      </c>
      <c r="BE29" s="134">
        <f>SUM('(6) Plant uptake'!$J$9:$J$11)</f>
        <v>13.051853852665333</v>
      </c>
      <c r="BF29" s="134">
        <f>SUM('(6) Plant uptake'!$J$36:$J$38)</f>
        <v>12.835702652501299</v>
      </c>
      <c r="BG29" s="134">
        <f>SUM('(6) Plant uptake'!$J$45:$J$47)</f>
        <v>11.806944624346265</v>
      </c>
      <c r="BH29" s="134">
        <f>SUM('(6) Plant uptake'!$J$54:$J$56)</f>
        <v>11.97323301670315</v>
      </c>
      <c r="BI29" s="134">
        <f>SUM('(6) Plant uptake'!$J$63:$J$65)</f>
        <v>14.206140877887293</v>
      </c>
      <c r="BJ29" s="134">
        <f>SUM('(6) Plant uptake'!$J$72:$J$74)</f>
        <v>24.760194463823247</v>
      </c>
      <c r="BK29" s="134">
        <f>SUM('(6) Plant uptake'!$J$81:$J$83)</f>
        <v>11.947193054774408</v>
      </c>
      <c r="BL29" s="134">
        <f>SUM('(6) Plant uptake'!$J$90:$J$92)</f>
        <v>28.091238511479315</v>
      </c>
      <c r="BM29" s="134">
        <f>SUM('(6) Plant uptake'!$J$99:$J$101)</f>
        <v>12.322956302698486</v>
      </c>
      <c r="BN29" s="150">
        <f>SUM('(6) Plant uptake'!$J$108:$J$110)</f>
        <v>26.335146161614823</v>
      </c>
      <c r="BO29" s="122">
        <v>43570</v>
      </c>
      <c r="BP29" s="173">
        <f t="shared" si="5"/>
        <v>2.3823470652146055</v>
      </c>
      <c r="BQ29" s="134">
        <f t="shared" si="6"/>
        <v>2.6703400054946935</v>
      </c>
      <c r="BR29" s="134">
        <f t="shared" si="7"/>
        <v>2.6829135641929471</v>
      </c>
      <c r="BS29" s="134">
        <f t="shared" si="8"/>
        <v>2.5621738132127816</v>
      </c>
      <c r="BT29" s="134">
        <f t="shared" si="9"/>
        <v>2.9146528058431471</v>
      </c>
      <c r="BU29" s="134">
        <f t="shared" si="10"/>
        <v>2.0320997553655005</v>
      </c>
      <c r="BV29" s="134">
        <f t="shared" si="11"/>
        <v>1.3965208402413236</v>
      </c>
      <c r="BW29" s="134">
        <f t="shared" si="12"/>
        <v>4.0754115224616969</v>
      </c>
      <c r="BX29" s="134">
        <f t="shared" si="13"/>
        <v>1.5178615614137234</v>
      </c>
      <c r="BY29" s="134">
        <f t="shared" si="14"/>
        <v>2.4366047012214018</v>
      </c>
      <c r="BZ29" s="134">
        <f t="shared" si="15"/>
        <v>3.5505948820604809</v>
      </c>
      <c r="CA29" s="150">
        <f t="shared" si="16"/>
        <v>2.010560092508515</v>
      </c>
      <c r="CB29" s="156">
        <v>43570</v>
      </c>
      <c r="CC29" s="153">
        <f t="shared" si="17"/>
        <v>16.861852180627938</v>
      </c>
      <c r="CD29" s="134">
        <f t="shared" si="18"/>
        <v>18.90021781549811</v>
      </c>
      <c r="CE29" s="134">
        <f t="shared" si="19"/>
        <v>18.989211351011921</v>
      </c>
      <c r="CF29" s="134">
        <f t="shared" si="20"/>
        <v>18.284028329328969</v>
      </c>
      <c r="CG29" s="134">
        <f t="shared" si="21"/>
        <v>17.285921628492581</v>
      </c>
      <c r="CH29" s="134">
        <f t="shared" si="22"/>
        <v>20.318898350766869</v>
      </c>
      <c r="CI29" s="134">
        <f t="shared" si="23"/>
        <v>27.314173863230295</v>
      </c>
      <c r="CJ29" s="134">
        <f t="shared" si="24"/>
        <v>12.683317135420122</v>
      </c>
      <c r="CK29" s="134">
        <f t="shared" si="25"/>
        <v>24.340559228825846</v>
      </c>
      <c r="CL29" s="134">
        <f t="shared" si="26"/>
        <v>18.310422883559877</v>
      </c>
      <c r="CM29" s="134">
        <f t="shared" si="27"/>
        <v>27.195217528051572</v>
      </c>
      <c r="CN29" s="150">
        <f t="shared" si="28"/>
        <v>16.74631334051595</v>
      </c>
      <c r="CO29" s="156">
        <v>43570</v>
      </c>
      <c r="CP29" s="159">
        <f t="shared" si="29"/>
        <v>19.244199245842548</v>
      </c>
      <c r="CQ29" s="137">
        <f t="shared" si="30"/>
        <v>21.570557820992807</v>
      </c>
      <c r="CR29" s="137">
        <f t="shared" si="31"/>
        <v>21.672124915204872</v>
      </c>
      <c r="CS29" s="137">
        <f t="shared" si="32"/>
        <v>20.846202142541749</v>
      </c>
      <c r="CT29" s="137">
        <f t="shared" si="33"/>
        <v>20.200574434335731</v>
      </c>
      <c r="CU29" s="137">
        <f t="shared" si="34"/>
        <v>22.350998106132369</v>
      </c>
      <c r="CV29" s="137">
        <f t="shared" si="35"/>
        <v>28.710694703471617</v>
      </c>
      <c r="CW29" s="137">
        <f t="shared" si="36"/>
        <v>16.758728657881818</v>
      </c>
      <c r="CX29" s="137">
        <f t="shared" si="37"/>
        <v>25.85842079023957</v>
      </c>
      <c r="CY29" s="137">
        <f t="shared" si="38"/>
        <v>20.747027584781282</v>
      </c>
      <c r="CZ29" s="137">
        <f t="shared" si="39"/>
        <v>30.745812410112052</v>
      </c>
      <c r="DA29" s="146">
        <f t="shared" si="40"/>
        <v>18.756873433024467</v>
      </c>
      <c r="DB29" s="156">
        <v>43570</v>
      </c>
      <c r="DC29" s="186">
        <f t="shared" si="51"/>
        <v>19.715756278876711</v>
      </c>
      <c r="DD29" s="136">
        <f t="shared" si="52"/>
        <v>15.490991395724329</v>
      </c>
      <c r="DE29" s="136">
        <f t="shared" si="53"/>
        <v>26.080445251048985</v>
      </c>
      <c r="DF29" s="136">
        <f t="shared" si="54"/>
        <v>38.835981914316164</v>
      </c>
      <c r="DG29" s="136">
        <f t="shared" si="55"/>
        <v>31.812959488682491</v>
      </c>
      <c r="DH29" s="136">
        <f t="shared" si="56"/>
        <v>29.149880429159037</v>
      </c>
      <c r="DI29" s="136">
        <f t="shared" si="57"/>
        <v>16.099824621199481</v>
      </c>
      <c r="DJ29" s="136">
        <f t="shared" si="58"/>
        <v>33.302351543610676</v>
      </c>
      <c r="DK29" s="136">
        <f t="shared" si="59"/>
        <v>16.632086251243145</v>
      </c>
      <c r="DL29" s="136">
        <f t="shared" si="63"/>
        <v>19.567460697132113</v>
      </c>
      <c r="DM29" s="136">
        <f t="shared" si="60"/>
        <v>39.896450672673943</v>
      </c>
      <c r="DN29" s="166">
        <f t="shared" si="61"/>
        <v>10.784477327460495</v>
      </c>
    </row>
    <row r="30" spans="1:118" ht="17" thickBot="1">
      <c r="A30" s="167">
        <v>43617</v>
      </c>
      <c r="B30" s="168">
        <f>A30-EY$3</f>
        <v>151</v>
      </c>
      <c r="C30" s="147"/>
      <c r="D30" s="147"/>
      <c r="E30" s="147"/>
      <c r="F30" s="147"/>
      <c r="G30" s="147"/>
      <c r="H30" s="147"/>
      <c r="I30" s="147"/>
      <c r="J30" s="147"/>
      <c r="K30" s="147"/>
      <c r="L30" s="147"/>
      <c r="M30" s="147"/>
      <c r="N30" s="148"/>
      <c r="O30" s="169">
        <v>43617</v>
      </c>
      <c r="P30" s="187"/>
      <c r="Q30" s="187"/>
      <c r="R30" s="187"/>
      <c r="S30" s="187"/>
      <c r="T30" s="187"/>
      <c r="U30" s="187"/>
      <c r="V30" s="187"/>
      <c r="W30" s="187"/>
      <c r="X30" s="187"/>
      <c r="Y30" s="187"/>
      <c r="Z30" s="187"/>
      <c r="AA30" s="188"/>
      <c r="AB30" s="176">
        <v>43617</v>
      </c>
      <c r="AC30" s="189"/>
      <c r="AD30" s="187"/>
      <c r="AE30" s="187"/>
      <c r="AF30" s="187"/>
      <c r="AG30" s="187"/>
      <c r="AH30" s="187"/>
      <c r="AI30" s="187"/>
      <c r="AJ30" s="187"/>
      <c r="AK30" s="187"/>
      <c r="AL30" s="187"/>
      <c r="AM30" s="187"/>
      <c r="AN30" s="188"/>
      <c r="AO30" s="176">
        <v>43617</v>
      </c>
      <c r="AP30" s="180"/>
      <c r="AQ30" s="147"/>
      <c r="AR30" s="147"/>
      <c r="AS30" s="147"/>
      <c r="AT30" s="147"/>
      <c r="AU30" s="147"/>
      <c r="AV30" s="147"/>
      <c r="AW30" s="147"/>
      <c r="AX30" s="147"/>
      <c r="AY30" s="147"/>
      <c r="AZ30" s="147"/>
      <c r="BA30" s="148"/>
      <c r="BB30" s="169">
        <v>43617</v>
      </c>
      <c r="BC30" s="180"/>
      <c r="BD30" s="147"/>
      <c r="BE30" s="147"/>
      <c r="BF30" s="147"/>
      <c r="BG30" s="147"/>
      <c r="BH30" s="147"/>
      <c r="BI30" s="147"/>
      <c r="BJ30" s="147"/>
      <c r="BK30" s="147"/>
      <c r="BL30" s="147"/>
      <c r="BM30" s="147"/>
      <c r="BN30" s="148"/>
      <c r="BO30" s="169">
        <v>43617</v>
      </c>
      <c r="BP30" s="180"/>
      <c r="BQ30" s="147"/>
      <c r="BR30" s="147"/>
      <c r="BS30" s="147"/>
      <c r="BT30" s="147"/>
      <c r="BU30" s="147"/>
      <c r="BV30" s="147"/>
      <c r="BW30" s="147"/>
      <c r="BX30" s="147"/>
      <c r="BY30" s="147"/>
      <c r="BZ30" s="147"/>
      <c r="CA30" s="148"/>
      <c r="CB30" s="157">
        <v>43617</v>
      </c>
      <c r="CC30" s="147"/>
      <c r="CD30" s="147"/>
      <c r="CE30" s="147"/>
      <c r="CF30" s="147"/>
      <c r="CG30" s="147"/>
      <c r="CH30" s="147"/>
      <c r="CI30" s="147"/>
      <c r="CJ30" s="147"/>
      <c r="CK30" s="147"/>
      <c r="CL30" s="147"/>
      <c r="CM30" s="147"/>
      <c r="CN30" s="148"/>
      <c r="CO30" s="157">
        <v>43617</v>
      </c>
      <c r="CP30" s="147"/>
      <c r="CQ30" s="147"/>
      <c r="CR30" s="147"/>
      <c r="CS30" s="147"/>
      <c r="CT30" s="147"/>
      <c r="CU30" s="147"/>
      <c r="CV30" s="147"/>
      <c r="CW30" s="147"/>
      <c r="CX30" s="147"/>
      <c r="CY30" s="147"/>
      <c r="CZ30" s="147"/>
      <c r="DA30" s="148"/>
      <c r="DB30" s="157">
        <v>43617</v>
      </c>
      <c r="DC30" s="147"/>
      <c r="DD30" s="147"/>
      <c r="DE30" s="147"/>
      <c r="DF30" s="147"/>
      <c r="DG30" s="147"/>
      <c r="DH30" s="147"/>
      <c r="DI30" s="147"/>
      <c r="DJ30" s="147"/>
      <c r="DK30" s="147"/>
      <c r="DL30" s="147"/>
      <c r="DM30" s="147"/>
      <c r="DN30" s="148"/>
    </row>
    <row r="31" spans="1:118">
      <c r="AF31" s="4"/>
    </row>
    <row r="32" spans="1:118">
      <c r="A32" s="51" t="s">
        <v>34</v>
      </c>
      <c r="AF32" s="4"/>
      <c r="CA32" s="34"/>
      <c r="CN32" s="34"/>
      <c r="DA32" s="55"/>
    </row>
    <row r="33" spans="1:32">
      <c r="A33" s="4" t="s">
        <v>140</v>
      </c>
      <c r="AF33" s="4"/>
    </row>
    <row r="34" spans="1:32">
      <c r="A34" s="4" t="s">
        <v>141</v>
      </c>
      <c r="AF34" s="4"/>
    </row>
    <row r="35" spans="1:32">
      <c r="A35" s="4" t="s">
        <v>145</v>
      </c>
      <c r="AF35" s="4"/>
    </row>
    <row r="36" spans="1:32">
      <c r="A36" s="4" t="s">
        <v>146</v>
      </c>
      <c r="AF36" s="4"/>
    </row>
    <row r="37" spans="1:32">
      <c r="AF37" s="4"/>
    </row>
    <row r="38" spans="1:32">
      <c r="AF38" s="4"/>
    </row>
    <row r="39" spans="1:32">
      <c r="AF39" s="4"/>
    </row>
    <row r="40" spans="1:32">
      <c r="AF40" s="4"/>
    </row>
    <row r="41" spans="1:32">
      <c r="AF41" s="4"/>
    </row>
    <row r="42" spans="1:32">
      <c r="AF42" s="4"/>
    </row>
    <row r="43" spans="1:32">
      <c r="AF43" s="4"/>
    </row>
    <row r="44" spans="1:32">
      <c r="AF44" s="4"/>
    </row>
    <row r="45" spans="1:32">
      <c r="AF45" s="4"/>
    </row>
    <row r="46" spans="1:32">
      <c r="AF46" s="4"/>
    </row>
    <row r="47" spans="1:32">
      <c r="AF47" s="4"/>
    </row>
    <row r="48" spans="1: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138"/>
    </row>
    <row r="83" spans="32:32">
      <c r="AF83" s="138"/>
    </row>
    <row r="84" spans="32:32">
      <c r="AF84" s="138"/>
    </row>
    <row r="85" spans="32:32">
      <c r="AF85" s="138"/>
    </row>
    <row r="86" spans="32:32">
      <c r="AF86" s="138"/>
    </row>
    <row r="87" spans="32:32">
      <c r="AF87" s="138"/>
    </row>
    <row r="88" spans="32:32">
      <c r="AF88" s="138"/>
    </row>
    <row r="89" spans="32:32">
      <c r="AF89" s="138"/>
    </row>
    <row r="90" spans="32:32">
      <c r="AF90" s="138"/>
    </row>
    <row r="91" spans="32:32">
      <c r="AF91" s="138"/>
    </row>
    <row r="92" spans="32:32">
      <c r="AF92" s="138"/>
    </row>
    <row r="93" spans="32:32">
      <c r="AF93" s="138"/>
    </row>
    <row r="94" spans="32:32">
      <c r="AF94" s="138"/>
    </row>
    <row r="95" spans="32:32">
      <c r="AF95" s="138"/>
    </row>
    <row r="96" spans="32:32">
      <c r="AF96" s="138"/>
    </row>
    <row r="97" spans="32:32">
      <c r="AF97" s="138"/>
    </row>
    <row r="98" spans="32:32">
      <c r="AF98" s="138"/>
    </row>
    <row r="99" spans="32:32">
      <c r="AF99" s="138"/>
    </row>
    <row r="100" spans="32:32">
      <c r="AF100" s="138"/>
    </row>
    <row r="101" spans="32:32">
      <c r="AF101" s="138"/>
    </row>
    <row r="102" spans="32:32">
      <c r="AF102" s="138"/>
    </row>
    <row r="103" spans="32:32">
      <c r="AF103" s="138"/>
    </row>
    <row r="104" spans="32:32">
      <c r="AF104" s="138"/>
    </row>
    <row r="105" spans="32:32">
      <c r="AF105" s="138"/>
    </row>
    <row r="106" spans="32:32">
      <c r="AF106" s="138"/>
    </row>
    <row r="107" spans="32:32">
      <c r="AF107" s="138"/>
    </row>
    <row r="108" spans="32:32">
      <c r="AF108" s="138"/>
    </row>
    <row r="109" spans="32:32">
      <c r="AF109" s="138"/>
    </row>
    <row r="110" spans="32:32">
      <c r="AF110" s="138"/>
    </row>
    <row r="111" spans="32:32">
      <c r="AF111" s="138"/>
    </row>
  </sheetData>
  <mergeCells count="2">
    <mergeCell ref="P30:AA30"/>
    <mergeCell ref="AC30:AN30"/>
  </mergeCells>
  <phoneticPr fontId="7"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24B9-C868-D04D-A2B2-82B5F66BF54E}">
  <dimension ref="A1:C367"/>
  <sheetViews>
    <sheetView workbookViewId="0">
      <selection activeCell="P8" sqref="P8"/>
    </sheetView>
  </sheetViews>
  <sheetFormatPr baseColWidth="10" defaultRowHeight="16"/>
  <cols>
    <col min="1" max="1" width="12.33203125" style="4" bestFit="1" customWidth="1"/>
    <col min="2" max="2" width="16.5" style="4" customWidth="1"/>
    <col min="3" max="3" width="17" style="4" customWidth="1"/>
  </cols>
  <sheetData>
    <row r="1" spans="1:3" s="102" customFormat="1" ht="57" customHeight="1" thickBot="1">
      <c r="A1" s="108" t="s">
        <v>131</v>
      </c>
      <c r="B1" s="127" t="s">
        <v>133</v>
      </c>
      <c r="C1" s="128" t="s">
        <v>134</v>
      </c>
    </row>
    <row r="2" spans="1:3">
      <c r="A2" s="111">
        <v>0</v>
      </c>
      <c r="B2" s="126">
        <v>3.2258064516129032E-4</v>
      </c>
      <c r="C2" s="129">
        <v>3.2258064516129032E-4</v>
      </c>
    </row>
    <row r="3" spans="1:3">
      <c r="A3" s="113">
        <v>1</v>
      </c>
      <c r="B3" s="125">
        <v>3.2258064516129032E-4</v>
      </c>
      <c r="C3" s="130">
        <v>6.4516129032258064E-4</v>
      </c>
    </row>
    <row r="4" spans="1:3">
      <c r="A4" s="113">
        <v>2</v>
      </c>
      <c r="B4" s="125">
        <v>3.2258064516129032E-4</v>
      </c>
      <c r="C4" s="130">
        <v>9.6774193548387097E-4</v>
      </c>
    </row>
    <row r="5" spans="1:3">
      <c r="A5" s="113">
        <v>3</v>
      </c>
      <c r="B5" s="125">
        <v>3.2258064516129032E-4</v>
      </c>
      <c r="C5" s="130">
        <v>1.2903225806451613E-3</v>
      </c>
    </row>
    <row r="6" spans="1:3">
      <c r="A6" s="113">
        <v>4</v>
      </c>
      <c r="B6" s="125">
        <v>3.2258064516129032E-4</v>
      </c>
      <c r="C6" s="130">
        <v>1.6129032258064516E-3</v>
      </c>
    </row>
    <row r="7" spans="1:3">
      <c r="A7" s="113">
        <v>5</v>
      </c>
      <c r="B7" s="125">
        <v>3.2258064516129032E-4</v>
      </c>
      <c r="C7" s="130">
        <v>1.9354838709677419E-3</v>
      </c>
    </row>
    <row r="8" spans="1:3">
      <c r="A8" s="113">
        <v>6</v>
      </c>
      <c r="B8" s="125">
        <v>3.2258064516129032E-4</v>
      </c>
      <c r="C8" s="130">
        <v>2.2580645161290325E-3</v>
      </c>
    </row>
    <row r="9" spans="1:3">
      <c r="A9" s="113">
        <v>7</v>
      </c>
      <c r="B9" s="125">
        <v>3.2258064516129032E-4</v>
      </c>
      <c r="C9" s="130">
        <v>2.5806451612903226E-3</v>
      </c>
    </row>
    <row r="10" spans="1:3">
      <c r="A10" s="113">
        <v>8</v>
      </c>
      <c r="B10" s="125">
        <v>3.2258064516129032E-4</v>
      </c>
      <c r="C10" s="130">
        <v>2.9032258064516127E-3</v>
      </c>
    </row>
    <row r="11" spans="1:3">
      <c r="A11" s="113">
        <v>9</v>
      </c>
      <c r="B11" s="125">
        <v>3.2258064516129032E-4</v>
      </c>
      <c r="C11" s="130">
        <v>3.2258064516129028E-3</v>
      </c>
    </row>
    <row r="12" spans="1:3">
      <c r="A12" s="113">
        <v>10</v>
      </c>
      <c r="B12" s="125">
        <v>3.2258064516129032E-4</v>
      </c>
      <c r="C12" s="130">
        <v>3.5483870967741929E-3</v>
      </c>
    </row>
    <row r="13" spans="1:3">
      <c r="A13" s="113">
        <v>11</v>
      </c>
      <c r="B13" s="125">
        <v>3.2258064516129032E-4</v>
      </c>
      <c r="C13" s="130">
        <v>3.870967741935483E-3</v>
      </c>
    </row>
    <row r="14" spans="1:3">
      <c r="A14" s="113">
        <v>12</v>
      </c>
      <c r="B14" s="125">
        <v>3.2258064516129032E-4</v>
      </c>
      <c r="C14" s="130">
        <v>4.1935483870967731E-3</v>
      </c>
    </row>
    <row r="15" spans="1:3">
      <c r="A15" s="113">
        <v>13</v>
      </c>
      <c r="B15" s="125">
        <v>3.2258064516129032E-4</v>
      </c>
      <c r="C15" s="130">
        <v>4.5161290322580632E-3</v>
      </c>
    </row>
    <row r="16" spans="1:3">
      <c r="A16" s="113">
        <v>14</v>
      </c>
      <c r="B16" s="125">
        <v>3.2258064516129032E-4</v>
      </c>
      <c r="C16" s="130">
        <v>4.8387096774193533E-3</v>
      </c>
    </row>
    <row r="17" spans="1:3">
      <c r="A17" s="113">
        <v>15</v>
      </c>
      <c r="B17" s="125">
        <v>3.2968509984639019E-4</v>
      </c>
      <c r="C17" s="130">
        <v>5.1683947772657437E-3</v>
      </c>
    </row>
    <row r="18" spans="1:3">
      <c r="A18" s="113">
        <v>16</v>
      </c>
      <c r="B18" s="125">
        <v>3.3678955453149E-4</v>
      </c>
      <c r="C18" s="130">
        <v>5.5051843317972336E-3</v>
      </c>
    </row>
    <row r="19" spans="1:3">
      <c r="A19" s="113">
        <v>17</v>
      </c>
      <c r="B19" s="125">
        <v>3.4389400921658986E-4</v>
      </c>
      <c r="C19" s="130">
        <v>5.8490783410138237E-3</v>
      </c>
    </row>
    <row r="20" spans="1:3">
      <c r="A20" s="113">
        <v>18</v>
      </c>
      <c r="B20" s="125">
        <v>3.5099846390168973E-4</v>
      </c>
      <c r="C20" s="130">
        <v>6.2000768049155133E-3</v>
      </c>
    </row>
    <row r="21" spans="1:3">
      <c r="A21" s="113">
        <v>19</v>
      </c>
      <c r="B21" s="125">
        <v>3.5810291858678954E-4</v>
      </c>
      <c r="C21" s="130">
        <v>6.5581797235023031E-3</v>
      </c>
    </row>
    <row r="22" spans="1:3">
      <c r="A22" s="113">
        <v>20</v>
      </c>
      <c r="B22" s="125">
        <v>3.6520737327188941E-4</v>
      </c>
      <c r="C22" s="130">
        <v>6.9233870967741924E-3</v>
      </c>
    </row>
    <row r="23" spans="1:3">
      <c r="A23" s="113">
        <v>21</v>
      </c>
      <c r="B23" s="125">
        <v>3.7231182795698927E-4</v>
      </c>
      <c r="C23" s="130">
        <v>7.295698924731182E-3</v>
      </c>
    </row>
    <row r="24" spans="1:3">
      <c r="A24" s="113">
        <v>22</v>
      </c>
      <c r="B24" s="125">
        <v>3.7941628264208908E-4</v>
      </c>
      <c r="C24" s="130">
        <v>7.675115207373271E-3</v>
      </c>
    </row>
    <row r="25" spans="1:3">
      <c r="A25" s="113">
        <v>23</v>
      </c>
      <c r="B25" s="125">
        <v>3.8652073732718895E-4</v>
      </c>
      <c r="C25" s="130">
        <v>8.0616359447004595E-3</v>
      </c>
    </row>
    <row r="26" spans="1:3">
      <c r="A26" s="113">
        <v>24</v>
      </c>
      <c r="B26" s="125">
        <v>3.9362519201228881E-4</v>
      </c>
      <c r="C26" s="130">
        <v>8.4552611367127491E-3</v>
      </c>
    </row>
    <row r="27" spans="1:3">
      <c r="A27" s="113">
        <v>25</v>
      </c>
      <c r="B27" s="125">
        <v>4.0072964669738862E-4</v>
      </c>
      <c r="C27" s="130">
        <v>8.8559907834101382E-3</v>
      </c>
    </row>
    <row r="28" spans="1:3">
      <c r="A28" s="113">
        <v>26</v>
      </c>
      <c r="B28" s="125">
        <v>4.0783410138248849E-4</v>
      </c>
      <c r="C28" s="130">
        <v>9.2638248847926267E-3</v>
      </c>
    </row>
    <row r="29" spans="1:3">
      <c r="A29" s="113">
        <v>27</v>
      </c>
      <c r="B29" s="125">
        <v>4.1493855606758836E-4</v>
      </c>
      <c r="C29" s="130">
        <v>9.6787634408602146E-3</v>
      </c>
    </row>
    <row r="30" spans="1:3">
      <c r="A30" s="113">
        <v>28</v>
      </c>
      <c r="B30" s="125">
        <v>4.2204301075268822E-4</v>
      </c>
      <c r="C30" s="130">
        <v>1.0100806451612904E-2</v>
      </c>
    </row>
    <row r="31" spans="1:3">
      <c r="A31" s="113">
        <v>29</v>
      </c>
      <c r="B31" s="125">
        <v>4.2914746543778803E-4</v>
      </c>
      <c r="C31" s="130">
        <v>1.0529953917050692E-2</v>
      </c>
    </row>
    <row r="32" spans="1:3">
      <c r="A32" s="113">
        <v>30</v>
      </c>
      <c r="B32" s="125">
        <v>4.362519201228879E-4</v>
      </c>
      <c r="C32" s="130">
        <v>1.096620583717358E-2</v>
      </c>
    </row>
    <row r="33" spans="1:3">
      <c r="A33" s="113">
        <v>31</v>
      </c>
      <c r="B33" s="125">
        <v>4.4335637480798771E-4</v>
      </c>
      <c r="C33" s="130">
        <v>1.1409562211981568E-2</v>
      </c>
    </row>
    <row r="34" spans="1:3">
      <c r="A34" s="113">
        <v>32</v>
      </c>
      <c r="B34" s="125">
        <v>4.5046082949308757E-4</v>
      </c>
      <c r="C34" s="130">
        <v>1.1860023041474654E-2</v>
      </c>
    </row>
    <row r="35" spans="1:3">
      <c r="A35" s="113">
        <v>33</v>
      </c>
      <c r="B35" s="125">
        <v>4.5756528417818744E-4</v>
      </c>
      <c r="C35" s="130">
        <v>1.2317588325652842E-2</v>
      </c>
    </row>
    <row r="36" spans="1:3">
      <c r="A36" s="113">
        <v>34</v>
      </c>
      <c r="B36" s="125">
        <v>4.646697388632873E-4</v>
      </c>
      <c r="C36" s="130">
        <v>1.278225806451613E-2</v>
      </c>
    </row>
    <row r="37" spans="1:3">
      <c r="A37" s="113">
        <v>35</v>
      </c>
      <c r="B37" s="125">
        <v>4.7177419354838712E-4</v>
      </c>
      <c r="C37" s="130">
        <v>1.3254032258064517E-2</v>
      </c>
    </row>
    <row r="38" spans="1:3">
      <c r="A38" s="113">
        <v>36</v>
      </c>
      <c r="B38" s="125">
        <v>4.7887864823348698E-4</v>
      </c>
      <c r="C38" s="130">
        <v>1.3732910906298003E-2</v>
      </c>
    </row>
    <row r="39" spans="1:3">
      <c r="A39" s="113">
        <v>37</v>
      </c>
      <c r="B39" s="125">
        <v>4.8598310291858679E-4</v>
      </c>
      <c r="C39" s="130">
        <v>1.421889400921659E-2</v>
      </c>
    </row>
    <row r="40" spans="1:3">
      <c r="A40" s="113">
        <v>38</v>
      </c>
      <c r="B40" s="125">
        <v>4.9308755760368666E-4</v>
      </c>
      <c r="C40" s="130">
        <v>1.4711981566820277E-2</v>
      </c>
    </row>
    <row r="41" spans="1:3">
      <c r="A41" s="113">
        <v>39</v>
      </c>
      <c r="B41" s="125">
        <v>5.0019201228878652E-4</v>
      </c>
      <c r="C41" s="130">
        <v>1.5212173579109063E-2</v>
      </c>
    </row>
    <row r="42" spans="1:3">
      <c r="A42" s="113">
        <v>40</v>
      </c>
      <c r="B42" s="125">
        <v>5.0729646697388639E-4</v>
      </c>
      <c r="C42" s="130">
        <v>1.5719470046082949E-2</v>
      </c>
    </row>
    <row r="43" spans="1:3">
      <c r="A43" s="113">
        <v>41</v>
      </c>
      <c r="B43" s="125">
        <v>5.1440092165898625E-4</v>
      </c>
      <c r="C43" s="130">
        <v>1.6233870967741936E-2</v>
      </c>
    </row>
    <row r="44" spans="1:3">
      <c r="A44" s="113">
        <v>42</v>
      </c>
      <c r="B44" s="125">
        <v>5.2150537634408612E-4</v>
      </c>
      <c r="C44" s="130">
        <v>1.6755376344086022E-2</v>
      </c>
    </row>
    <row r="45" spans="1:3">
      <c r="A45" s="113">
        <v>43</v>
      </c>
      <c r="B45" s="125">
        <v>5.2860983102918588E-4</v>
      </c>
      <c r="C45" s="130">
        <v>1.7283986175115208E-2</v>
      </c>
    </row>
    <row r="46" spans="1:3">
      <c r="A46" s="113">
        <v>44</v>
      </c>
      <c r="B46" s="125">
        <v>5.3571428571428574E-4</v>
      </c>
      <c r="C46" s="130">
        <v>1.7819700460829493E-2</v>
      </c>
    </row>
    <row r="47" spans="1:3">
      <c r="A47" s="113">
        <v>45</v>
      </c>
      <c r="B47" s="125">
        <v>5.5011520737327188E-4</v>
      </c>
      <c r="C47" s="130">
        <v>1.8369815668202765E-2</v>
      </c>
    </row>
    <row r="48" spans="1:3">
      <c r="A48" s="113">
        <v>46</v>
      </c>
      <c r="B48" s="125">
        <v>5.6451612903225812E-4</v>
      </c>
      <c r="C48" s="130">
        <v>1.8934331797235023E-2</v>
      </c>
    </row>
    <row r="49" spans="1:3">
      <c r="A49" s="113">
        <v>47</v>
      </c>
      <c r="B49" s="125">
        <v>5.7891705069124425E-4</v>
      </c>
      <c r="C49" s="130">
        <v>1.9513248847926268E-2</v>
      </c>
    </row>
    <row r="50" spans="1:3">
      <c r="A50" s="113">
        <v>48</v>
      </c>
      <c r="B50" s="125">
        <v>5.9331797235023039E-4</v>
      </c>
      <c r="C50" s="130">
        <v>2.0106566820276499E-2</v>
      </c>
    </row>
    <row r="51" spans="1:3">
      <c r="A51" s="113">
        <v>49</v>
      </c>
      <c r="B51" s="125">
        <v>6.0771889400921663E-4</v>
      </c>
      <c r="C51" s="130">
        <v>2.0714285714285716E-2</v>
      </c>
    </row>
    <row r="52" spans="1:3">
      <c r="A52" s="113">
        <v>50</v>
      </c>
      <c r="B52" s="125">
        <v>6.2211981566820276E-4</v>
      </c>
      <c r="C52" s="130">
        <v>2.133640552995392E-2</v>
      </c>
    </row>
    <row r="53" spans="1:3">
      <c r="A53" s="113">
        <v>51</v>
      </c>
      <c r="B53" s="125">
        <v>6.365207373271889E-4</v>
      </c>
      <c r="C53" s="130">
        <v>2.1972926267281111E-2</v>
      </c>
    </row>
    <row r="54" spans="1:3">
      <c r="A54" s="113">
        <v>52</v>
      </c>
      <c r="B54" s="125">
        <v>6.5092165898617514E-4</v>
      </c>
      <c r="C54" s="130">
        <v>2.2623847926267288E-2</v>
      </c>
    </row>
    <row r="55" spans="1:3">
      <c r="A55" s="113">
        <v>53</v>
      </c>
      <c r="B55" s="125">
        <v>6.6532258064516128E-4</v>
      </c>
      <c r="C55" s="130">
        <v>2.3289170506912447E-2</v>
      </c>
    </row>
    <row r="56" spans="1:3">
      <c r="A56" s="113">
        <v>54</v>
      </c>
      <c r="B56" s="125">
        <v>6.7972350230414741E-4</v>
      </c>
      <c r="C56" s="130">
        <v>2.3968894009216594E-2</v>
      </c>
    </row>
    <row r="57" spans="1:3">
      <c r="A57" s="113">
        <v>55</v>
      </c>
      <c r="B57" s="125">
        <v>6.9412442396313365E-4</v>
      </c>
      <c r="C57" s="130">
        <v>2.4663018433179727E-2</v>
      </c>
    </row>
    <row r="58" spans="1:3">
      <c r="A58" s="113">
        <v>56</v>
      </c>
      <c r="B58" s="125">
        <v>7.0852534562211979E-4</v>
      </c>
      <c r="C58" s="130">
        <v>2.5371543778801846E-2</v>
      </c>
    </row>
    <row r="59" spans="1:3">
      <c r="A59" s="113">
        <v>57</v>
      </c>
      <c r="B59" s="125">
        <v>7.2292626728110603E-4</v>
      </c>
      <c r="C59" s="130">
        <v>2.6094470046082952E-2</v>
      </c>
    </row>
    <row r="60" spans="1:3">
      <c r="A60" s="113">
        <v>58</v>
      </c>
      <c r="B60" s="125">
        <v>7.3732718894009217E-4</v>
      </c>
      <c r="C60" s="130">
        <v>2.6831797235023044E-2</v>
      </c>
    </row>
    <row r="61" spans="1:3">
      <c r="A61" s="113">
        <v>59</v>
      </c>
      <c r="B61" s="125">
        <v>7.5172811059907841E-4</v>
      </c>
      <c r="C61" s="130">
        <v>2.7583525345622122E-2</v>
      </c>
    </row>
    <row r="62" spans="1:3">
      <c r="A62" s="113">
        <v>60</v>
      </c>
      <c r="B62" s="125">
        <v>7.6612903225806454E-4</v>
      </c>
      <c r="C62" s="130">
        <v>2.8349654377880187E-2</v>
      </c>
    </row>
    <row r="63" spans="1:3">
      <c r="A63" s="113">
        <v>61</v>
      </c>
      <c r="B63" s="125">
        <v>7.8052995391705068E-4</v>
      </c>
      <c r="C63" s="130">
        <v>2.9130184331797239E-2</v>
      </c>
    </row>
    <row r="64" spans="1:3">
      <c r="A64" s="113">
        <v>62</v>
      </c>
      <c r="B64" s="125">
        <v>7.9493087557603692E-4</v>
      </c>
      <c r="C64" s="130">
        <v>2.9925115207373277E-2</v>
      </c>
    </row>
    <row r="65" spans="1:3">
      <c r="A65" s="113">
        <v>63</v>
      </c>
      <c r="B65" s="125">
        <v>8.0933179723502305E-4</v>
      </c>
      <c r="C65" s="130">
        <v>3.0734447004608301E-2</v>
      </c>
    </row>
    <row r="66" spans="1:3">
      <c r="A66" s="113">
        <v>64</v>
      </c>
      <c r="B66" s="125">
        <v>8.2373271889400919E-4</v>
      </c>
      <c r="C66" s="130">
        <v>3.1558179723502312E-2</v>
      </c>
    </row>
    <row r="67" spans="1:3">
      <c r="A67" s="113">
        <v>65</v>
      </c>
      <c r="B67" s="125">
        <v>8.3813364055299543E-4</v>
      </c>
      <c r="C67" s="130">
        <v>3.239631336405531E-2</v>
      </c>
    </row>
    <row r="68" spans="1:3">
      <c r="A68" s="113">
        <v>66</v>
      </c>
      <c r="B68" s="125">
        <v>8.5253456221198157E-4</v>
      </c>
      <c r="C68" s="130">
        <v>3.324884792626729E-2</v>
      </c>
    </row>
    <row r="69" spans="1:3">
      <c r="A69" s="113">
        <v>67</v>
      </c>
      <c r="B69" s="125">
        <v>8.669354838709677E-4</v>
      </c>
      <c r="C69" s="130">
        <v>3.411578341013826E-2</v>
      </c>
    </row>
    <row r="70" spans="1:3">
      <c r="A70" s="113">
        <v>68</v>
      </c>
      <c r="B70" s="125">
        <v>8.8133640552995394E-4</v>
      </c>
      <c r="C70" s="130">
        <v>3.4997119815668214E-2</v>
      </c>
    </row>
    <row r="71" spans="1:3">
      <c r="A71" s="113">
        <v>69</v>
      </c>
      <c r="B71" s="125">
        <v>8.9573732718894008E-4</v>
      </c>
      <c r="C71" s="130">
        <v>3.5892857142857157E-2</v>
      </c>
    </row>
    <row r="72" spans="1:3">
      <c r="A72" s="113">
        <v>70</v>
      </c>
      <c r="B72" s="125">
        <v>9.1013824884792621E-4</v>
      </c>
      <c r="C72" s="130">
        <v>3.6802995391705083E-2</v>
      </c>
    </row>
    <row r="73" spans="1:3">
      <c r="A73" s="113">
        <v>71</v>
      </c>
      <c r="B73" s="125">
        <v>9.2453917050691246E-4</v>
      </c>
      <c r="C73" s="130">
        <v>3.7727534562211992E-2</v>
      </c>
    </row>
    <row r="74" spans="1:3">
      <c r="A74" s="113">
        <v>72</v>
      </c>
      <c r="B74" s="125">
        <v>9.3894009216589859E-4</v>
      </c>
      <c r="C74" s="130">
        <v>3.8666474654377891E-2</v>
      </c>
    </row>
    <row r="75" spans="1:3">
      <c r="A75" s="113">
        <v>73</v>
      </c>
      <c r="B75" s="125">
        <v>9.5334101382488472E-4</v>
      </c>
      <c r="C75" s="130">
        <v>3.9619815668202774E-2</v>
      </c>
    </row>
    <row r="76" spans="1:3">
      <c r="A76" s="113">
        <v>74</v>
      </c>
      <c r="B76" s="125">
        <v>9.6774193548387097E-4</v>
      </c>
      <c r="C76" s="130">
        <v>4.0587557603686646E-2</v>
      </c>
    </row>
    <row r="77" spans="1:3">
      <c r="A77" s="113">
        <v>75</v>
      </c>
      <c r="B77" s="125">
        <v>1.0688172043010753E-3</v>
      </c>
      <c r="C77" s="130">
        <v>4.1656374807987721E-2</v>
      </c>
    </row>
    <row r="78" spans="1:3">
      <c r="A78" s="113">
        <v>76</v>
      </c>
      <c r="B78" s="125">
        <v>1.1698924731182796E-3</v>
      </c>
      <c r="C78" s="130">
        <v>4.2826267281106001E-2</v>
      </c>
    </row>
    <row r="79" spans="1:3">
      <c r="A79" s="113">
        <v>77</v>
      </c>
      <c r="B79" s="125">
        <v>1.270967741935484E-3</v>
      </c>
      <c r="C79" s="130">
        <v>4.4097235023041484E-2</v>
      </c>
    </row>
    <row r="80" spans="1:3">
      <c r="A80" s="113">
        <v>78</v>
      </c>
      <c r="B80" s="125">
        <v>1.3720430107526881E-3</v>
      </c>
      <c r="C80" s="130">
        <v>4.5469278033794171E-2</v>
      </c>
    </row>
    <row r="81" spans="1:3">
      <c r="A81" s="113">
        <v>79</v>
      </c>
      <c r="B81" s="125">
        <v>1.4731182795698925E-3</v>
      </c>
      <c r="C81" s="130">
        <v>4.6942396313364061E-2</v>
      </c>
    </row>
    <row r="82" spans="1:3">
      <c r="A82" s="113">
        <v>80</v>
      </c>
      <c r="B82" s="125">
        <v>1.5741935483870968E-3</v>
      </c>
      <c r="C82" s="130">
        <v>4.8516589861751155E-2</v>
      </c>
    </row>
    <row r="83" spans="1:3">
      <c r="A83" s="113">
        <v>81</v>
      </c>
      <c r="B83" s="125">
        <v>1.6752688172043009E-3</v>
      </c>
      <c r="C83" s="130">
        <v>5.0191858678955453E-2</v>
      </c>
    </row>
    <row r="84" spans="1:3">
      <c r="A84" s="113">
        <v>82</v>
      </c>
      <c r="B84" s="125">
        <v>1.7763440860215055E-3</v>
      </c>
      <c r="C84" s="130">
        <v>5.1968202764976962E-2</v>
      </c>
    </row>
    <row r="85" spans="1:3">
      <c r="A85" s="113">
        <v>83</v>
      </c>
      <c r="B85" s="125">
        <v>1.8774193548387096E-3</v>
      </c>
      <c r="C85" s="130">
        <v>5.3845622119815674E-2</v>
      </c>
    </row>
    <row r="86" spans="1:3">
      <c r="A86" s="113">
        <v>84</v>
      </c>
      <c r="B86" s="125">
        <v>1.9784946236559142E-3</v>
      </c>
      <c r="C86" s="130">
        <v>5.582411674347159E-2</v>
      </c>
    </row>
    <row r="87" spans="1:3">
      <c r="A87" s="113">
        <v>85</v>
      </c>
      <c r="B87" s="125">
        <v>2.0795698924731183E-3</v>
      </c>
      <c r="C87" s="130">
        <v>5.7903686635944709E-2</v>
      </c>
    </row>
    <row r="88" spans="1:3">
      <c r="A88" s="113">
        <v>86</v>
      </c>
      <c r="B88" s="125">
        <v>2.1806451612903224E-3</v>
      </c>
      <c r="C88" s="130">
        <v>6.0084331797235033E-2</v>
      </c>
    </row>
    <row r="89" spans="1:3">
      <c r="A89" s="113">
        <v>87</v>
      </c>
      <c r="B89" s="125">
        <v>2.281720430107527E-3</v>
      </c>
      <c r="C89" s="130">
        <v>6.236605222734256E-2</v>
      </c>
    </row>
    <row r="90" spans="1:3">
      <c r="A90" s="113">
        <v>88</v>
      </c>
      <c r="B90" s="125">
        <v>2.3827956989247311E-3</v>
      </c>
      <c r="C90" s="130">
        <v>6.4748847926267297E-2</v>
      </c>
    </row>
    <row r="91" spans="1:3">
      <c r="A91" s="113">
        <v>89</v>
      </c>
      <c r="B91" s="125">
        <v>2.4838709677419352E-3</v>
      </c>
      <c r="C91" s="130">
        <v>6.7232718894009239E-2</v>
      </c>
    </row>
    <row r="92" spans="1:3">
      <c r="A92" s="113">
        <v>90</v>
      </c>
      <c r="B92" s="125">
        <v>2.5849462365591398E-3</v>
      </c>
      <c r="C92" s="130">
        <v>6.9817665130568377E-2</v>
      </c>
    </row>
    <row r="93" spans="1:3">
      <c r="A93" s="113">
        <v>91</v>
      </c>
      <c r="B93" s="125">
        <v>2.6860215053763443E-3</v>
      </c>
      <c r="C93" s="130">
        <v>7.2503686635944725E-2</v>
      </c>
    </row>
    <row r="94" spans="1:3">
      <c r="A94" s="113">
        <v>92</v>
      </c>
      <c r="B94" s="125">
        <v>2.7870967741935484E-3</v>
      </c>
      <c r="C94" s="130">
        <v>7.5290783410138271E-2</v>
      </c>
    </row>
    <row r="95" spans="1:3">
      <c r="A95" s="113">
        <v>93</v>
      </c>
      <c r="B95" s="125">
        <v>2.8881720430107526E-3</v>
      </c>
      <c r="C95" s="130">
        <v>7.8178955453149027E-2</v>
      </c>
    </row>
    <row r="96" spans="1:3">
      <c r="A96" s="113">
        <v>94</v>
      </c>
      <c r="B96" s="125">
        <v>2.9892473118279571E-3</v>
      </c>
      <c r="C96" s="130">
        <v>8.1168202764976979E-2</v>
      </c>
    </row>
    <row r="97" spans="1:3">
      <c r="A97" s="113">
        <v>95</v>
      </c>
      <c r="B97" s="125">
        <v>3.0903225806451617E-3</v>
      </c>
      <c r="C97" s="130">
        <v>8.4258525345622143E-2</v>
      </c>
    </row>
    <row r="98" spans="1:3">
      <c r="A98" s="113">
        <v>96</v>
      </c>
      <c r="B98" s="125">
        <v>3.1913978494623654E-3</v>
      </c>
      <c r="C98" s="130">
        <v>8.7449923195084503E-2</v>
      </c>
    </row>
    <row r="99" spans="1:3">
      <c r="A99" s="113">
        <v>97</v>
      </c>
      <c r="B99" s="125">
        <v>3.2924731182795699E-3</v>
      </c>
      <c r="C99" s="130">
        <v>9.0742396313364074E-2</v>
      </c>
    </row>
    <row r="100" spans="1:3">
      <c r="A100" s="113">
        <v>98</v>
      </c>
      <c r="B100" s="125">
        <v>3.3935483870967745E-3</v>
      </c>
      <c r="C100" s="130">
        <v>9.4135944700460855E-2</v>
      </c>
    </row>
    <row r="101" spans="1:3">
      <c r="A101" s="113">
        <v>99</v>
      </c>
      <c r="B101" s="125">
        <v>3.4946236559139782E-3</v>
      </c>
      <c r="C101" s="130">
        <v>9.7630568356374833E-2</v>
      </c>
    </row>
    <row r="102" spans="1:3">
      <c r="A102" s="113">
        <v>100</v>
      </c>
      <c r="B102" s="125">
        <v>3.5956989247311827E-3</v>
      </c>
      <c r="C102" s="130">
        <v>0.10122626728110602</v>
      </c>
    </row>
    <row r="103" spans="1:3">
      <c r="A103" s="113">
        <v>101</v>
      </c>
      <c r="B103" s="125">
        <v>3.6967741935483873E-3</v>
      </c>
      <c r="C103" s="130">
        <v>0.10492304147465441</v>
      </c>
    </row>
    <row r="104" spans="1:3">
      <c r="A104" s="113">
        <v>102</v>
      </c>
      <c r="B104" s="125">
        <v>3.797849462365591E-3</v>
      </c>
      <c r="C104" s="130">
        <v>0.10872089093702</v>
      </c>
    </row>
    <row r="105" spans="1:3">
      <c r="A105" s="113">
        <v>103</v>
      </c>
      <c r="B105" s="125">
        <v>3.8989247311827955E-3</v>
      </c>
      <c r="C105" s="130">
        <v>0.1126198156682028</v>
      </c>
    </row>
    <row r="106" spans="1:3">
      <c r="A106" s="113">
        <v>104</v>
      </c>
      <c r="B106" s="125">
        <v>4.0000000000000001E-3</v>
      </c>
      <c r="C106" s="130">
        <v>0.1166198156682028</v>
      </c>
    </row>
    <row r="107" spans="1:3">
      <c r="A107" s="113">
        <v>105</v>
      </c>
      <c r="B107" s="125">
        <v>4.1259105098855357E-3</v>
      </c>
      <c r="C107" s="130">
        <v>0.12074572617808833</v>
      </c>
    </row>
    <row r="108" spans="1:3">
      <c r="A108" s="113">
        <v>106</v>
      </c>
      <c r="B108" s="125">
        <v>4.2518210197710722E-3</v>
      </c>
      <c r="C108" s="130">
        <v>0.12499754719785941</v>
      </c>
    </row>
    <row r="109" spans="1:3">
      <c r="A109" s="113">
        <v>107</v>
      </c>
      <c r="B109" s="125">
        <v>4.3777315296566078E-3</v>
      </c>
      <c r="C109" s="130">
        <v>0.12937527872751603</v>
      </c>
    </row>
    <row r="110" spans="1:3">
      <c r="A110" s="113">
        <v>108</v>
      </c>
      <c r="B110" s="125">
        <v>4.5036420395421434E-3</v>
      </c>
      <c r="C110" s="130">
        <v>0.13387892076705818</v>
      </c>
    </row>
    <row r="111" spans="1:3">
      <c r="A111" s="113">
        <v>109</v>
      </c>
      <c r="B111" s="125">
        <v>4.629552549427679E-3</v>
      </c>
      <c r="C111" s="130">
        <v>0.13850847331648586</v>
      </c>
    </row>
    <row r="112" spans="1:3">
      <c r="A112" s="113">
        <v>110</v>
      </c>
      <c r="B112" s="125">
        <v>4.7554630593132155E-3</v>
      </c>
      <c r="C112" s="130">
        <v>0.14326393637579907</v>
      </c>
    </row>
    <row r="113" spans="1:3">
      <c r="A113" s="113">
        <v>111</v>
      </c>
      <c r="B113" s="125">
        <v>4.8813735691987511E-3</v>
      </c>
      <c r="C113" s="130">
        <v>0.14814530994499781</v>
      </c>
    </row>
    <row r="114" spans="1:3">
      <c r="A114" s="113">
        <v>112</v>
      </c>
      <c r="B114" s="125">
        <v>5.0072840790842867E-3</v>
      </c>
      <c r="C114" s="130">
        <v>0.1531525940240821</v>
      </c>
    </row>
    <row r="115" spans="1:3">
      <c r="A115" s="113">
        <v>113</v>
      </c>
      <c r="B115" s="125">
        <v>5.1331945889698232E-3</v>
      </c>
      <c r="C115" s="130">
        <v>0.15828578861305193</v>
      </c>
    </row>
    <row r="116" spans="1:3">
      <c r="A116" s="113">
        <v>114</v>
      </c>
      <c r="B116" s="125">
        <v>5.2591050988553588E-3</v>
      </c>
      <c r="C116" s="130">
        <v>0.16354489371190728</v>
      </c>
    </row>
    <row r="117" spans="1:3">
      <c r="A117" s="113">
        <v>115</v>
      </c>
      <c r="B117" s="125">
        <v>5.3850156087408944E-3</v>
      </c>
      <c r="C117" s="130">
        <v>0.16892990932064816</v>
      </c>
    </row>
    <row r="118" spans="1:3">
      <c r="A118" s="113">
        <v>116</v>
      </c>
      <c r="B118" s="125">
        <v>5.5109261186264309E-3</v>
      </c>
      <c r="C118" s="130">
        <v>0.17444083543927461</v>
      </c>
    </row>
    <row r="119" spans="1:3">
      <c r="A119" s="113">
        <v>117</v>
      </c>
      <c r="B119" s="125">
        <v>5.6368366285119665E-3</v>
      </c>
      <c r="C119" s="130">
        <v>0.18007767206778658</v>
      </c>
    </row>
    <row r="120" spans="1:3">
      <c r="A120" s="113">
        <v>118</v>
      </c>
      <c r="B120" s="125">
        <v>5.7627471383975021E-3</v>
      </c>
      <c r="C120" s="130">
        <v>0.18584041920618408</v>
      </c>
    </row>
    <row r="121" spans="1:3">
      <c r="A121" s="113">
        <v>119</v>
      </c>
      <c r="B121" s="125">
        <v>5.8886576482830378E-3</v>
      </c>
      <c r="C121" s="130">
        <v>0.19172907685446711</v>
      </c>
    </row>
    <row r="122" spans="1:3">
      <c r="A122" s="113">
        <v>120</v>
      </c>
      <c r="B122" s="125">
        <v>6.0145681581685734E-3</v>
      </c>
      <c r="C122" s="130">
        <v>0.19774364501263569</v>
      </c>
    </row>
    <row r="123" spans="1:3">
      <c r="A123" s="113">
        <v>121</v>
      </c>
      <c r="B123" s="125">
        <v>6.1404786680541099E-3</v>
      </c>
      <c r="C123" s="130">
        <v>0.20388412368068981</v>
      </c>
    </row>
    <row r="124" spans="1:3">
      <c r="A124" s="113">
        <v>122</v>
      </c>
      <c r="B124" s="125">
        <v>6.2663891779396455E-3</v>
      </c>
      <c r="C124" s="130">
        <v>0.21015051285862946</v>
      </c>
    </row>
    <row r="125" spans="1:3">
      <c r="A125" s="113">
        <v>123</v>
      </c>
      <c r="B125" s="125">
        <v>6.3922996878251811E-3</v>
      </c>
      <c r="C125" s="130">
        <v>0.21654281254645463</v>
      </c>
    </row>
    <row r="126" spans="1:3">
      <c r="A126" s="113">
        <v>124</v>
      </c>
      <c r="B126" s="125">
        <v>6.5182101977107176E-3</v>
      </c>
      <c r="C126" s="130">
        <v>0.22306102274416534</v>
      </c>
    </row>
    <row r="127" spans="1:3">
      <c r="A127" s="113">
        <v>125</v>
      </c>
      <c r="B127" s="125">
        <v>6.6441207075962532E-3</v>
      </c>
      <c r="C127" s="130">
        <v>0.2297051434517616</v>
      </c>
    </row>
    <row r="128" spans="1:3">
      <c r="A128" s="113">
        <v>126</v>
      </c>
      <c r="B128" s="125">
        <v>6.7700312174817888E-3</v>
      </c>
      <c r="C128" s="130">
        <v>0.23647517466924339</v>
      </c>
    </row>
    <row r="129" spans="1:3">
      <c r="A129" s="113">
        <v>127</v>
      </c>
      <c r="B129" s="125">
        <v>6.8959417273673253E-3</v>
      </c>
      <c r="C129" s="130">
        <v>0.24337111639661071</v>
      </c>
    </row>
    <row r="130" spans="1:3">
      <c r="A130" s="113">
        <v>128</v>
      </c>
      <c r="B130" s="125">
        <v>7.0218522372528609E-3</v>
      </c>
      <c r="C130" s="130">
        <v>0.25039296863386357</v>
      </c>
    </row>
    <row r="131" spans="1:3">
      <c r="A131" s="113">
        <v>129</v>
      </c>
      <c r="B131" s="125">
        <v>7.1477627471383965E-3</v>
      </c>
      <c r="C131" s="130">
        <v>0.25754073138100197</v>
      </c>
    </row>
    <row r="132" spans="1:3">
      <c r="A132" s="113">
        <v>130</v>
      </c>
      <c r="B132" s="125">
        <v>7.273673257023933E-3</v>
      </c>
      <c r="C132" s="130">
        <v>0.26481440463802591</v>
      </c>
    </row>
    <row r="133" spans="1:3">
      <c r="A133" s="113">
        <v>131</v>
      </c>
      <c r="B133" s="125">
        <v>7.3995837669094677E-3</v>
      </c>
      <c r="C133" s="130">
        <v>0.27221398840493538</v>
      </c>
    </row>
    <row r="134" spans="1:3">
      <c r="A134" s="113">
        <v>132</v>
      </c>
      <c r="B134" s="125">
        <v>7.5254942767950042E-3</v>
      </c>
      <c r="C134" s="130">
        <v>0.27973948268173038</v>
      </c>
    </row>
    <row r="135" spans="1:3">
      <c r="A135" s="113">
        <v>133</v>
      </c>
      <c r="B135" s="125">
        <v>7.6514047866805398E-3</v>
      </c>
      <c r="C135" s="130">
        <v>0.2873908874684109</v>
      </c>
    </row>
    <row r="136" spans="1:3">
      <c r="A136" s="113">
        <v>134</v>
      </c>
      <c r="B136" s="125">
        <v>7.7773152965660754E-3</v>
      </c>
      <c r="C136" s="130">
        <v>0.29516820276497696</v>
      </c>
    </row>
    <row r="137" spans="1:3">
      <c r="A137" s="113">
        <v>135</v>
      </c>
      <c r="B137" s="125">
        <v>7.9032258064516119E-3</v>
      </c>
      <c r="C137" s="130">
        <v>0.30307142857142855</v>
      </c>
    </row>
    <row r="138" spans="1:3">
      <c r="A138" s="113">
        <v>136</v>
      </c>
      <c r="B138" s="125">
        <v>7.8953405017921138E-3</v>
      </c>
      <c r="C138" s="130">
        <v>0.31096676907322068</v>
      </c>
    </row>
    <row r="139" spans="1:3">
      <c r="A139" s="113">
        <v>137</v>
      </c>
      <c r="B139" s="125">
        <v>7.8874551971326156E-3</v>
      </c>
      <c r="C139" s="130">
        <v>0.31885422427035331</v>
      </c>
    </row>
    <row r="140" spans="1:3">
      <c r="A140" s="113">
        <v>138</v>
      </c>
      <c r="B140" s="125">
        <v>7.8795698924731174E-3</v>
      </c>
      <c r="C140" s="130">
        <v>0.32673379416282644</v>
      </c>
    </row>
    <row r="141" spans="1:3">
      <c r="A141" s="113">
        <v>139</v>
      </c>
      <c r="B141" s="125">
        <v>7.8716845878136193E-3</v>
      </c>
      <c r="C141" s="130">
        <v>0.33460547875064006</v>
      </c>
    </row>
    <row r="142" spans="1:3">
      <c r="A142" s="113">
        <v>140</v>
      </c>
      <c r="B142" s="125">
        <v>7.8637992831541211E-3</v>
      </c>
      <c r="C142" s="130">
        <v>0.34246927803379418</v>
      </c>
    </row>
    <row r="143" spans="1:3">
      <c r="A143" s="113">
        <v>141</v>
      </c>
      <c r="B143" s="125">
        <v>7.855913978494623E-3</v>
      </c>
      <c r="C143" s="130">
        <v>0.35032519201228879</v>
      </c>
    </row>
    <row r="144" spans="1:3">
      <c r="A144" s="113">
        <v>142</v>
      </c>
      <c r="B144" s="125">
        <v>7.8480286738351248E-3</v>
      </c>
      <c r="C144" s="130">
        <v>0.35817322068612389</v>
      </c>
    </row>
    <row r="145" spans="1:3">
      <c r="A145" s="113">
        <v>143</v>
      </c>
      <c r="B145" s="125">
        <v>7.8401433691756266E-3</v>
      </c>
      <c r="C145" s="130">
        <v>0.36601336405529949</v>
      </c>
    </row>
    <row r="146" spans="1:3">
      <c r="A146" s="113">
        <v>144</v>
      </c>
      <c r="B146" s="125">
        <v>7.8322580645161285E-3</v>
      </c>
      <c r="C146" s="130">
        <v>0.37384562211981565</v>
      </c>
    </row>
    <row r="147" spans="1:3">
      <c r="A147" s="113">
        <v>145</v>
      </c>
      <c r="B147" s="125">
        <v>7.8243727598566303E-3</v>
      </c>
      <c r="C147" s="130">
        <v>0.38166999487967229</v>
      </c>
    </row>
    <row r="148" spans="1:3">
      <c r="A148" s="113">
        <v>146</v>
      </c>
      <c r="B148" s="125">
        <v>7.8164874551971322E-3</v>
      </c>
      <c r="C148" s="130">
        <v>0.38948648233486943</v>
      </c>
    </row>
    <row r="149" spans="1:3">
      <c r="A149" s="113">
        <v>147</v>
      </c>
      <c r="B149" s="125">
        <v>7.808602150537634E-3</v>
      </c>
      <c r="C149" s="130">
        <v>0.39729508448540707</v>
      </c>
    </row>
    <row r="150" spans="1:3">
      <c r="A150" s="113">
        <v>148</v>
      </c>
      <c r="B150" s="125">
        <v>7.8007168458781358E-3</v>
      </c>
      <c r="C150" s="130">
        <v>0.4050958013312852</v>
      </c>
    </row>
    <row r="151" spans="1:3">
      <c r="A151" s="113">
        <v>149</v>
      </c>
      <c r="B151" s="125">
        <v>7.7928315412186377E-3</v>
      </c>
      <c r="C151" s="130">
        <v>0.41288863287250382</v>
      </c>
    </row>
    <row r="152" spans="1:3">
      <c r="A152" s="113">
        <v>150</v>
      </c>
      <c r="B152" s="125">
        <v>7.7849462365591395E-3</v>
      </c>
      <c r="C152" s="130">
        <v>0.42067357910906295</v>
      </c>
    </row>
    <row r="153" spans="1:3">
      <c r="A153" s="113">
        <v>151</v>
      </c>
      <c r="B153" s="125">
        <v>7.7770609318996414E-3</v>
      </c>
      <c r="C153" s="130">
        <v>0.42845064004096256</v>
      </c>
    </row>
    <row r="154" spans="1:3">
      <c r="A154" s="113">
        <v>152</v>
      </c>
      <c r="B154" s="125">
        <v>7.7691756272401432E-3</v>
      </c>
      <c r="C154" s="130">
        <v>0.43621981566820273</v>
      </c>
    </row>
    <row r="155" spans="1:3">
      <c r="A155" s="113">
        <v>153</v>
      </c>
      <c r="B155" s="125">
        <v>7.761290322580645E-3</v>
      </c>
      <c r="C155" s="130">
        <v>0.44398110599078339</v>
      </c>
    </row>
    <row r="156" spans="1:3">
      <c r="A156" s="113">
        <v>154</v>
      </c>
      <c r="B156" s="125">
        <v>7.7534050179211469E-3</v>
      </c>
      <c r="C156" s="130">
        <v>0.45173451100870454</v>
      </c>
    </row>
    <row r="157" spans="1:3">
      <c r="A157" s="113">
        <v>155</v>
      </c>
      <c r="B157" s="125">
        <v>7.7455197132616487E-3</v>
      </c>
      <c r="C157" s="130">
        <v>0.45948003072196619</v>
      </c>
    </row>
    <row r="158" spans="1:3">
      <c r="A158" s="113">
        <v>156</v>
      </c>
      <c r="B158" s="125">
        <v>7.7376344086021506E-3</v>
      </c>
      <c r="C158" s="130">
        <v>0.46721766513056834</v>
      </c>
    </row>
    <row r="159" spans="1:3">
      <c r="A159" s="113">
        <v>157</v>
      </c>
      <c r="B159" s="125">
        <v>7.7297491039426524E-3</v>
      </c>
      <c r="C159" s="130">
        <v>0.47494741423451098</v>
      </c>
    </row>
    <row r="160" spans="1:3">
      <c r="A160" s="113">
        <v>158</v>
      </c>
      <c r="B160" s="125">
        <v>7.7218637992831542E-3</v>
      </c>
      <c r="C160" s="130">
        <v>0.48266927803379411</v>
      </c>
    </row>
    <row r="161" spans="1:3">
      <c r="A161" s="113">
        <v>159</v>
      </c>
      <c r="B161" s="125">
        <v>7.7139784946236561E-3</v>
      </c>
      <c r="C161" s="130">
        <v>0.49038325652841774</v>
      </c>
    </row>
    <row r="162" spans="1:3">
      <c r="A162" s="113">
        <v>160</v>
      </c>
      <c r="B162" s="125">
        <v>7.7060931899641579E-3</v>
      </c>
      <c r="C162" s="130">
        <v>0.49808934971838192</v>
      </c>
    </row>
    <row r="163" spans="1:3">
      <c r="A163" s="113">
        <v>161</v>
      </c>
      <c r="B163" s="125">
        <v>7.6982078853046598E-3</v>
      </c>
      <c r="C163" s="130">
        <v>0.50578755760368654</v>
      </c>
    </row>
    <row r="164" spans="1:3">
      <c r="A164" s="113">
        <v>162</v>
      </c>
      <c r="B164" s="125">
        <v>7.6903225806451616E-3</v>
      </c>
      <c r="C164" s="130">
        <v>0.51347788018433171</v>
      </c>
    </row>
    <row r="165" spans="1:3">
      <c r="A165" s="113">
        <v>163</v>
      </c>
      <c r="B165" s="125">
        <v>7.6824372759856634E-3</v>
      </c>
      <c r="C165" s="130">
        <v>0.52116031746031732</v>
      </c>
    </row>
    <row r="166" spans="1:3">
      <c r="A166" s="113">
        <v>164</v>
      </c>
      <c r="B166" s="125">
        <v>7.6745519713261653E-3</v>
      </c>
      <c r="C166" s="130">
        <v>0.52883486943164348</v>
      </c>
    </row>
    <row r="167" spans="1:3">
      <c r="A167" s="113">
        <v>165</v>
      </c>
      <c r="B167" s="125">
        <v>7.6666666666666671E-3</v>
      </c>
      <c r="C167" s="130">
        <v>0.53650153609831019</v>
      </c>
    </row>
    <row r="168" spans="1:3">
      <c r="A168" s="113">
        <v>166</v>
      </c>
      <c r="B168" s="125">
        <v>7.567025089605735E-3</v>
      </c>
      <c r="C168" s="130">
        <v>0.54406856118791591</v>
      </c>
    </row>
    <row r="169" spans="1:3">
      <c r="A169" s="113">
        <v>167</v>
      </c>
      <c r="B169" s="125">
        <v>7.4673835125448037E-3</v>
      </c>
      <c r="C169" s="130">
        <v>0.55153594470046075</v>
      </c>
    </row>
    <row r="170" spans="1:3">
      <c r="A170" s="113">
        <v>168</v>
      </c>
      <c r="B170" s="125">
        <v>7.3677419354838715E-3</v>
      </c>
      <c r="C170" s="130">
        <v>0.55890368663594459</v>
      </c>
    </row>
    <row r="171" spans="1:3">
      <c r="A171" s="113">
        <v>169</v>
      </c>
      <c r="B171" s="125">
        <v>7.2681003584229393E-3</v>
      </c>
      <c r="C171" s="130">
        <v>0.56617178699436754</v>
      </c>
    </row>
    <row r="172" spans="1:3">
      <c r="A172" s="113">
        <v>170</v>
      </c>
      <c r="B172" s="125">
        <v>7.1684587813620072E-3</v>
      </c>
      <c r="C172" s="130">
        <v>0.57334024577572951</v>
      </c>
    </row>
    <row r="173" spans="1:3">
      <c r="A173" s="113">
        <v>171</v>
      </c>
      <c r="B173" s="125">
        <v>7.0688172043010759E-3</v>
      </c>
      <c r="C173" s="130">
        <v>0.58040906298003059</v>
      </c>
    </row>
    <row r="174" spans="1:3">
      <c r="A174" s="113">
        <v>172</v>
      </c>
      <c r="B174" s="125">
        <v>6.9691756272401437E-3</v>
      </c>
      <c r="C174" s="130">
        <v>0.58737823860727079</v>
      </c>
    </row>
    <row r="175" spans="1:3">
      <c r="A175" s="113">
        <v>173</v>
      </c>
      <c r="B175" s="125">
        <v>6.8695340501792115E-3</v>
      </c>
      <c r="C175" s="130">
        <v>0.59424777265744999</v>
      </c>
    </row>
    <row r="176" spans="1:3">
      <c r="A176" s="113">
        <v>174</v>
      </c>
      <c r="B176" s="125">
        <v>6.7698924731182794E-3</v>
      </c>
      <c r="C176" s="130">
        <v>0.60101766513056831</v>
      </c>
    </row>
    <row r="177" spans="1:3">
      <c r="A177" s="113">
        <v>175</v>
      </c>
      <c r="B177" s="125">
        <v>6.6702508960573481E-3</v>
      </c>
      <c r="C177" s="130">
        <v>0.60768791602662564</v>
      </c>
    </row>
    <row r="178" spans="1:3">
      <c r="A178" s="113">
        <v>176</v>
      </c>
      <c r="B178" s="125">
        <v>6.5706093189964159E-3</v>
      </c>
      <c r="C178" s="130">
        <v>0.61425852534562209</v>
      </c>
    </row>
    <row r="179" spans="1:3">
      <c r="A179" s="113">
        <v>177</v>
      </c>
      <c r="B179" s="125">
        <v>6.4709677419354837E-3</v>
      </c>
      <c r="C179" s="130">
        <v>0.62072949308755754</v>
      </c>
    </row>
    <row r="180" spans="1:3">
      <c r="A180" s="113">
        <v>178</v>
      </c>
      <c r="B180" s="125">
        <v>6.3713261648745516E-3</v>
      </c>
      <c r="C180" s="130">
        <v>0.62710081925243211</v>
      </c>
    </row>
    <row r="181" spans="1:3">
      <c r="A181" s="113">
        <v>179</v>
      </c>
      <c r="B181" s="125">
        <v>6.2716845878136203E-3</v>
      </c>
      <c r="C181" s="130">
        <v>0.63337250384024568</v>
      </c>
    </row>
    <row r="182" spans="1:3">
      <c r="A182" s="113">
        <v>180</v>
      </c>
      <c r="B182" s="125">
        <v>6.1720430107526881E-3</v>
      </c>
      <c r="C182" s="130">
        <v>0.63954454685099837</v>
      </c>
    </row>
    <row r="183" spans="1:3">
      <c r="A183" s="113">
        <v>181</v>
      </c>
      <c r="B183" s="125">
        <v>6.072401433691756E-3</v>
      </c>
      <c r="C183" s="130">
        <v>0.64561694828469018</v>
      </c>
    </row>
    <row r="184" spans="1:3">
      <c r="A184" s="113">
        <v>182</v>
      </c>
      <c r="B184" s="125">
        <v>5.9727598566308247E-3</v>
      </c>
      <c r="C184" s="130">
        <v>0.651589708141321</v>
      </c>
    </row>
    <row r="185" spans="1:3">
      <c r="A185" s="113">
        <v>183</v>
      </c>
      <c r="B185" s="125">
        <v>5.8731182795698925E-3</v>
      </c>
      <c r="C185" s="130">
        <v>0.65746282642089093</v>
      </c>
    </row>
    <row r="186" spans="1:3">
      <c r="A186" s="113">
        <v>184</v>
      </c>
      <c r="B186" s="125">
        <v>5.7734767025089603E-3</v>
      </c>
      <c r="C186" s="130">
        <v>0.66323630312339987</v>
      </c>
    </row>
    <row r="187" spans="1:3">
      <c r="A187" s="113">
        <v>185</v>
      </c>
      <c r="B187" s="125">
        <v>5.673835125448029E-3</v>
      </c>
      <c r="C187" s="130">
        <v>0.66891013824884793</v>
      </c>
    </row>
    <row r="188" spans="1:3">
      <c r="A188" s="113">
        <v>186</v>
      </c>
      <c r="B188" s="125">
        <v>5.574193548387096E-3</v>
      </c>
      <c r="C188" s="130">
        <v>0.67448433179723499</v>
      </c>
    </row>
    <row r="189" spans="1:3">
      <c r="A189" s="113">
        <v>187</v>
      </c>
      <c r="B189" s="125">
        <v>5.4745519713261647E-3</v>
      </c>
      <c r="C189" s="130">
        <v>0.67995888376856117</v>
      </c>
    </row>
    <row r="190" spans="1:3">
      <c r="A190" s="113">
        <v>188</v>
      </c>
      <c r="B190" s="125">
        <v>5.3749103942652325E-3</v>
      </c>
      <c r="C190" s="130">
        <v>0.68533379416282636</v>
      </c>
    </row>
    <row r="191" spans="1:3">
      <c r="A191" s="113">
        <v>189</v>
      </c>
      <c r="B191" s="125">
        <v>5.2752688172043004E-3</v>
      </c>
      <c r="C191" s="130">
        <v>0.69060906298003066</v>
      </c>
    </row>
    <row r="192" spans="1:3">
      <c r="A192" s="113">
        <v>190</v>
      </c>
      <c r="B192" s="125">
        <v>5.1756272401433691E-3</v>
      </c>
      <c r="C192" s="130">
        <v>0.69578469022017408</v>
      </c>
    </row>
    <row r="193" spans="1:3">
      <c r="A193" s="113">
        <v>191</v>
      </c>
      <c r="B193" s="125">
        <v>5.0759856630824369E-3</v>
      </c>
      <c r="C193" s="130">
        <v>0.70086067588325651</v>
      </c>
    </row>
    <row r="194" spans="1:3">
      <c r="A194" s="113">
        <v>192</v>
      </c>
      <c r="B194" s="125">
        <v>4.9763440860215048E-3</v>
      </c>
      <c r="C194" s="130">
        <v>0.70583701996927806</v>
      </c>
    </row>
    <row r="195" spans="1:3">
      <c r="A195" s="113">
        <v>193</v>
      </c>
      <c r="B195" s="125">
        <v>4.8767025089605735E-3</v>
      </c>
      <c r="C195" s="130">
        <v>0.71071372247823861</v>
      </c>
    </row>
    <row r="196" spans="1:3">
      <c r="A196" s="113">
        <v>194</v>
      </c>
      <c r="B196" s="125">
        <v>4.7770609318996404E-3</v>
      </c>
      <c r="C196" s="130">
        <v>0.71549078341013828</v>
      </c>
    </row>
    <row r="197" spans="1:3">
      <c r="A197" s="113">
        <v>195</v>
      </c>
      <c r="B197" s="125">
        <v>4.6774193548387091E-3</v>
      </c>
      <c r="C197" s="130">
        <v>0.72016820276497695</v>
      </c>
    </row>
    <row r="198" spans="1:3">
      <c r="A198" s="113">
        <v>196</v>
      </c>
      <c r="B198" s="125">
        <v>4.6774193548387091E-3</v>
      </c>
      <c r="C198" s="130">
        <v>0.72484562211981562</v>
      </c>
    </row>
    <row r="199" spans="1:3">
      <c r="A199" s="113">
        <v>197</v>
      </c>
      <c r="B199" s="125">
        <v>4.6236559139784944E-3</v>
      </c>
      <c r="C199" s="130">
        <v>0.72946927803379413</v>
      </c>
    </row>
    <row r="200" spans="1:3">
      <c r="A200" s="113">
        <v>198</v>
      </c>
      <c r="B200" s="125">
        <v>4.5698924731182788E-3</v>
      </c>
      <c r="C200" s="130">
        <v>0.73403917050691236</v>
      </c>
    </row>
    <row r="201" spans="1:3">
      <c r="A201" s="113">
        <v>199</v>
      </c>
      <c r="B201" s="125">
        <v>4.5161290322580641E-3</v>
      </c>
      <c r="C201" s="130">
        <v>0.73855529953917043</v>
      </c>
    </row>
    <row r="202" spans="1:3">
      <c r="A202" s="113">
        <v>200</v>
      </c>
      <c r="B202" s="125">
        <v>4.4623655913978494E-3</v>
      </c>
      <c r="C202" s="130">
        <v>0.74301766513056833</v>
      </c>
    </row>
    <row r="203" spans="1:3">
      <c r="A203" s="113">
        <v>201</v>
      </c>
      <c r="B203" s="125">
        <v>4.4086021505376338E-3</v>
      </c>
      <c r="C203" s="130">
        <v>0.74742626728110595</v>
      </c>
    </row>
    <row r="204" spans="1:3">
      <c r="A204" s="113">
        <v>202</v>
      </c>
      <c r="B204" s="125">
        <v>4.354838709677419E-3</v>
      </c>
      <c r="C204" s="130">
        <v>0.7517811059907834</v>
      </c>
    </row>
    <row r="205" spans="1:3">
      <c r="A205" s="113">
        <v>203</v>
      </c>
      <c r="B205" s="125">
        <v>4.3010752688172043E-3</v>
      </c>
      <c r="C205" s="130">
        <v>0.75608218125960058</v>
      </c>
    </row>
    <row r="206" spans="1:3">
      <c r="A206" s="113">
        <v>204</v>
      </c>
      <c r="B206" s="125">
        <v>4.2473118279569887E-3</v>
      </c>
      <c r="C206" s="130">
        <v>0.7603294930875576</v>
      </c>
    </row>
    <row r="207" spans="1:3">
      <c r="A207" s="113">
        <v>205</v>
      </c>
      <c r="B207" s="125">
        <v>4.193548387096774E-3</v>
      </c>
      <c r="C207" s="130">
        <v>0.76452304147465433</v>
      </c>
    </row>
    <row r="208" spans="1:3">
      <c r="A208" s="113">
        <v>206</v>
      </c>
      <c r="B208" s="125">
        <v>4.1397849462365584E-3</v>
      </c>
      <c r="C208" s="130">
        <v>0.7686628264208909</v>
      </c>
    </row>
    <row r="209" spans="1:3">
      <c r="A209" s="113">
        <v>207</v>
      </c>
      <c r="B209" s="125">
        <v>4.0860215053763436E-3</v>
      </c>
      <c r="C209" s="130">
        <v>0.77274884792626719</v>
      </c>
    </row>
    <row r="210" spans="1:3">
      <c r="A210" s="113">
        <v>208</v>
      </c>
      <c r="B210" s="125">
        <v>4.0322580645161289E-3</v>
      </c>
      <c r="C210" s="130">
        <v>0.77678110599078332</v>
      </c>
    </row>
    <row r="211" spans="1:3">
      <c r="A211" s="113">
        <v>209</v>
      </c>
      <c r="B211" s="125">
        <v>3.9784946236559133E-3</v>
      </c>
      <c r="C211" s="130">
        <v>0.78075960061443928</v>
      </c>
    </row>
    <row r="212" spans="1:3">
      <c r="A212" s="113">
        <v>210</v>
      </c>
      <c r="B212" s="125">
        <v>3.9247311827956986E-3</v>
      </c>
      <c r="C212" s="130">
        <v>0.78468433179723496</v>
      </c>
    </row>
    <row r="213" spans="1:3">
      <c r="A213" s="113">
        <v>211</v>
      </c>
      <c r="B213" s="125">
        <v>3.8709677419354839E-3</v>
      </c>
      <c r="C213" s="130">
        <v>0.78855529953917047</v>
      </c>
    </row>
    <row r="214" spans="1:3">
      <c r="A214" s="113">
        <v>212</v>
      </c>
      <c r="B214" s="125">
        <v>3.8172043010752687E-3</v>
      </c>
      <c r="C214" s="130">
        <v>0.79237250384024571</v>
      </c>
    </row>
    <row r="215" spans="1:3">
      <c r="A215" s="113">
        <v>213</v>
      </c>
      <c r="B215" s="125">
        <v>3.7634408602150535E-3</v>
      </c>
      <c r="C215" s="130">
        <v>0.79613594470046078</v>
      </c>
    </row>
    <row r="216" spans="1:3">
      <c r="A216" s="113">
        <v>214</v>
      </c>
      <c r="B216" s="125">
        <v>3.7096774193548384E-3</v>
      </c>
      <c r="C216" s="130">
        <v>0.79984562211981558</v>
      </c>
    </row>
    <row r="217" spans="1:3">
      <c r="A217" s="113">
        <v>215</v>
      </c>
      <c r="B217" s="125">
        <v>3.6559139784946232E-3</v>
      </c>
      <c r="C217" s="130">
        <v>0.80350153609831021</v>
      </c>
    </row>
    <row r="218" spans="1:3">
      <c r="A218" s="113">
        <v>216</v>
      </c>
      <c r="B218" s="125">
        <v>3.6021505376344085E-3</v>
      </c>
      <c r="C218" s="130">
        <v>0.80710368663594467</v>
      </c>
    </row>
    <row r="219" spans="1:3">
      <c r="A219" s="113">
        <v>217</v>
      </c>
      <c r="B219" s="125">
        <v>3.5483870967741933E-3</v>
      </c>
      <c r="C219" s="130">
        <v>0.81065207373271886</v>
      </c>
    </row>
    <row r="220" spans="1:3">
      <c r="A220" s="113">
        <v>218</v>
      </c>
      <c r="B220" s="125">
        <v>3.4946236559139782E-3</v>
      </c>
      <c r="C220" s="130">
        <v>0.81414669738863288</v>
      </c>
    </row>
    <row r="221" spans="1:3">
      <c r="A221" s="113">
        <v>219</v>
      </c>
      <c r="B221" s="125">
        <v>3.4408602150537634E-3</v>
      </c>
      <c r="C221" s="130">
        <v>0.81758755760368662</v>
      </c>
    </row>
    <row r="222" spans="1:3">
      <c r="A222" s="113">
        <v>220</v>
      </c>
      <c r="B222" s="125">
        <v>3.3870967741935483E-3</v>
      </c>
      <c r="C222" s="130">
        <v>0.8209746543778802</v>
      </c>
    </row>
    <row r="223" spans="1:3">
      <c r="A223" s="113">
        <v>221</v>
      </c>
      <c r="B223" s="125">
        <v>3.3333333333333331E-3</v>
      </c>
      <c r="C223" s="130">
        <v>0.8243079877112135</v>
      </c>
    </row>
    <row r="224" spans="1:3">
      <c r="A224" s="113">
        <v>222</v>
      </c>
      <c r="B224" s="125">
        <v>3.2795698924731184E-3</v>
      </c>
      <c r="C224" s="130">
        <v>0.82758755760368663</v>
      </c>
    </row>
    <row r="225" spans="1:3">
      <c r="A225" s="113">
        <v>223</v>
      </c>
      <c r="B225" s="125">
        <v>3.2258064516129032E-3</v>
      </c>
      <c r="C225" s="130">
        <v>0.83081336405529949</v>
      </c>
    </row>
    <row r="226" spans="1:3">
      <c r="A226" s="113">
        <v>224</v>
      </c>
      <c r="B226" s="125">
        <v>3.1720430107526881E-3</v>
      </c>
      <c r="C226" s="130">
        <v>0.83398540706605218</v>
      </c>
    </row>
    <row r="227" spans="1:3">
      <c r="A227" s="113">
        <v>225</v>
      </c>
      <c r="B227" s="125">
        <v>3.1182795698924733E-3</v>
      </c>
      <c r="C227" s="130">
        <v>0.8371036866359447</v>
      </c>
    </row>
    <row r="228" spans="1:3">
      <c r="A228" s="113">
        <v>226</v>
      </c>
      <c r="B228" s="125">
        <v>3.0645161290322582E-3</v>
      </c>
      <c r="C228" s="130">
        <v>0.84016820276497695</v>
      </c>
    </row>
    <row r="229" spans="1:3">
      <c r="A229" s="113">
        <v>227</v>
      </c>
      <c r="B229" s="125">
        <v>3.017921146953405E-3</v>
      </c>
      <c r="C229" s="130">
        <v>0.84318612391193037</v>
      </c>
    </row>
    <row r="230" spans="1:3">
      <c r="A230" s="113">
        <v>228</v>
      </c>
      <c r="B230" s="125">
        <v>2.9713261648745522E-3</v>
      </c>
      <c r="C230" s="130">
        <v>0.84615745007680487</v>
      </c>
    </row>
    <row r="231" spans="1:3">
      <c r="A231" s="113">
        <v>229</v>
      </c>
      <c r="B231" s="125">
        <v>2.924731182795699E-3</v>
      </c>
      <c r="C231" s="130">
        <v>0.84908218125960055</v>
      </c>
    </row>
    <row r="232" spans="1:3">
      <c r="A232" s="113">
        <v>230</v>
      </c>
      <c r="B232" s="125">
        <v>2.8781362007168458E-3</v>
      </c>
      <c r="C232" s="130">
        <v>0.85196031746031742</v>
      </c>
    </row>
    <row r="233" spans="1:3">
      <c r="A233" s="113">
        <v>231</v>
      </c>
      <c r="B233" s="125">
        <v>2.831541218637993E-3</v>
      </c>
      <c r="C233" s="130">
        <v>0.85479185867895546</v>
      </c>
    </row>
    <row r="234" spans="1:3">
      <c r="A234" s="113">
        <v>232</v>
      </c>
      <c r="B234" s="125">
        <v>2.7849462365591398E-3</v>
      </c>
      <c r="C234" s="130">
        <v>0.85757680491551458</v>
      </c>
    </row>
    <row r="235" spans="1:3">
      <c r="A235" s="113">
        <v>233</v>
      </c>
      <c r="B235" s="125">
        <v>2.7383512544802866E-3</v>
      </c>
      <c r="C235" s="130">
        <v>0.86031515616999488</v>
      </c>
    </row>
    <row r="236" spans="1:3">
      <c r="A236" s="113">
        <v>234</v>
      </c>
      <c r="B236" s="125">
        <v>2.6917562724014339E-3</v>
      </c>
      <c r="C236" s="130">
        <v>0.86300691244239636</v>
      </c>
    </row>
    <row r="237" spans="1:3">
      <c r="A237" s="113">
        <v>235</v>
      </c>
      <c r="B237" s="125">
        <v>2.6451612903225807E-3</v>
      </c>
      <c r="C237" s="130">
        <v>0.86565207373271891</v>
      </c>
    </row>
    <row r="238" spans="1:3">
      <c r="A238" s="113">
        <v>236</v>
      </c>
      <c r="B238" s="125">
        <v>2.5985663082437275E-3</v>
      </c>
      <c r="C238" s="130">
        <v>0.86825064004096264</v>
      </c>
    </row>
    <row r="239" spans="1:3">
      <c r="A239" s="113">
        <v>237</v>
      </c>
      <c r="B239" s="125">
        <v>2.5519713261648747E-3</v>
      </c>
      <c r="C239" s="130">
        <v>0.87080261136712755</v>
      </c>
    </row>
    <row r="240" spans="1:3">
      <c r="A240" s="113">
        <v>238</v>
      </c>
      <c r="B240" s="125">
        <v>2.5053763440860215E-3</v>
      </c>
      <c r="C240" s="130">
        <v>0.87330798771121354</v>
      </c>
    </row>
    <row r="241" spans="1:3">
      <c r="A241" s="113">
        <v>239</v>
      </c>
      <c r="B241" s="125">
        <v>2.4587813620071683E-3</v>
      </c>
      <c r="C241" s="130">
        <v>0.87576676907322071</v>
      </c>
    </row>
    <row r="242" spans="1:3">
      <c r="A242" s="113">
        <v>240</v>
      </c>
      <c r="B242" s="125">
        <v>2.4121863799283156E-3</v>
      </c>
      <c r="C242" s="130">
        <v>0.87817895545314906</v>
      </c>
    </row>
    <row r="243" spans="1:3">
      <c r="A243" s="113">
        <v>241</v>
      </c>
      <c r="B243" s="125">
        <v>2.3655913978494624E-3</v>
      </c>
      <c r="C243" s="130">
        <v>0.88054454685099848</v>
      </c>
    </row>
    <row r="244" spans="1:3">
      <c r="A244" s="113">
        <v>242</v>
      </c>
      <c r="B244" s="125">
        <v>2.3189964157706092E-3</v>
      </c>
      <c r="C244" s="130">
        <v>0.88286354326676908</v>
      </c>
    </row>
    <row r="245" spans="1:3">
      <c r="A245" s="113">
        <v>243</v>
      </c>
      <c r="B245" s="125">
        <v>2.2724014336917564E-3</v>
      </c>
      <c r="C245" s="130">
        <v>0.88513594470046086</v>
      </c>
    </row>
    <row r="246" spans="1:3">
      <c r="A246" s="113">
        <v>244</v>
      </c>
      <c r="B246" s="125">
        <v>2.2258064516129032E-3</v>
      </c>
      <c r="C246" s="130">
        <v>0.88736175115207372</v>
      </c>
    </row>
    <row r="247" spans="1:3">
      <c r="A247" s="113">
        <v>245</v>
      </c>
      <c r="B247" s="125">
        <v>2.17921146953405E-3</v>
      </c>
      <c r="C247" s="130">
        <v>0.88954096262160776</v>
      </c>
    </row>
    <row r="248" spans="1:3">
      <c r="A248" s="113">
        <v>246</v>
      </c>
      <c r="B248" s="125">
        <v>2.1326164874551972E-3</v>
      </c>
      <c r="C248" s="130">
        <v>0.89167357910906297</v>
      </c>
    </row>
    <row r="249" spans="1:3">
      <c r="A249" s="113">
        <v>247</v>
      </c>
      <c r="B249" s="125">
        <v>2.086021505376344E-3</v>
      </c>
      <c r="C249" s="130">
        <v>0.89375960061443926</v>
      </c>
    </row>
    <row r="250" spans="1:3">
      <c r="A250" s="113">
        <v>248</v>
      </c>
      <c r="B250" s="125">
        <v>2.0394265232974908E-3</v>
      </c>
      <c r="C250" s="130">
        <v>0.89579902713773674</v>
      </c>
    </row>
    <row r="251" spans="1:3">
      <c r="A251" s="113">
        <v>249</v>
      </c>
      <c r="B251" s="125">
        <v>1.9928315412186381E-3</v>
      </c>
      <c r="C251" s="130">
        <v>0.89779185867895539</v>
      </c>
    </row>
    <row r="252" spans="1:3">
      <c r="A252" s="113">
        <v>250</v>
      </c>
      <c r="B252" s="125">
        <v>1.9462365591397849E-3</v>
      </c>
      <c r="C252" s="130">
        <v>0.89973809523809523</v>
      </c>
    </row>
    <row r="253" spans="1:3">
      <c r="A253" s="113">
        <v>251</v>
      </c>
      <c r="B253" s="125">
        <v>1.8996415770609319E-3</v>
      </c>
      <c r="C253" s="130">
        <v>0.90163773681515613</v>
      </c>
    </row>
    <row r="254" spans="1:3">
      <c r="A254" s="113">
        <v>252</v>
      </c>
      <c r="B254" s="125">
        <v>1.8530465949820789E-3</v>
      </c>
      <c r="C254" s="130">
        <v>0.90349078341013822</v>
      </c>
    </row>
    <row r="255" spans="1:3">
      <c r="A255" s="113">
        <v>253</v>
      </c>
      <c r="B255" s="125">
        <v>1.8064516129032259E-3</v>
      </c>
      <c r="C255" s="130">
        <v>0.90529723502304149</v>
      </c>
    </row>
    <row r="256" spans="1:3">
      <c r="A256" s="113">
        <v>254</v>
      </c>
      <c r="B256" s="125">
        <v>1.7598566308243727E-3</v>
      </c>
      <c r="C256" s="130">
        <v>0.90705709165386583</v>
      </c>
    </row>
    <row r="257" spans="1:3">
      <c r="A257" s="113">
        <v>255</v>
      </c>
      <c r="B257" s="125">
        <v>1.7132616487455198E-3</v>
      </c>
      <c r="C257" s="130">
        <v>0.90877035330261136</v>
      </c>
    </row>
    <row r="258" spans="1:3">
      <c r="A258" s="113">
        <v>256</v>
      </c>
      <c r="B258" s="125">
        <v>1.6666666666666668E-3</v>
      </c>
      <c r="C258" s="130">
        <v>0.91043701996927806</v>
      </c>
    </row>
    <row r="259" spans="1:3">
      <c r="A259" s="113">
        <v>257</v>
      </c>
      <c r="B259" s="125">
        <v>1.6666666666666668E-3</v>
      </c>
      <c r="C259" s="130">
        <v>0.91210368663594477</v>
      </c>
    </row>
    <row r="260" spans="1:3">
      <c r="A260" s="113">
        <v>258</v>
      </c>
      <c r="B260" s="125">
        <v>1.6200716845878138E-3</v>
      </c>
      <c r="C260" s="130">
        <v>0.91372375832053254</v>
      </c>
    </row>
    <row r="261" spans="1:3">
      <c r="A261" s="113">
        <v>259</v>
      </c>
      <c r="B261" s="125">
        <v>1.5967741935483872E-3</v>
      </c>
      <c r="C261" s="130">
        <v>0.91532053251408096</v>
      </c>
    </row>
    <row r="262" spans="1:3">
      <c r="A262" s="113">
        <v>260</v>
      </c>
      <c r="B262" s="125">
        <v>1.5734767025089606E-3</v>
      </c>
      <c r="C262" s="130">
        <v>0.91689400921658992</v>
      </c>
    </row>
    <row r="263" spans="1:3">
      <c r="A263" s="113">
        <v>261</v>
      </c>
      <c r="B263" s="125">
        <v>1.5501792114695342E-3</v>
      </c>
      <c r="C263" s="130">
        <v>0.91844418842805942</v>
      </c>
    </row>
    <row r="264" spans="1:3">
      <c r="A264" s="113">
        <v>262</v>
      </c>
      <c r="B264" s="125">
        <v>1.5268817204301076E-3</v>
      </c>
      <c r="C264" s="130">
        <v>0.91997107014848956</v>
      </c>
    </row>
    <row r="265" spans="1:3">
      <c r="A265" s="113">
        <v>263</v>
      </c>
      <c r="B265" s="125">
        <v>1.503584229390681E-3</v>
      </c>
      <c r="C265" s="130">
        <v>0.92147465437788023</v>
      </c>
    </row>
    <row r="266" spans="1:3">
      <c r="A266" s="113">
        <v>264</v>
      </c>
      <c r="B266" s="125">
        <v>1.4802867383512546E-3</v>
      </c>
      <c r="C266" s="130">
        <v>0.92295494111623144</v>
      </c>
    </row>
    <row r="267" spans="1:3">
      <c r="A267" s="113">
        <v>265</v>
      </c>
      <c r="B267" s="125">
        <v>1.456989247311828E-3</v>
      </c>
      <c r="C267" s="130">
        <v>0.9244119303635433</v>
      </c>
    </row>
    <row r="268" spans="1:3">
      <c r="A268" s="113">
        <v>266</v>
      </c>
      <c r="B268" s="125">
        <v>1.4336917562724014E-3</v>
      </c>
      <c r="C268" s="130">
        <v>0.92584562211981569</v>
      </c>
    </row>
    <row r="269" spans="1:3">
      <c r="A269" s="113">
        <v>267</v>
      </c>
      <c r="B269" s="125">
        <v>1.4103942652329751E-3</v>
      </c>
      <c r="C269" s="130">
        <v>0.92725601638504862</v>
      </c>
    </row>
    <row r="270" spans="1:3">
      <c r="A270" s="113">
        <v>268</v>
      </c>
      <c r="B270" s="125">
        <v>1.3870967741935485E-3</v>
      </c>
      <c r="C270" s="130">
        <v>0.9286431131592422</v>
      </c>
    </row>
    <row r="271" spans="1:3">
      <c r="A271" s="113">
        <v>269</v>
      </c>
      <c r="B271" s="125">
        <v>1.3637992831541219E-3</v>
      </c>
      <c r="C271" s="130">
        <v>0.93000691244239631</v>
      </c>
    </row>
    <row r="272" spans="1:3">
      <c r="A272" s="113">
        <v>270</v>
      </c>
      <c r="B272" s="125">
        <v>1.3405017921146955E-3</v>
      </c>
      <c r="C272" s="130">
        <v>0.93134741423451095</v>
      </c>
    </row>
    <row r="273" spans="1:3">
      <c r="A273" s="113">
        <v>271</v>
      </c>
      <c r="B273" s="125">
        <v>1.3172043010752689E-3</v>
      </c>
      <c r="C273" s="130">
        <v>0.93266461853558624</v>
      </c>
    </row>
    <row r="274" spans="1:3">
      <c r="A274" s="113">
        <v>272</v>
      </c>
      <c r="B274" s="125">
        <v>1.2939068100358423E-3</v>
      </c>
      <c r="C274" s="130">
        <v>0.93395852534562207</v>
      </c>
    </row>
    <row r="275" spans="1:3">
      <c r="A275" s="113">
        <v>273</v>
      </c>
      <c r="B275" s="125">
        <v>1.2706093189964159E-3</v>
      </c>
      <c r="C275" s="130">
        <v>0.93522913466461843</v>
      </c>
    </row>
    <row r="276" spans="1:3">
      <c r="A276" s="113">
        <v>274</v>
      </c>
      <c r="B276" s="125">
        <v>1.2473118279569893E-3</v>
      </c>
      <c r="C276" s="130">
        <v>0.93647644649257544</v>
      </c>
    </row>
    <row r="277" spans="1:3">
      <c r="A277" s="113">
        <v>275</v>
      </c>
      <c r="B277" s="125">
        <v>1.2240143369175627E-3</v>
      </c>
      <c r="C277" s="130">
        <v>0.93770046082949299</v>
      </c>
    </row>
    <row r="278" spans="1:3">
      <c r="A278" s="113">
        <v>276</v>
      </c>
      <c r="B278" s="125">
        <v>1.2007168458781363E-3</v>
      </c>
      <c r="C278" s="130">
        <v>0.93890117767537118</v>
      </c>
    </row>
    <row r="279" spans="1:3">
      <c r="A279" s="113">
        <v>277</v>
      </c>
      <c r="B279" s="125">
        <v>1.1774193548387097E-3</v>
      </c>
      <c r="C279" s="130">
        <v>0.94007859703020991</v>
      </c>
    </row>
    <row r="280" spans="1:3">
      <c r="A280" s="113">
        <v>278</v>
      </c>
      <c r="B280" s="125">
        <v>1.1541218637992831E-3</v>
      </c>
      <c r="C280" s="130">
        <v>0.94123271889400917</v>
      </c>
    </row>
    <row r="281" spans="1:3">
      <c r="A281" s="113">
        <v>279</v>
      </c>
      <c r="B281" s="125">
        <v>1.1308243727598567E-3</v>
      </c>
      <c r="C281" s="130">
        <v>0.94236354326676908</v>
      </c>
    </row>
    <row r="282" spans="1:3">
      <c r="A282" s="113">
        <v>280</v>
      </c>
      <c r="B282" s="125">
        <v>1.1075268817204301E-3</v>
      </c>
      <c r="C282" s="130">
        <v>0.94347107014848952</v>
      </c>
    </row>
    <row r="283" spans="1:3">
      <c r="A283" s="113">
        <v>281</v>
      </c>
      <c r="B283" s="125">
        <v>1.0842293906810035E-3</v>
      </c>
      <c r="C283" s="130">
        <v>0.9445552995391705</v>
      </c>
    </row>
    <row r="284" spans="1:3">
      <c r="A284" s="113">
        <v>282</v>
      </c>
      <c r="B284" s="125">
        <v>1.0609318996415771E-3</v>
      </c>
      <c r="C284" s="130">
        <v>0.94561623143881213</v>
      </c>
    </row>
    <row r="285" spans="1:3">
      <c r="A285" s="113">
        <v>283</v>
      </c>
      <c r="B285" s="125">
        <v>1.0376344086021505E-3</v>
      </c>
      <c r="C285" s="130">
        <v>0.94665386584741429</v>
      </c>
    </row>
    <row r="286" spans="1:3">
      <c r="A286" s="113">
        <v>284</v>
      </c>
      <c r="B286" s="125">
        <v>1.0143369175627239E-3</v>
      </c>
      <c r="C286" s="130">
        <v>0.94766820276497699</v>
      </c>
    </row>
    <row r="287" spans="1:3">
      <c r="A287" s="113">
        <v>285</v>
      </c>
      <c r="B287" s="125">
        <v>9.9103942652329757E-4</v>
      </c>
      <c r="C287" s="130">
        <v>0.94865924219150033</v>
      </c>
    </row>
    <row r="288" spans="1:3">
      <c r="A288" s="113">
        <v>286</v>
      </c>
      <c r="B288" s="125">
        <v>9.6774193548387097E-4</v>
      </c>
      <c r="C288" s="130">
        <v>0.94962698412698421</v>
      </c>
    </row>
    <row r="289" spans="1:3">
      <c r="A289" s="113">
        <v>287</v>
      </c>
      <c r="B289" s="125">
        <v>9.6774193548387097E-4</v>
      </c>
      <c r="C289" s="130">
        <v>0.95059472606246809</v>
      </c>
    </row>
    <row r="290" spans="1:3">
      <c r="A290" s="113">
        <v>288</v>
      </c>
      <c r="B290" s="125">
        <v>9.6774193548387097E-4</v>
      </c>
      <c r="C290" s="130">
        <v>0.95156246799795197</v>
      </c>
    </row>
    <row r="291" spans="1:3">
      <c r="A291" s="113">
        <v>289</v>
      </c>
      <c r="B291" s="125">
        <v>9.4767025089605736E-4</v>
      </c>
      <c r="C291" s="130">
        <v>0.952510138248848</v>
      </c>
    </row>
    <row r="292" spans="1:3">
      <c r="A292" s="113">
        <v>290</v>
      </c>
      <c r="B292" s="125">
        <v>9.376344086021505E-4</v>
      </c>
      <c r="C292" s="130">
        <v>0.95344777265745018</v>
      </c>
    </row>
    <row r="293" spans="1:3">
      <c r="A293" s="113">
        <v>291</v>
      </c>
      <c r="B293" s="125">
        <v>9.2759856630824375E-4</v>
      </c>
      <c r="C293" s="130">
        <v>0.95437537122375837</v>
      </c>
    </row>
    <row r="294" spans="1:3">
      <c r="A294" s="113">
        <v>292</v>
      </c>
      <c r="B294" s="125">
        <v>9.175627240143369E-4</v>
      </c>
      <c r="C294" s="130">
        <v>0.9552929339477727</v>
      </c>
    </row>
    <row r="295" spans="1:3">
      <c r="A295" s="113">
        <v>293</v>
      </c>
      <c r="B295" s="125">
        <v>9.0752688172043015E-4</v>
      </c>
      <c r="C295" s="130">
        <v>0.95620046082949317</v>
      </c>
    </row>
    <row r="296" spans="1:3">
      <c r="A296" s="113">
        <v>294</v>
      </c>
      <c r="B296" s="125">
        <v>8.9749103942652329E-4</v>
      </c>
      <c r="C296" s="130">
        <v>0.95709795186891966</v>
      </c>
    </row>
    <row r="297" spans="1:3">
      <c r="A297" s="113">
        <v>295</v>
      </c>
      <c r="B297" s="125">
        <v>8.8745519713261654E-4</v>
      </c>
      <c r="C297" s="130">
        <v>0.95798540706605229</v>
      </c>
    </row>
    <row r="298" spans="1:3">
      <c r="A298" s="113">
        <v>296</v>
      </c>
      <c r="B298" s="125">
        <v>8.7741935483870968E-4</v>
      </c>
      <c r="C298" s="130">
        <v>0.95886282642089105</v>
      </c>
    </row>
    <row r="299" spans="1:3">
      <c r="A299" s="113">
        <v>297</v>
      </c>
      <c r="B299" s="125">
        <v>8.6738351254480282E-4</v>
      </c>
      <c r="C299" s="130">
        <v>0.95973020993343583</v>
      </c>
    </row>
    <row r="300" spans="1:3">
      <c r="A300" s="113">
        <v>298</v>
      </c>
      <c r="B300" s="125">
        <v>8.5734767025089607E-4</v>
      </c>
      <c r="C300" s="130">
        <v>0.96058755760368675</v>
      </c>
    </row>
    <row r="301" spans="1:3">
      <c r="A301" s="113">
        <v>299</v>
      </c>
      <c r="B301" s="125">
        <v>8.4731182795698922E-4</v>
      </c>
      <c r="C301" s="130">
        <v>0.96143486943164369</v>
      </c>
    </row>
    <row r="302" spans="1:3">
      <c r="A302" s="113">
        <v>300</v>
      </c>
      <c r="B302" s="125">
        <v>8.3727598566308247E-4</v>
      </c>
      <c r="C302" s="130">
        <v>0.96227214541730677</v>
      </c>
    </row>
    <row r="303" spans="1:3">
      <c r="A303" s="113">
        <v>301</v>
      </c>
      <c r="B303" s="125">
        <v>8.2724014336917561E-4</v>
      </c>
      <c r="C303" s="130">
        <v>0.96309938556067598</v>
      </c>
    </row>
    <row r="304" spans="1:3">
      <c r="A304" s="113">
        <v>302</v>
      </c>
      <c r="B304" s="125">
        <v>8.1720430107526886E-4</v>
      </c>
      <c r="C304" s="130">
        <v>0.96391658986175122</v>
      </c>
    </row>
    <row r="305" spans="1:3">
      <c r="A305" s="113">
        <v>303</v>
      </c>
      <c r="B305" s="125">
        <v>8.07168458781362E-4</v>
      </c>
      <c r="C305" s="130">
        <v>0.96472375832053259</v>
      </c>
    </row>
    <row r="306" spans="1:3">
      <c r="A306" s="113">
        <v>304</v>
      </c>
      <c r="B306" s="125">
        <v>7.9713261648745514E-4</v>
      </c>
      <c r="C306" s="130">
        <v>0.96552089093702009</v>
      </c>
    </row>
    <row r="307" spans="1:3">
      <c r="A307" s="113">
        <v>305</v>
      </c>
      <c r="B307" s="125">
        <v>7.870967741935484E-4</v>
      </c>
      <c r="C307" s="130">
        <v>0.96630798771121362</v>
      </c>
    </row>
    <row r="308" spans="1:3">
      <c r="A308" s="113">
        <v>306</v>
      </c>
      <c r="B308" s="125">
        <v>7.7706093189964154E-4</v>
      </c>
      <c r="C308" s="130">
        <v>0.96708504864311329</v>
      </c>
    </row>
    <row r="309" spans="1:3">
      <c r="A309" s="113">
        <v>307</v>
      </c>
      <c r="B309" s="125">
        <v>7.6702508960573479E-4</v>
      </c>
      <c r="C309" s="130">
        <v>0.96785207373271898</v>
      </c>
    </row>
    <row r="310" spans="1:3">
      <c r="A310" s="113">
        <v>308</v>
      </c>
      <c r="B310" s="125">
        <v>7.5698924731182793E-4</v>
      </c>
      <c r="C310" s="130">
        <v>0.9686090629800308</v>
      </c>
    </row>
    <row r="311" spans="1:3">
      <c r="A311" s="113">
        <v>309</v>
      </c>
      <c r="B311" s="125">
        <v>7.4695340501792118E-4</v>
      </c>
      <c r="C311" s="130">
        <v>0.96935601638504876</v>
      </c>
    </row>
    <row r="312" spans="1:3">
      <c r="A312" s="113">
        <v>310</v>
      </c>
      <c r="B312" s="125">
        <v>7.3691756272401432E-4</v>
      </c>
      <c r="C312" s="130">
        <v>0.97009293394777274</v>
      </c>
    </row>
    <row r="313" spans="1:3">
      <c r="A313" s="113">
        <v>311</v>
      </c>
      <c r="B313" s="125">
        <v>7.2688172043010747E-4</v>
      </c>
      <c r="C313" s="130">
        <v>0.97081981566820286</v>
      </c>
    </row>
    <row r="314" spans="1:3">
      <c r="A314" s="113">
        <v>312</v>
      </c>
      <c r="B314" s="125">
        <v>7.1684587813620072E-4</v>
      </c>
      <c r="C314" s="130">
        <v>0.97153666154633911</v>
      </c>
    </row>
    <row r="315" spans="1:3">
      <c r="A315" s="113">
        <v>313</v>
      </c>
      <c r="B315" s="125">
        <v>7.0681003584229397E-4</v>
      </c>
      <c r="C315" s="130">
        <v>0.97224347158218138</v>
      </c>
    </row>
    <row r="316" spans="1:3">
      <c r="A316" s="113">
        <v>314</v>
      </c>
      <c r="B316" s="125">
        <v>6.9677419354838711E-4</v>
      </c>
      <c r="C316" s="130">
        <v>0.9729402457757298</v>
      </c>
    </row>
    <row r="317" spans="1:3">
      <c r="A317" s="113">
        <v>315</v>
      </c>
      <c r="B317" s="125">
        <v>6.8673835125448025E-4</v>
      </c>
      <c r="C317" s="130">
        <v>0.97362698412698423</v>
      </c>
    </row>
    <row r="318" spans="1:3">
      <c r="A318" s="113">
        <v>316</v>
      </c>
      <c r="B318" s="125">
        <v>6.767025089605735E-4</v>
      </c>
      <c r="C318" s="130">
        <v>0.9743036866359448</v>
      </c>
    </row>
    <row r="319" spans="1:3">
      <c r="A319" s="113">
        <v>317</v>
      </c>
      <c r="B319" s="125">
        <v>6.6666666666666664E-4</v>
      </c>
      <c r="C319" s="130">
        <v>0.9749703533026115</v>
      </c>
    </row>
    <row r="320" spans="1:3">
      <c r="A320" s="113">
        <v>318</v>
      </c>
      <c r="B320" s="125">
        <v>6.6666666666666664E-4</v>
      </c>
      <c r="C320" s="130">
        <v>0.97563701996927821</v>
      </c>
    </row>
    <row r="321" spans="1:3">
      <c r="A321" s="113">
        <v>319</v>
      </c>
      <c r="B321" s="125">
        <v>6.4372759856630825E-4</v>
      </c>
      <c r="C321" s="130">
        <v>0.97628074756784455</v>
      </c>
    </row>
    <row r="322" spans="1:3">
      <c r="A322" s="113">
        <v>320</v>
      </c>
      <c r="B322" s="125">
        <v>6.32258064516129E-4</v>
      </c>
      <c r="C322" s="130">
        <v>0.97691300563236072</v>
      </c>
    </row>
    <row r="323" spans="1:3">
      <c r="A323" s="113">
        <v>321</v>
      </c>
      <c r="B323" s="125">
        <v>6.2078853046594975E-4</v>
      </c>
      <c r="C323" s="130">
        <v>0.97753379416282671</v>
      </c>
    </row>
    <row r="324" spans="1:3">
      <c r="A324" s="113">
        <v>322</v>
      </c>
      <c r="B324" s="125">
        <v>6.0931899641577061E-4</v>
      </c>
      <c r="C324" s="130">
        <v>0.97814311315924252</v>
      </c>
    </row>
    <row r="325" spans="1:3">
      <c r="A325" s="113">
        <v>323</v>
      </c>
      <c r="B325" s="125">
        <v>5.9784946236559136E-4</v>
      </c>
      <c r="C325" s="130">
        <v>0.97874096262160815</v>
      </c>
    </row>
    <row r="326" spans="1:3">
      <c r="A326" s="113">
        <v>324</v>
      </c>
      <c r="B326" s="125">
        <v>5.8637992831541211E-4</v>
      </c>
      <c r="C326" s="130">
        <v>0.9793273425499236</v>
      </c>
    </row>
    <row r="327" spans="1:3">
      <c r="A327" s="113">
        <v>325</v>
      </c>
      <c r="B327" s="125">
        <v>5.7491039426523297E-4</v>
      </c>
      <c r="C327" s="130">
        <v>0.97990225294418887</v>
      </c>
    </row>
    <row r="328" spans="1:3">
      <c r="A328" s="113">
        <v>326</v>
      </c>
      <c r="B328" s="125">
        <v>5.6344086021505372E-4</v>
      </c>
      <c r="C328" s="130">
        <v>0.98046569380440396</v>
      </c>
    </row>
    <row r="329" spans="1:3">
      <c r="A329" s="113">
        <v>327</v>
      </c>
      <c r="B329" s="125">
        <v>5.5197132616487457E-4</v>
      </c>
      <c r="C329" s="130">
        <v>0.98101766513056887</v>
      </c>
    </row>
    <row r="330" spans="1:3">
      <c r="A330" s="113">
        <v>328</v>
      </c>
      <c r="B330" s="125">
        <v>5.4050179211469532E-4</v>
      </c>
      <c r="C330" s="130">
        <v>0.98155816692268361</v>
      </c>
    </row>
    <row r="331" spans="1:3">
      <c r="A331" s="113">
        <v>329</v>
      </c>
      <c r="B331" s="125">
        <v>5.2903225806451607E-4</v>
      </c>
      <c r="C331" s="130">
        <v>0.98208719918074816</v>
      </c>
    </row>
    <row r="332" spans="1:3">
      <c r="A332" s="113">
        <v>330</v>
      </c>
      <c r="B332" s="125">
        <v>5.1756272401433693E-4</v>
      </c>
      <c r="C332" s="130">
        <v>0.98260476190476254</v>
      </c>
    </row>
    <row r="333" spans="1:3">
      <c r="A333" s="113">
        <v>331</v>
      </c>
      <c r="B333" s="125">
        <v>5.0609318996415768E-4</v>
      </c>
      <c r="C333" s="130">
        <v>0.98311085509472673</v>
      </c>
    </row>
    <row r="334" spans="1:3">
      <c r="A334" s="113">
        <v>332</v>
      </c>
      <c r="B334" s="125">
        <v>4.9462365591397854E-4</v>
      </c>
      <c r="C334" s="130">
        <v>0.98360547875064075</v>
      </c>
    </row>
    <row r="335" spans="1:3">
      <c r="A335" s="113">
        <v>333</v>
      </c>
      <c r="B335" s="125">
        <v>4.8315412186379929E-4</v>
      </c>
      <c r="C335" s="130">
        <v>0.98408863287250459</v>
      </c>
    </row>
    <row r="336" spans="1:3">
      <c r="A336" s="113">
        <v>334</v>
      </c>
      <c r="B336" s="125">
        <v>4.7168458781362004E-4</v>
      </c>
      <c r="C336" s="130">
        <v>0.98456031746031825</v>
      </c>
    </row>
    <row r="337" spans="1:3">
      <c r="A337" s="113">
        <v>335</v>
      </c>
      <c r="B337" s="125">
        <v>4.6021505376344084E-4</v>
      </c>
      <c r="C337" s="130">
        <v>0.98502053251408173</v>
      </c>
    </row>
    <row r="338" spans="1:3">
      <c r="A338" s="113">
        <v>336</v>
      </c>
      <c r="B338" s="125">
        <v>4.4874551971326164E-4</v>
      </c>
      <c r="C338" s="130">
        <v>0.98546927803379503</v>
      </c>
    </row>
    <row r="339" spans="1:3">
      <c r="A339" s="113">
        <v>337</v>
      </c>
      <c r="B339" s="125">
        <v>4.3727598566308239E-4</v>
      </c>
      <c r="C339" s="130">
        <v>0.98590655401945815</v>
      </c>
    </row>
    <row r="340" spans="1:3">
      <c r="A340" s="113">
        <v>338</v>
      </c>
      <c r="B340" s="125">
        <v>4.258064516129032E-4</v>
      </c>
      <c r="C340" s="130">
        <v>0.98633236047107109</v>
      </c>
    </row>
    <row r="341" spans="1:3">
      <c r="A341" s="113">
        <v>339</v>
      </c>
      <c r="B341" s="125">
        <v>4.14336917562724E-4</v>
      </c>
      <c r="C341" s="130">
        <v>0.98674669738863385</v>
      </c>
    </row>
    <row r="342" spans="1:3">
      <c r="A342" s="113">
        <v>340</v>
      </c>
      <c r="B342" s="125">
        <v>4.028673835125448E-4</v>
      </c>
      <c r="C342" s="130">
        <v>0.98714956477214644</v>
      </c>
    </row>
    <row r="343" spans="1:3">
      <c r="A343" s="113">
        <v>341</v>
      </c>
      <c r="B343" s="125">
        <v>3.9139784946236555E-4</v>
      </c>
      <c r="C343" s="130">
        <v>0.98754096262160884</v>
      </c>
    </row>
    <row r="344" spans="1:3">
      <c r="A344" s="113">
        <v>342</v>
      </c>
      <c r="B344" s="125">
        <v>3.7992831541218636E-4</v>
      </c>
      <c r="C344" s="130">
        <v>0.98792089093702107</v>
      </c>
    </row>
    <row r="345" spans="1:3">
      <c r="A345" s="113">
        <v>343</v>
      </c>
      <c r="B345" s="125">
        <v>3.6845878136200716E-4</v>
      </c>
      <c r="C345" s="130">
        <v>0.98828934971838311</v>
      </c>
    </row>
    <row r="346" spans="1:3">
      <c r="A346" s="113">
        <v>344</v>
      </c>
      <c r="B346" s="125">
        <v>3.5698924731182791E-4</v>
      </c>
      <c r="C346" s="130">
        <v>0.98864633896569498</v>
      </c>
    </row>
    <row r="347" spans="1:3">
      <c r="A347" s="113">
        <v>345</v>
      </c>
      <c r="B347" s="125">
        <v>3.4551971326164871E-4</v>
      </c>
      <c r="C347" s="130">
        <v>0.98899185867895667</v>
      </c>
    </row>
    <row r="348" spans="1:3">
      <c r="A348" s="113">
        <v>346</v>
      </c>
      <c r="B348" s="125">
        <v>3.3405017921146952E-4</v>
      </c>
      <c r="C348" s="130">
        <v>0.98932590885816818</v>
      </c>
    </row>
    <row r="349" spans="1:3">
      <c r="A349" s="113">
        <v>347</v>
      </c>
      <c r="B349" s="125">
        <v>3.2258064516129032E-4</v>
      </c>
      <c r="C349" s="130">
        <v>0.98964848950332951</v>
      </c>
    </row>
    <row r="350" spans="1:3">
      <c r="A350" s="113">
        <v>348</v>
      </c>
      <c r="B350" s="125">
        <v>3.2258064516129032E-4</v>
      </c>
      <c r="C350" s="130">
        <v>0.98997107014849084</v>
      </c>
    </row>
    <row r="351" spans="1:3">
      <c r="A351" s="113">
        <v>349</v>
      </c>
      <c r="B351" s="125">
        <v>3.2258064516129032E-4</v>
      </c>
      <c r="C351" s="130">
        <v>0.99029365079365217</v>
      </c>
    </row>
    <row r="352" spans="1:3">
      <c r="A352" s="113">
        <v>350</v>
      </c>
      <c r="B352" s="125">
        <v>3.2258064516129032E-4</v>
      </c>
      <c r="C352" s="130">
        <v>0.9906162314388135</v>
      </c>
    </row>
    <row r="353" spans="1:3">
      <c r="A353" s="113">
        <v>351</v>
      </c>
      <c r="B353" s="125">
        <v>3.2258064516129032E-4</v>
      </c>
      <c r="C353" s="130">
        <v>0.99093881208397483</v>
      </c>
    </row>
    <row r="354" spans="1:3">
      <c r="A354" s="113">
        <v>352</v>
      </c>
      <c r="B354" s="125">
        <v>3.2258064516129032E-4</v>
      </c>
      <c r="C354" s="130">
        <v>0.99126139272913616</v>
      </c>
    </row>
    <row r="355" spans="1:3">
      <c r="A355" s="113">
        <v>353</v>
      </c>
      <c r="B355" s="125">
        <v>3.2258064516129032E-4</v>
      </c>
      <c r="C355" s="130">
        <v>0.99158397337429749</v>
      </c>
    </row>
    <row r="356" spans="1:3">
      <c r="A356" s="113">
        <v>354</v>
      </c>
      <c r="B356" s="125">
        <v>3.2258064516129032E-4</v>
      </c>
      <c r="C356" s="130">
        <v>0.99190655401945882</v>
      </c>
    </row>
    <row r="357" spans="1:3">
      <c r="A357" s="113">
        <v>355</v>
      </c>
      <c r="B357" s="125">
        <v>3.2258064516129032E-4</v>
      </c>
      <c r="C357" s="130">
        <v>0.99222913466462015</v>
      </c>
    </row>
    <row r="358" spans="1:3">
      <c r="A358" s="113">
        <v>356</v>
      </c>
      <c r="B358" s="125">
        <v>3.2258064516129032E-4</v>
      </c>
      <c r="C358" s="130">
        <v>0.99255171530978148</v>
      </c>
    </row>
    <row r="359" spans="1:3">
      <c r="A359" s="113">
        <v>357</v>
      </c>
      <c r="B359" s="125">
        <v>3.2258064516129032E-4</v>
      </c>
      <c r="C359" s="130">
        <v>0.99287429595494281</v>
      </c>
    </row>
    <row r="360" spans="1:3">
      <c r="A360" s="113">
        <v>358</v>
      </c>
      <c r="B360" s="125">
        <v>3.2258064516129032E-4</v>
      </c>
      <c r="C360" s="130">
        <v>0.99319687660010414</v>
      </c>
    </row>
    <row r="361" spans="1:3">
      <c r="A361" s="113">
        <v>359</v>
      </c>
      <c r="B361" s="125">
        <v>3.2258064516129032E-4</v>
      </c>
      <c r="C361" s="130">
        <v>0.99351945724526547</v>
      </c>
    </row>
    <row r="362" spans="1:3">
      <c r="A362" s="113">
        <v>360</v>
      </c>
      <c r="B362" s="125">
        <v>3.2258064516129032E-4</v>
      </c>
      <c r="C362" s="130">
        <v>0.9938420378904268</v>
      </c>
    </row>
    <row r="363" spans="1:3">
      <c r="A363" s="113">
        <v>361</v>
      </c>
      <c r="B363" s="125">
        <v>3.2258064516129032E-4</v>
      </c>
      <c r="C363" s="130">
        <v>0.99416461853558813</v>
      </c>
    </row>
    <row r="364" spans="1:3">
      <c r="A364" s="113">
        <v>362</v>
      </c>
      <c r="B364" s="125">
        <v>3.2258064516129032E-4</v>
      </c>
      <c r="C364" s="130">
        <v>0.99448719918074946</v>
      </c>
    </row>
    <row r="365" spans="1:3">
      <c r="A365" s="113">
        <v>363</v>
      </c>
      <c r="B365" s="125">
        <v>3.2258064516129032E-4</v>
      </c>
      <c r="C365" s="130">
        <v>0.99480977982591079</v>
      </c>
    </row>
    <row r="366" spans="1:3">
      <c r="A366" s="113">
        <v>364</v>
      </c>
      <c r="B366" s="125">
        <v>3.2258064516129032E-4</v>
      </c>
      <c r="C366" s="130">
        <v>0.99513236047107212</v>
      </c>
    </row>
    <row r="367" spans="1:3" ht="17" thickBot="1">
      <c r="A367" s="131">
        <v>365</v>
      </c>
      <c r="B367" s="132">
        <v>3.2258064516129032E-4</v>
      </c>
      <c r="C367" s="1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Metadata</vt:lpstr>
      <vt:lpstr>Cell Information</vt:lpstr>
      <vt:lpstr>(1) S. lasiolepis_all</vt:lpstr>
      <vt:lpstr>(2) S. lasiolepis_binned</vt:lpstr>
      <vt:lpstr>(3) J. balticus</vt:lpstr>
      <vt:lpstr>(4) Net primary production</vt:lpstr>
      <vt:lpstr>(5) NPP_distance</vt:lpstr>
      <vt:lpstr>(6) Plant uptake</vt:lpstr>
      <vt:lpstr>(5a) NPP_dist_LB</vt:lpstr>
      <vt:lpstr>(6a) Uptake_LB</vt:lpstr>
      <vt:lpstr>(5b) NPP_dist_UB</vt:lpstr>
      <vt:lpstr>(6b) Uptake_UB</vt:lpstr>
      <vt:lpstr>(7) Time series</vt:lpstr>
      <vt:lpstr>(8) Biomass 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acecchetti@berkeley.edu</dc:creator>
  <cp:lastModifiedBy>acecchetti@berkeley.edu</cp:lastModifiedBy>
  <dcterms:created xsi:type="dcterms:W3CDTF">2019-12-23T16:21:51Z</dcterms:created>
  <dcterms:modified xsi:type="dcterms:W3CDTF">2020-06-30T21:03:29Z</dcterms:modified>
</cp:coreProperties>
</file>