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Users\Tim Rodgers\Documents\GitHub\BioretentionBlues\"/>
    </mc:Choice>
  </mc:AlternateContent>
  <xr:revisionPtr revIDLastSave="0" documentId="13_ncr:1_{E05BA685-6DA8-455D-B4FE-F2022B162DBE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CHEMSUMM" sheetId="1" r:id="rId1"/>
    <sheet name="napchlo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  <c r="L5" i="3"/>
  <c r="M5" i="3" s="1"/>
  <c r="N5" i="3"/>
  <c r="H6" i="3"/>
  <c r="L6" i="3"/>
  <c r="M6" i="3" s="1"/>
  <c r="N6" i="3"/>
  <c r="I3" i="1"/>
  <c r="L3" i="1"/>
  <c r="M3" i="1"/>
  <c r="N3" i="1"/>
  <c r="I4" i="1"/>
  <c r="L4" i="1"/>
  <c r="M4" i="1"/>
  <c r="N4" i="1"/>
  <c r="I5" i="1"/>
  <c r="N5" i="1" s="1"/>
  <c r="L5" i="1"/>
  <c r="M5" i="1"/>
  <c r="I6" i="1"/>
  <c r="L6" i="1"/>
  <c r="M6" i="1"/>
  <c r="N6" i="1"/>
  <c r="C20" i="1"/>
  <c r="K20" i="1"/>
  <c r="L20" i="1" s="1"/>
  <c r="M20" i="1" s="1"/>
  <c r="N20" i="1"/>
  <c r="L21" i="1"/>
  <c r="M21" i="1"/>
  <c r="N21" i="1"/>
  <c r="C22" i="1"/>
  <c r="J22" i="1"/>
  <c r="K22" i="1"/>
  <c r="L22" i="1" s="1"/>
  <c r="M22" i="1" s="1"/>
  <c r="N22" i="1"/>
  <c r="L23" i="1"/>
  <c r="M23" i="1" s="1"/>
  <c r="N23" i="1"/>
  <c r="L24" i="1"/>
  <c r="M24" i="1"/>
  <c r="N24" i="1"/>
  <c r="L25" i="1"/>
  <c r="M25" i="1" s="1"/>
  <c r="N25" i="1"/>
  <c r="L19" i="1" l="1"/>
  <c r="M19" i="1" s="1"/>
  <c r="I19" i="1"/>
  <c r="N19" i="1" s="1"/>
  <c r="L18" i="1"/>
  <c r="M18" i="1" s="1"/>
  <c r="I18" i="1"/>
  <c r="N18" i="1" s="1"/>
  <c r="L17" i="1"/>
  <c r="M17" i="1" s="1"/>
  <c r="I17" i="1"/>
  <c r="N17" i="1" s="1"/>
  <c r="L16" i="1"/>
  <c r="M16" i="1" s="1"/>
  <c r="I16" i="1"/>
  <c r="N16" i="1" s="1"/>
  <c r="L15" i="1"/>
  <c r="M15" i="1" s="1"/>
  <c r="I15" i="1"/>
  <c r="N15" i="1" s="1"/>
  <c r="L14" i="1"/>
  <c r="M14" i="1" s="1"/>
  <c r="I14" i="1"/>
  <c r="N14" i="1" s="1"/>
  <c r="L13" i="1"/>
  <c r="M13" i="1" s="1"/>
  <c r="I13" i="1"/>
  <c r="N13" i="1" s="1"/>
  <c r="L12" i="1"/>
  <c r="M12" i="1" s="1"/>
  <c r="I12" i="1"/>
  <c r="N12" i="1" s="1"/>
  <c r="L11" i="1"/>
  <c r="M11" i="1" s="1"/>
  <c r="I11" i="1"/>
  <c r="N11" i="1" s="1"/>
  <c r="L10" i="1"/>
  <c r="M10" i="1" s="1"/>
  <c r="I10" i="1"/>
  <c r="N10" i="1" s="1"/>
  <c r="I7" i="1"/>
  <c r="N7" i="1" s="1"/>
  <c r="L7" i="1"/>
  <c r="M7" i="1" s="1"/>
  <c r="I8" i="1"/>
  <c r="N8" i="1" s="1"/>
  <c r="L8" i="1"/>
  <c r="M8" i="1" s="1"/>
  <c r="I9" i="1"/>
  <c r="N9" i="1" s="1"/>
  <c r="L9" i="1"/>
  <c r="M9" i="1" s="1"/>
  <c r="L2" i="1" l="1"/>
  <c r="M2" i="1" s="1"/>
  <c r="I2" i="1"/>
  <c r="N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tc={398474E0-FBD6-463A-9785-CE396103067D}</author>
    <author>tc={0176E549-CF14-46C2-8538-6AE6C2A7F795}</author>
    <author>tc={8180B5E7-7869-45E4-89CD-983333B7B908}</author>
    <author>tc={70A64DF9-80C8-4463-8BE5-C4DFBB38A0EE}</author>
  </authors>
  <commentList>
    <comment ref="C1" authorId="0" shapeId="0" xr:uid="{398474E0-FBD6-463A-9785-CE396103067D}">
      <text>
        <t>[Threaded comment]
Your version of Excel allows you to read this threaded comment; however, any edits to it will get removed if the file is opened in a newer version of Excel. Learn more: https://go.microsoft.com/fwlink/?linkid=870924
Comment:
    Paraiba, L. C., Bru, R. and Carrasco, J. M.: Level IV Fugacity model depending on temperature by a periodic control system, Ecol. Modell., 147(3), 221–232, doi:10.1016/S0304-3800(01)00421-5, 2002.
Reply:
    water viscosity = 1.0791, using Mcgowan's molar volume</t>
      </text>
    </comment>
    <comment ref="M1" authorId="1" shapeId="0" xr:uid="{0176E549-CF14-46C2-8538-6AE6C2A7F795}">
      <text>
        <t>[Threaded comment]
Your version of Excel allows you to read this threaded comment; however, any edits to it will get removed if the file is opened in a newer version of Excel. Learn more: https://go.microsoft.com/fwlink/?linkid=870924
Comment:
    Harner-Bidleman Log Kqa = (Koa+logfom-11.91), using fom =0.2</t>
      </text>
    </comment>
    <comment ref="N1" authorId="2" shapeId="0" xr:uid="{8180B5E7-7869-45E4-89CD-983333B7B908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MUM = Kow</t>
      </text>
    </comment>
    <comment ref="K20" authorId="3" shapeId="0" xr:uid="{70A64DF9-80C8-4463-8BE5-C4DFBB38A0EE}">
      <text>
        <t>[Threaded comment]
Your version of Excel allows you to read this threaded comment; however, any edits to it will get removed if the file is opened in a newer version of Excel. Learn more: https://go.microsoft.com/fwlink/?linkid=870924
Comment:
    =Log(71) from Rhodes-Dicker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tc={B313FA15-AD4C-48D5-B55A-C03DA2AC5D8A}</author>
    <author>tc={531A4C6B-D46C-41CB-A54F-0F5F958B71FF}</author>
    <author>tc={F8CC3F01-2D58-4851-BC3D-427E443C6FB8}</author>
  </authors>
  <commentList>
    <comment ref="C4" authorId="0" shapeId="0" xr:uid="{B313FA15-AD4C-48D5-B55A-C03DA2AC5D8A}">
      <text>
        <t>[Threaded comment]
Your version of Excel allows you to read this threaded comment; however, any edits to it will get removed if the file is opened in a newer version of Excel. Learn more: https://go.microsoft.com/fwlink/?linkid=870924
Comment:
    Paraiba, L. C., Bru, R. and Carrasco, J. M.: Level IV Fugacity model depending on temperature by a periodic control system, Ecol. Modell., 147(3), 221–232, doi:10.1016/S0304-3800(01)00421-5, 2002.
Reply:
    water viscosity = 1.0791, using Mcgowan's molar volume</t>
      </text>
    </comment>
    <comment ref="M4" authorId="1" shapeId="0" xr:uid="{531A4C6B-D46C-41CB-A54F-0F5F958B71FF}">
      <text>
        <t>[Threaded comment]
Your version of Excel allows you to read this threaded comment; however, any edits to it will get removed if the file is opened in a newer version of Excel. Learn more: https://go.microsoft.com/fwlink/?linkid=870924
Comment:
    Harner-Bidleman Log Kqa = (Koa+logfom-11.91), using fom =0.2</t>
      </text>
    </comment>
    <comment ref="N4" authorId="2" shapeId="0" xr:uid="{F8CC3F01-2D58-4851-BC3D-427E443C6FB8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MUM = Kow</t>
      </text>
    </comment>
  </commentList>
</comments>
</file>

<file path=xl/sharedStrings.xml><?xml version="1.0" encoding="utf-8"?>
<sst xmlns="http://schemas.openxmlformats.org/spreadsheetml/2006/main" count="113" uniqueCount="74">
  <si>
    <t>Compound</t>
  </si>
  <si>
    <t>MolMass</t>
  </si>
  <si>
    <t>WatDiffCoeff</t>
  </si>
  <si>
    <t>AirDiffCoeff</t>
  </si>
  <si>
    <t>AirOHRateConst</t>
  </si>
  <si>
    <t>WatHL</t>
  </si>
  <si>
    <t>SoilHL</t>
  </si>
  <si>
    <t>UairEmiss</t>
  </si>
  <si>
    <t>WatEmiss</t>
  </si>
  <si>
    <t>WatInflow</t>
  </si>
  <si>
    <t>WatConc</t>
  </si>
  <si>
    <t>LAirConc</t>
  </si>
  <si>
    <t>SoilConc</t>
  </si>
  <si>
    <t>L</t>
  </si>
  <si>
    <t>S</t>
  </si>
  <si>
    <t>A</t>
  </si>
  <si>
    <t>V</t>
  </si>
  <si>
    <t>SMILES</t>
  </si>
  <si>
    <t>CCCCC(CC)COP(=O)(OC1=CC=CC=C1)OC2=CC=CC=C2</t>
  </si>
  <si>
    <t>C(CCl)OP(=O)(OCCCl)OCCCl</t>
  </si>
  <si>
    <t>CC(CCl)OP(=O)(OC(C)CCl)OC(C)CCl</t>
  </si>
  <si>
    <t>C1=CC=C(C=C1)OP(=O)(OC2=CC=CC=C2)OC3=CC=CC=C3</t>
  </si>
  <si>
    <t>LairInflow</t>
  </si>
  <si>
    <t>pKa</t>
  </si>
  <si>
    <t>chemcharge</t>
  </si>
  <si>
    <t>pKb</t>
  </si>
  <si>
    <t>LogKow</t>
  </si>
  <si>
    <t>bc_us</t>
  </si>
  <si>
    <t>VegHL</t>
  </si>
  <si>
    <t>C1=CC2=NNN=C2C=C1</t>
  </si>
  <si>
    <t>CCN(CC)C1=CC2=C(C=C1)C(=C3C=CC(=[N+](CC)CC)C=C3O2)C4=C(C=C(C=C4)C(=O)[O-])C(=O)[O-].[Na+].[Na+].[Cl-]</t>
  </si>
  <si>
    <t>37299-86-8</t>
  </si>
  <si>
    <t>LogKaw</t>
  </si>
  <si>
    <t>LogKocW</t>
  </si>
  <si>
    <t>CAS</t>
  </si>
  <si>
    <t>LogKqa</t>
  </si>
  <si>
    <t>LogKoa</t>
  </si>
  <si>
    <t>LogKslW</t>
  </si>
  <si>
    <t>B</t>
  </si>
  <si>
    <t>C15</t>
  </si>
  <si>
    <t>C16</t>
  </si>
  <si>
    <t>C17</t>
  </si>
  <si>
    <t>C18</t>
  </si>
  <si>
    <t>C19</t>
  </si>
  <si>
    <t>C20</t>
  </si>
  <si>
    <t>C21</t>
  </si>
  <si>
    <t>C13</t>
  </si>
  <si>
    <t>C14</t>
  </si>
  <si>
    <t>C1</t>
  </si>
  <si>
    <t>C3</t>
  </si>
  <si>
    <t>C4</t>
  </si>
  <si>
    <t>C7</t>
  </si>
  <si>
    <t>C8</t>
  </si>
  <si>
    <t>C9</t>
  </si>
  <si>
    <t>C10</t>
  </si>
  <si>
    <t>C11</t>
  </si>
  <si>
    <t>C12</t>
  </si>
  <si>
    <t>Benzotriazole</t>
  </si>
  <si>
    <t>Rhodamine</t>
  </si>
  <si>
    <t>TCEP</t>
  </si>
  <si>
    <t>TCiPP</t>
  </si>
  <si>
    <t>TPhP</t>
  </si>
  <si>
    <t>EHDPP</t>
  </si>
  <si>
    <t>Naphthalene</t>
  </si>
  <si>
    <t>Chloroform</t>
  </si>
  <si>
    <t>EPI</t>
  </si>
  <si>
    <t>FAV, as noted</t>
  </si>
  <si>
    <t>As noted</t>
  </si>
  <si>
    <t>LSER Dataset 2017</t>
  </si>
  <si>
    <t>C1=CC=C2C=CC=CC2=C1</t>
  </si>
  <si>
    <t>91-20-3</t>
  </si>
  <si>
    <t>C(Cl)(Cl)Cl</t>
  </si>
  <si>
    <t>67-66-3</t>
  </si>
  <si>
    <t>EPA Calc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</si>
</sst>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  <font>
      <sz val="11"/>
      <color rgb="FF212121"/>
      <name val="Calibri"/>
      <family val="2"/>
      <scheme val="minor"/>
    </font>
    <font>
      <sz val="9"/>
      <color indexed="81"/>
      <name val="Tahoma"/>
      <charset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9">
    <xf numFmtId="0" fontId="0" fillId="0" borderId="0" xfId="0"/>
    <xf numFmtId="2" fontId="0" fillId="0" borderId="0" xfId="0" applyNumberFormat="1"/>
    <xf numFmtId="11" fontId="0" fillId="0" borderId="0" xfId="0" applyNumberFormat="1"/>
    <xf numFmtId="0" fontId="18" fillId="0" borderId="0" xfId="42"/>
    <xf numFmtId="0" fontId="0" fillId="0" borderId="0" xfId="0" applyFill="1" applyBorder="1"/>
    <xf numFmtId="0" fontId="0" fillId="0" borderId="0" xfId="0" applyBorder="1"/>
    <xf numFmtId="0" fontId="20" fillId="0" borderId="0" xfId="0" applyFont="1" applyAlignment="1">
      <alignment horizontal="right"/>
    </xf>
    <xf numFmtId="1" fontId="0" fillId="0" borderId="0" xfId="0" applyNumberFormat="1"/>
    <xf numFmtId="0" fontId="0" fillId="0" borderId="0" xfId="0" applyAlignment="1">
      <alignment horizontal="right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4D89BFFC-6320-45E1-8681-130ECF4F7EDA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Tim Rodgers" id="{3921DA96-6704-4CCA-927E-27B8617908FF}" userId="Tim Rodgers" providerId="None"/>
  <person displayName="Tim Rodgers" id="{0D00CE97-DFD1-40A7-A997-5D34584E3C16}" userId="403ae09839abb1f6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20-11-09T15:48:14.35" personId="{3921DA96-6704-4CCA-927E-27B8617908FF}" id="{398474E0-FBD6-463A-9785-CE396103067D}">
    <text>Paraiba, L. C., Bru, R. and Carrasco, J. M.: Level IV Fugacity model depending on temperature by a periodic control system, Ecol. Modell., 147(3), 221–232, doi:10.1016/S0304-3800(01)00421-5, 2002.</text>
  </threadedComment>
  <threadedComment ref="C1" dT="2020-11-09T15:57:14.30" personId="{3921DA96-6704-4CCA-927E-27B8617908FF}" id="{C9E2254A-BBB3-47F2-AEE7-689F572EE507}" parentId="{398474E0-FBD6-463A-9785-CE396103067D}">
    <text>water viscosity = 1.0791, using Mcgowan's molar volume</text>
  </threadedComment>
  <threadedComment ref="M1" dT="2021-03-11T14:38:38.70" personId="{3921DA96-6704-4CCA-927E-27B8617908FF}" id="{0176E549-CF14-46C2-8538-6AE6C2A7F795}">
    <text>Harner-Bidleman Log Kqa = (Koa+logfom-11.91), using fom =0.2</text>
  </threadedComment>
  <threadedComment ref="N1" dT="2021-03-11T14:55:23.20" personId="{3921DA96-6704-4CCA-927E-27B8617908FF}" id="{8180B5E7-7869-45E4-89CD-983333B7B908}">
    <text>From MUM = Kow</text>
  </threadedComment>
  <threadedComment ref="K20" dT="2019-11-26T16:47:38.43" personId="{0D00CE97-DFD1-40A7-A997-5D34584E3C16}" id="{70A64DF9-80C8-4463-8BE5-C4DFBB38A0EE}">
    <text>=Log(71) from Rhodes-Dicker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4" dT="2020-11-09T15:48:14.35" personId="{3921DA96-6704-4CCA-927E-27B8617908FF}" id="{B313FA15-AD4C-48D5-B55A-C03DA2AC5D8A}">
    <text>Paraiba, L. C., Bru, R. and Carrasco, J. M.: Level IV Fugacity model depending on temperature by a periodic control system, Ecol. Modell., 147(3), 221–232, doi:10.1016/S0304-3800(01)00421-5, 2002.</text>
  </threadedComment>
  <threadedComment ref="C4" dT="2020-11-09T15:57:14.30" personId="{3921DA96-6704-4CCA-927E-27B8617908FF}" id="{A719931D-E509-4A54-BA4D-76A5D753728F}" parentId="{B313FA15-AD4C-48D5-B55A-C03DA2AC5D8A}">
    <text>water viscosity = 1.0791, using Mcgowan's molar volume</text>
  </threadedComment>
  <threadedComment ref="M4" dT="2021-03-11T14:38:38.70" personId="{3921DA96-6704-4CCA-927E-27B8617908FF}" id="{531A4C6B-D46C-41CB-A54F-0F5F958B71FF}">
    <text>Harner-Bidleman Log Kqa = (Koa+logfom-11.91), using fom =0.2</text>
  </threadedComment>
  <threadedComment ref="N4" dT="2021-03-11T14:55:23.20" personId="{3921DA96-6704-4CCA-927E-27B8617908FF}" id="{F8CC3F01-2D58-4851-BC3D-427E443C6FB8}">
    <text>From MUM = Kow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M28"/>
  <sheetViews>
    <sheetView workbookViewId="0">
      <pane xSplit="1" topLeftCell="B1" activePane="topRight" state="frozen"/>
      <selection pane="topRight" activeCell="E29" sqref="E29"/>
    </sheetView>
  </sheetViews>
  <sheetFormatPr defaultRowHeight="15" x14ac:dyDescent="0.25"/>
  <cols>
    <col min="1" max="1" width="11.140625" bestFit="1" customWidth="1"/>
    <col min="2" max="2" width="9.28515625" bestFit="1" customWidth="1"/>
    <col min="3" max="3" width="12" bestFit="1" customWidth="1"/>
    <col min="4" max="4" width="10.7109375" bestFit="1" customWidth="1"/>
    <col min="5" max="5" width="14.28515625" bestFit="1" customWidth="1"/>
    <col min="6" max="6" width="9.28515625" bestFit="1" customWidth="1"/>
    <col min="7" max="7" width="10.5703125" bestFit="1" customWidth="1"/>
    <col min="8" max="8" width="10.5703125" customWidth="1"/>
    <col min="9" max="9" width="11.5703125" bestFit="1" customWidth="1"/>
    <col min="10" max="14" width="10.5703125" customWidth="1"/>
    <col min="15" max="15" width="10.85546875" bestFit="1" customWidth="1"/>
    <col min="16" max="28" width="9.28515625" bestFit="1" customWidth="1"/>
    <col min="29" max="29" width="50" bestFit="1" customWidth="1"/>
    <col min="39" max="39" width="17.42578125" bestFit="1" customWidth="1"/>
  </cols>
  <sheetData>
    <row r="1" spans="1:3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28</v>
      </c>
      <c r="I1" t="s">
        <v>26</v>
      </c>
      <c r="J1" t="s">
        <v>32</v>
      </c>
      <c r="K1" t="s">
        <v>33</v>
      </c>
      <c r="L1" t="s">
        <v>36</v>
      </c>
      <c r="M1" t="s">
        <v>35</v>
      </c>
      <c r="N1" t="s">
        <v>37</v>
      </c>
      <c r="O1" t="s">
        <v>23</v>
      </c>
      <c r="P1" t="s">
        <v>25</v>
      </c>
      <c r="Q1" t="s">
        <v>24</v>
      </c>
      <c r="R1" t="s">
        <v>27</v>
      </c>
      <c r="S1" t="s">
        <v>7</v>
      </c>
      <c r="T1" t="s">
        <v>8</v>
      </c>
      <c r="U1" t="s">
        <v>22</v>
      </c>
      <c r="V1" t="s">
        <v>9</v>
      </c>
      <c r="W1" t="s">
        <v>10</v>
      </c>
      <c r="X1" t="s">
        <v>11</v>
      </c>
      <c r="Y1" t="s">
        <v>12</v>
      </c>
      <c r="Z1" t="s">
        <v>13</v>
      </c>
      <c r="AA1" t="s">
        <v>14</v>
      </c>
      <c r="AB1" t="s">
        <v>15</v>
      </c>
      <c r="AC1" t="s">
        <v>38</v>
      </c>
      <c r="AD1" t="s">
        <v>16</v>
      </c>
      <c r="AE1" t="s">
        <v>17</v>
      </c>
      <c r="AF1" t="s">
        <v>34</v>
      </c>
    </row>
    <row r="2" spans="1:39" x14ac:dyDescent="0.25">
      <c r="A2" s="1" t="s">
        <v>48</v>
      </c>
      <c r="B2" s="1">
        <v>325</v>
      </c>
      <c r="C2" s="2">
        <v>1.4517E-6</v>
      </c>
      <c r="D2" s="3">
        <v>1.5236999999999999E-2</v>
      </c>
      <c r="E2" s="2">
        <v>1E-99</v>
      </c>
      <c r="F2" s="2">
        <v>1000000000</v>
      </c>
      <c r="G2" s="2">
        <v>1000000000</v>
      </c>
      <c r="H2" s="2">
        <v>1000000000</v>
      </c>
      <c r="I2" s="1">
        <f>LOG(10^K2/0.41)</f>
        <v>2.887216143280265</v>
      </c>
      <c r="J2" s="1">
        <v>-5</v>
      </c>
      <c r="K2" s="1">
        <v>2.5</v>
      </c>
      <c r="L2" s="1">
        <f>K2-J2</f>
        <v>7.5</v>
      </c>
      <c r="M2" s="1">
        <f>L2+LOG(0.2)-11.91</f>
        <v>-5.1089700043360189</v>
      </c>
      <c r="N2" s="1">
        <f>I2</f>
        <v>2.887216143280265</v>
      </c>
      <c r="O2" s="1">
        <v>999</v>
      </c>
      <c r="P2" s="1"/>
      <c r="Q2" s="1">
        <v>0</v>
      </c>
      <c r="R2" s="1">
        <v>0</v>
      </c>
      <c r="S2" s="1">
        <v>0</v>
      </c>
      <c r="T2" s="1">
        <v>0</v>
      </c>
      <c r="U2" s="1">
        <v>1.9060773480662983E-14</v>
      </c>
      <c r="V2" s="1">
        <v>0</v>
      </c>
      <c r="W2" s="1">
        <v>1.7499999999999998E-5</v>
      </c>
      <c r="X2" s="1">
        <v>2.616143551903963E-10</v>
      </c>
      <c r="Y2" s="1">
        <v>2.616143551903963E-10</v>
      </c>
      <c r="Z2" s="1">
        <v>8.7040000000000006</v>
      </c>
      <c r="AA2" s="1">
        <v>1.0900000000000001</v>
      </c>
      <c r="AB2" s="1">
        <v>0</v>
      </c>
      <c r="AC2" s="1">
        <v>1.32</v>
      </c>
      <c r="AD2" s="1">
        <v>2.1833</v>
      </c>
      <c r="AE2" s="1"/>
      <c r="AJ2" s="5"/>
      <c r="AK2" s="5"/>
      <c r="AL2" s="5"/>
      <c r="AM2" s="4"/>
    </row>
    <row r="3" spans="1:39" x14ac:dyDescent="0.25">
      <c r="A3" s="1" t="s">
        <v>49</v>
      </c>
      <c r="B3" s="1">
        <v>325</v>
      </c>
      <c r="C3" s="2">
        <v>1.4517E-6</v>
      </c>
      <c r="D3" s="3">
        <v>1.5236999999999999E-2</v>
      </c>
      <c r="E3" s="2">
        <v>1E-99</v>
      </c>
      <c r="F3" s="2">
        <v>1000000000</v>
      </c>
      <c r="G3" s="2">
        <v>1000000000</v>
      </c>
      <c r="H3" s="2">
        <v>1000000000</v>
      </c>
      <c r="I3" s="1">
        <f>LOG(10^K3/0.41)</f>
        <v>3.3872161432802645</v>
      </c>
      <c r="J3" s="1">
        <v>-5</v>
      </c>
      <c r="K3" s="1">
        <v>3</v>
      </c>
      <c r="L3" s="1">
        <f>K3-J3</f>
        <v>8</v>
      </c>
      <c r="M3" s="1">
        <f t="shared" ref="M3:M9" si="0">L3+LOG(0.2)-11.91</f>
        <v>-4.6089700043360189</v>
      </c>
      <c r="N3" s="1">
        <f>I3</f>
        <v>3.3872161432802645</v>
      </c>
      <c r="O3" s="1">
        <v>999</v>
      </c>
      <c r="P3" s="1"/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8.7040000000000006</v>
      </c>
      <c r="AA3" s="1">
        <v>1.0900000000000001</v>
      </c>
      <c r="AB3" s="1">
        <v>0</v>
      </c>
      <c r="AC3" s="1">
        <v>1.32</v>
      </c>
      <c r="AD3" s="1">
        <v>2.1833</v>
      </c>
      <c r="AE3" t="s">
        <v>30</v>
      </c>
      <c r="AF3" t="s">
        <v>31</v>
      </c>
      <c r="AJ3" s="5"/>
      <c r="AK3" s="5"/>
      <c r="AL3" s="5"/>
      <c r="AM3" s="5"/>
    </row>
    <row r="4" spans="1:39" x14ac:dyDescent="0.25">
      <c r="A4" s="1" t="s">
        <v>50</v>
      </c>
      <c r="B4" s="1">
        <v>325</v>
      </c>
      <c r="C4" s="2">
        <v>1.4517E-6</v>
      </c>
      <c r="D4" s="3">
        <v>1.5236999999999999E-2</v>
      </c>
      <c r="E4" s="2">
        <v>1E-99</v>
      </c>
      <c r="F4" s="2">
        <v>1000000000</v>
      </c>
      <c r="G4" s="2">
        <v>1000000000</v>
      </c>
      <c r="H4" s="2">
        <v>1000000000</v>
      </c>
      <c r="I4" s="1">
        <f t="shared" ref="I4:I9" si="1">LOG(10^K4/0.41)</f>
        <v>3.8872161432802645</v>
      </c>
      <c r="J4" s="1">
        <v>-5</v>
      </c>
      <c r="K4" s="1">
        <v>3.5</v>
      </c>
      <c r="L4" s="1">
        <f>K4-J4</f>
        <v>8.5</v>
      </c>
      <c r="M4" s="1">
        <f t="shared" si="0"/>
        <v>-4.1089700043360189</v>
      </c>
      <c r="N4" s="1">
        <f>I4</f>
        <v>3.8872161432802645</v>
      </c>
      <c r="O4" s="1">
        <v>999</v>
      </c>
      <c r="P4" s="1"/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8.7040000000000006</v>
      </c>
      <c r="AA4" s="1">
        <v>1.0900000000000001</v>
      </c>
      <c r="AB4" s="1">
        <v>0</v>
      </c>
      <c r="AC4" s="1">
        <v>1.32</v>
      </c>
      <c r="AD4" s="1">
        <v>2.1833</v>
      </c>
      <c r="AE4" s="1" t="s">
        <v>19</v>
      </c>
      <c r="AJ4" s="5"/>
      <c r="AK4" s="5"/>
      <c r="AL4" s="5"/>
      <c r="AM4" s="5"/>
    </row>
    <row r="5" spans="1:39" x14ac:dyDescent="0.25">
      <c r="A5" s="1" t="s">
        <v>51</v>
      </c>
      <c r="B5" s="1">
        <v>325</v>
      </c>
      <c r="C5" s="2">
        <v>1.4517E-6</v>
      </c>
      <c r="D5" s="3">
        <v>1.5236999999999999E-2</v>
      </c>
      <c r="E5" s="2">
        <v>1E-99</v>
      </c>
      <c r="F5" s="2">
        <v>1000000000</v>
      </c>
      <c r="G5" s="2">
        <v>1000000000</v>
      </c>
      <c r="H5" s="2">
        <v>1000000000</v>
      </c>
      <c r="I5" s="1">
        <f t="shared" si="1"/>
        <v>5.3872161432802645</v>
      </c>
      <c r="J5" s="1">
        <v>-5</v>
      </c>
      <c r="K5" s="1">
        <v>5</v>
      </c>
      <c r="L5" s="1">
        <f>K5-J5</f>
        <v>10</v>
      </c>
      <c r="M5" s="1">
        <f t="shared" si="0"/>
        <v>-2.6089700043360189</v>
      </c>
      <c r="N5" s="1">
        <f>I5</f>
        <v>5.3872161432802645</v>
      </c>
      <c r="O5" s="1">
        <v>999</v>
      </c>
      <c r="P5" s="1"/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8.7040000000000006</v>
      </c>
      <c r="AA5" s="1">
        <v>1.0900000000000001</v>
      </c>
      <c r="AB5" s="1">
        <v>0</v>
      </c>
      <c r="AC5" s="1">
        <v>1.32</v>
      </c>
      <c r="AD5" s="1">
        <v>2.1833</v>
      </c>
      <c r="AE5" s="1" t="s">
        <v>18</v>
      </c>
      <c r="AJ5" s="5"/>
      <c r="AK5" s="5"/>
      <c r="AL5" s="5"/>
      <c r="AM5" s="5"/>
    </row>
    <row r="6" spans="1:39" x14ac:dyDescent="0.25">
      <c r="A6" s="1" t="s">
        <v>52</v>
      </c>
      <c r="B6" s="1">
        <v>325</v>
      </c>
      <c r="C6" s="2">
        <v>1.4517E-6</v>
      </c>
      <c r="D6" s="3">
        <v>1.5236999999999999E-2</v>
      </c>
      <c r="E6" s="2">
        <v>1E-99</v>
      </c>
      <c r="F6" s="2">
        <v>1000000000</v>
      </c>
      <c r="G6" s="2">
        <v>1000000000</v>
      </c>
      <c r="H6" s="2">
        <v>1000000000</v>
      </c>
      <c r="I6" s="1">
        <f t="shared" si="1"/>
        <v>5.8872161432802645</v>
      </c>
      <c r="J6" s="1">
        <v>-5</v>
      </c>
      <c r="K6" s="1">
        <v>5.5</v>
      </c>
      <c r="L6" s="1">
        <f>K6-J6</f>
        <v>10.5</v>
      </c>
      <c r="M6" s="1">
        <f t="shared" si="0"/>
        <v>-2.1089700043360189</v>
      </c>
      <c r="N6" s="1">
        <f>I6</f>
        <v>5.8872161432802645</v>
      </c>
      <c r="O6" s="1">
        <v>999</v>
      </c>
      <c r="P6" s="1"/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8.7040000000000006</v>
      </c>
      <c r="AA6" s="1">
        <v>1.0900000000000001</v>
      </c>
      <c r="AB6" s="1">
        <v>0</v>
      </c>
      <c r="AC6" s="1">
        <v>1.32</v>
      </c>
      <c r="AD6" s="1">
        <v>2.1833</v>
      </c>
    </row>
    <row r="7" spans="1:39" x14ac:dyDescent="0.25">
      <c r="A7" s="1" t="s">
        <v>53</v>
      </c>
      <c r="B7" s="1">
        <v>325</v>
      </c>
      <c r="C7" s="2">
        <v>1.4517E-6</v>
      </c>
      <c r="D7" s="3">
        <v>1.5236999999999999E-2</v>
      </c>
      <c r="E7" s="2">
        <v>1E-99</v>
      </c>
      <c r="F7" s="2">
        <v>1000000000</v>
      </c>
      <c r="G7" s="2">
        <v>1000000000</v>
      </c>
      <c r="H7" s="2">
        <v>1000000000</v>
      </c>
      <c r="I7" s="1">
        <f t="shared" si="1"/>
        <v>2.3872161432802645</v>
      </c>
      <c r="J7" s="1">
        <v>0</v>
      </c>
      <c r="K7" s="1">
        <v>2</v>
      </c>
      <c r="L7" s="1">
        <f>K7-J7</f>
        <v>2</v>
      </c>
      <c r="M7" s="1">
        <f t="shared" si="0"/>
        <v>-10.608970004336019</v>
      </c>
      <c r="N7" s="1">
        <f>I7</f>
        <v>2.3872161432802645</v>
      </c>
      <c r="O7" s="1">
        <v>999</v>
      </c>
      <c r="P7" s="1"/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8.7040000000000006</v>
      </c>
      <c r="AA7" s="1">
        <v>1.0900000000000001</v>
      </c>
      <c r="AB7" s="1">
        <v>0</v>
      </c>
      <c r="AC7" s="1">
        <v>1.32</v>
      </c>
      <c r="AD7" s="1">
        <v>2.1833</v>
      </c>
    </row>
    <row r="8" spans="1:39" x14ac:dyDescent="0.25">
      <c r="A8" s="1" t="s">
        <v>54</v>
      </c>
      <c r="B8" s="1">
        <v>325</v>
      </c>
      <c r="C8" s="2">
        <v>1.4517E-6</v>
      </c>
      <c r="D8" s="3">
        <v>1.5236999999999999E-2</v>
      </c>
      <c r="E8" s="2">
        <v>1E-99</v>
      </c>
      <c r="F8" s="2">
        <v>1000000000</v>
      </c>
      <c r="G8" s="2">
        <v>1000000000</v>
      </c>
      <c r="H8" s="2">
        <v>1000000000</v>
      </c>
      <c r="I8" s="1">
        <f t="shared" si="1"/>
        <v>2.887216143280265</v>
      </c>
      <c r="J8" s="1">
        <v>0</v>
      </c>
      <c r="K8" s="1">
        <v>2.5</v>
      </c>
      <c r="L8" s="1">
        <f>K8-J8</f>
        <v>2.5</v>
      </c>
      <c r="M8" s="1">
        <f t="shared" si="0"/>
        <v>-10.108970004336019</v>
      </c>
      <c r="N8" s="1">
        <f>I8</f>
        <v>2.887216143280265</v>
      </c>
      <c r="O8" s="1">
        <v>999</v>
      </c>
      <c r="P8" s="1"/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8.7040000000000006</v>
      </c>
      <c r="AA8" s="1">
        <v>1.0900000000000001</v>
      </c>
      <c r="AB8" s="1">
        <v>0</v>
      </c>
      <c r="AC8" s="1">
        <v>1.32</v>
      </c>
      <c r="AD8" s="1">
        <v>2.1833</v>
      </c>
    </row>
    <row r="9" spans="1:39" x14ac:dyDescent="0.25">
      <c r="A9" s="1" t="s">
        <v>55</v>
      </c>
      <c r="B9" s="1">
        <v>325</v>
      </c>
      <c r="C9" s="2">
        <v>1.4517E-6</v>
      </c>
      <c r="D9" s="3">
        <v>1.5236999999999999E-2</v>
      </c>
      <c r="E9" s="2">
        <v>1E-99</v>
      </c>
      <c r="F9" s="2">
        <v>1000000000</v>
      </c>
      <c r="G9" s="2">
        <v>1000000000</v>
      </c>
      <c r="H9" s="2">
        <v>1000000000</v>
      </c>
      <c r="I9" s="1">
        <f t="shared" si="1"/>
        <v>3.3872161432802645</v>
      </c>
      <c r="J9" s="1">
        <v>0</v>
      </c>
      <c r="K9" s="1">
        <v>3</v>
      </c>
      <c r="L9" s="1">
        <f>K9-J9</f>
        <v>3</v>
      </c>
      <c r="M9" s="1">
        <f t="shared" si="0"/>
        <v>-9.6089700043360189</v>
      </c>
      <c r="N9" s="1">
        <f>I9</f>
        <v>3.3872161432802645</v>
      </c>
      <c r="O9" s="1">
        <v>999</v>
      </c>
      <c r="P9" s="1"/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8.7040000000000006</v>
      </c>
      <c r="AA9" s="1">
        <v>1.0900000000000001</v>
      </c>
      <c r="AB9" s="1">
        <v>0</v>
      </c>
      <c r="AC9" s="1">
        <v>1.32</v>
      </c>
      <c r="AD9" s="1">
        <v>2.1833</v>
      </c>
    </row>
    <row r="10" spans="1:39" x14ac:dyDescent="0.25">
      <c r="A10" s="1" t="s">
        <v>56</v>
      </c>
      <c r="B10" s="1">
        <v>325</v>
      </c>
      <c r="C10" s="2">
        <v>1.4517E-6</v>
      </c>
      <c r="D10" s="3">
        <v>1.5236999999999999E-2</v>
      </c>
      <c r="E10" s="2">
        <v>1E-99</v>
      </c>
      <c r="F10" s="2">
        <v>1000000000</v>
      </c>
      <c r="G10" s="2">
        <v>1000000000</v>
      </c>
      <c r="H10" s="2">
        <v>1000000000</v>
      </c>
      <c r="I10" s="1">
        <f t="shared" ref="I10:I18" si="2">LOG(10^K10/0.41)</f>
        <v>3.8872161432802645</v>
      </c>
      <c r="J10" s="1">
        <v>0</v>
      </c>
      <c r="K10" s="1">
        <v>3.5</v>
      </c>
      <c r="L10" s="1">
        <f>K10-J10</f>
        <v>3.5</v>
      </c>
      <c r="M10" s="1">
        <f t="shared" ref="M10:M18" si="3">L10+LOG(0.2)-11.91</f>
        <v>-9.1089700043360189</v>
      </c>
      <c r="N10" s="1">
        <f>I10</f>
        <v>3.8872161432802645</v>
      </c>
      <c r="O10" s="1">
        <v>999</v>
      </c>
      <c r="P10" s="1"/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8.7040000000000006</v>
      </c>
      <c r="AA10" s="1">
        <v>1.0900000000000001</v>
      </c>
      <c r="AB10" s="1">
        <v>0</v>
      </c>
      <c r="AC10" s="1">
        <v>1.32</v>
      </c>
      <c r="AD10" s="1">
        <v>2.1833</v>
      </c>
    </row>
    <row r="11" spans="1:39" x14ac:dyDescent="0.25">
      <c r="A11" s="1" t="s">
        <v>46</v>
      </c>
      <c r="B11" s="1">
        <v>325</v>
      </c>
      <c r="C11" s="2">
        <v>1.4517E-6</v>
      </c>
      <c r="D11" s="3">
        <v>1.5236999999999999E-2</v>
      </c>
      <c r="E11" s="2">
        <v>1E-99</v>
      </c>
      <c r="F11" s="2">
        <v>1000000000</v>
      </c>
      <c r="G11" s="2">
        <v>1000000000</v>
      </c>
      <c r="H11" s="2">
        <v>1000000000</v>
      </c>
      <c r="I11" s="1">
        <f t="shared" si="2"/>
        <v>4.3872161432802645</v>
      </c>
      <c r="J11" s="1">
        <v>0</v>
      </c>
      <c r="K11" s="1">
        <v>4</v>
      </c>
      <c r="L11" s="1">
        <f>K11-J11</f>
        <v>4</v>
      </c>
      <c r="M11" s="1">
        <f t="shared" si="3"/>
        <v>-8.6089700043360189</v>
      </c>
      <c r="N11" s="1">
        <f>I11</f>
        <v>4.3872161432802645</v>
      </c>
      <c r="O11" s="1">
        <v>999</v>
      </c>
      <c r="P11" s="1"/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8.7040000000000006</v>
      </c>
      <c r="AA11" s="1">
        <v>1.0900000000000001</v>
      </c>
      <c r="AB11" s="1">
        <v>0</v>
      </c>
      <c r="AC11" s="1">
        <v>1.32</v>
      </c>
      <c r="AD11" s="1">
        <v>2.1833</v>
      </c>
    </row>
    <row r="12" spans="1:39" x14ac:dyDescent="0.25">
      <c r="A12" s="1" t="s">
        <v>47</v>
      </c>
      <c r="B12" s="1">
        <v>325</v>
      </c>
      <c r="C12" s="2">
        <v>1.4517E-6</v>
      </c>
      <c r="D12" s="3">
        <v>1.5236999999999999E-2</v>
      </c>
      <c r="E12" s="2">
        <v>1E-99</v>
      </c>
      <c r="F12" s="2">
        <v>1000000000</v>
      </c>
      <c r="G12" s="2">
        <v>1000000000</v>
      </c>
      <c r="H12" s="2">
        <v>1000000000</v>
      </c>
      <c r="I12" s="1">
        <f t="shared" si="2"/>
        <v>4.8872161432802654</v>
      </c>
      <c r="J12" s="1">
        <v>0</v>
      </c>
      <c r="K12" s="1">
        <v>4.5</v>
      </c>
      <c r="L12" s="1">
        <f>K12-J12</f>
        <v>4.5</v>
      </c>
      <c r="M12" s="1">
        <f t="shared" si="3"/>
        <v>-8.1089700043360189</v>
      </c>
      <c r="N12" s="1">
        <f>I12</f>
        <v>4.8872161432802654</v>
      </c>
      <c r="O12" s="1">
        <v>999</v>
      </c>
      <c r="P12" s="1"/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8.7040000000000006</v>
      </c>
      <c r="AA12" s="1">
        <v>1.0900000000000001</v>
      </c>
      <c r="AB12" s="1">
        <v>0</v>
      </c>
      <c r="AC12" s="1">
        <v>1.32</v>
      </c>
      <c r="AD12" s="1">
        <v>2.1833</v>
      </c>
    </row>
    <row r="13" spans="1:39" x14ac:dyDescent="0.25">
      <c r="A13" s="1" t="s">
        <v>39</v>
      </c>
      <c r="B13" s="1">
        <v>325</v>
      </c>
      <c r="C13" s="2">
        <v>1.4517E-6</v>
      </c>
      <c r="D13" s="3">
        <v>1.5236999999999999E-2</v>
      </c>
      <c r="E13" s="2">
        <v>1E-99</v>
      </c>
      <c r="F13" s="2">
        <v>1000000000</v>
      </c>
      <c r="G13" s="2">
        <v>1000000000</v>
      </c>
      <c r="H13" s="2">
        <v>1000000000</v>
      </c>
      <c r="I13" s="1">
        <f t="shared" si="2"/>
        <v>5.3872161432802645</v>
      </c>
      <c r="J13" s="1">
        <v>0</v>
      </c>
      <c r="K13" s="1">
        <v>5</v>
      </c>
      <c r="L13" s="1">
        <f>K13-J13</f>
        <v>5</v>
      </c>
      <c r="M13" s="1">
        <f t="shared" si="3"/>
        <v>-7.6089700043360189</v>
      </c>
      <c r="N13" s="1">
        <f>I13</f>
        <v>5.3872161432802645</v>
      </c>
      <c r="O13" s="1">
        <v>999</v>
      </c>
      <c r="P13" s="1"/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8.7040000000000006</v>
      </c>
      <c r="AA13" s="1">
        <v>1.0900000000000001</v>
      </c>
      <c r="AB13" s="1">
        <v>0</v>
      </c>
      <c r="AC13" s="1">
        <v>1.32</v>
      </c>
      <c r="AD13" s="1">
        <v>2.1833</v>
      </c>
    </row>
    <row r="14" spans="1:39" x14ac:dyDescent="0.25">
      <c r="A14" s="1" t="s">
        <v>40</v>
      </c>
      <c r="B14" s="1">
        <v>325</v>
      </c>
      <c r="C14" s="2">
        <v>1.4517E-6</v>
      </c>
      <c r="D14" s="3">
        <v>1.5236999999999999E-2</v>
      </c>
      <c r="E14" s="2">
        <v>1E-99</v>
      </c>
      <c r="F14" s="2">
        <v>1000000000</v>
      </c>
      <c r="G14" s="2">
        <v>1000000000</v>
      </c>
      <c r="H14" s="2">
        <v>1000000000</v>
      </c>
      <c r="I14" s="1">
        <f t="shared" si="2"/>
        <v>5.8872161432802645</v>
      </c>
      <c r="J14" s="1">
        <v>0</v>
      </c>
      <c r="K14" s="1">
        <v>5.5</v>
      </c>
      <c r="L14" s="1">
        <f>K14-J14</f>
        <v>5.5</v>
      </c>
      <c r="M14" s="1">
        <f t="shared" si="3"/>
        <v>-7.1089700043360189</v>
      </c>
      <c r="N14" s="1">
        <f>I14</f>
        <v>5.8872161432802645</v>
      </c>
      <c r="O14" s="1">
        <v>999</v>
      </c>
      <c r="P14" s="1"/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8.7040000000000006</v>
      </c>
      <c r="AA14" s="1">
        <v>1.0900000000000001</v>
      </c>
      <c r="AB14" s="1">
        <v>0</v>
      </c>
      <c r="AC14" s="1">
        <v>1.32</v>
      </c>
      <c r="AD14" s="1">
        <v>2.1833</v>
      </c>
    </row>
    <row r="15" spans="1:39" x14ac:dyDescent="0.25">
      <c r="A15" s="1" t="s">
        <v>41</v>
      </c>
      <c r="B15" s="1">
        <v>325</v>
      </c>
      <c r="C15" s="2">
        <v>1.4517E-6</v>
      </c>
      <c r="D15" s="3">
        <v>1.5236999999999999E-2</v>
      </c>
      <c r="E15" s="2">
        <v>1E-99</v>
      </c>
      <c r="F15" s="2">
        <v>1000000000</v>
      </c>
      <c r="G15" s="2">
        <v>1000000000</v>
      </c>
      <c r="H15" s="2">
        <v>1000000000</v>
      </c>
      <c r="I15" s="1">
        <f t="shared" si="2"/>
        <v>1.8872161432802648</v>
      </c>
      <c r="J15" s="1">
        <v>-1</v>
      </c>
      <c r="K15" s="1">
        <v>1.5</v>
      </c>
      <c r="L15" s="1">
        <f>K15-J15</f>
        <v>2.5</v>
      </c>
      <c r="M15" s="1">
        <f t="shared" si="3"/>
        <v>-10.108970004336019</v>
      </c>
      <c r="N15" s="1">
        <f>I15</f>
        <v>1.8872161432802648</v>
      </c>
      <c r="O15" s="1">
        <v>999</v>
      </c>
      <c r="P15" s="1"/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8.7040000000000006</v>
      </c>
      <c r="AA15" s="1">
        <v>1.0900000000000001</v>
      </c>
      <c r="AB15" s="1">
        <v>0</v>
      </c>
      <c r="AC15" s="1">
        <v>1.32</v>
      </c>
      <c r="AD15" s="1">
        <v>2.1833</v>
      </c>
    </row>
    <row r="16" spans="1:39" x14ac:dyDescent="0.25">
      <c r="A16" s="1" t="s">
        <v>42</v>
      </c>
      <c r="B16" s="1">
        <v>325</v>
      </c>
      <c r="C16" s="2">
        <v>1.4517E-6</v>
      </c>
      <c r="D16" s="3">
        <v>1.5236999999999999E-2</v>
      </c>
      <c r="E16" s="2">
        <v>1E-99</v>
      </c>
      <c r="F16" s="2">
        <v>1000000000</v>
      </c>
      <c r="G16" s="2">
        <v>1000000000</v>
      </c>
      <c r="H16" s="2">
        <v>1000000000</v>
      </c>
      <c r="I16" s="1">
        <f t="shared" si="2"/>
        <v>2.887216143280265</v>
      </c>
      <c r="J16" s="1">
        <v>-1</v>
      </c>
      <c r="K16" s="1">
        <v>2.5</v>
      </c>
      <c r="L16" s="1">
        <f>K16-J16</f>
        <v>3.5</v>
      </c>
      <c r="M16" s="1">
        <f t="shared" si="3"/>
        <v>-9.1089700043360189</v>
      </c>
      <c r="N16" s="1">
        <f>I16</f>
        <v>2.887216143280265</v>
      </c>
      <c r="O16" s="1">
        <v>999</v>
      </c>
      <c r="P16" s="1"/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8.7040000000000006</v>
      </c>
      <c r="AA16" s="1">
        <v>1.0900000000000001</v>
      </c>
      <c r="AB16" s="1">
        <v>0</v>
      </c>
      <c r="AC16" s="1">
        <v>1.32</v>
      </c>
      <c r="AD16" s="1">
        <v>2.1833</v>
      </c>
    </row>
    <row r="17" spans="1:31" x14ac:dyDescent="0.25">
      <c r="A17" s="1" t="s">
        <v>43</v>
      </c>
      <c r="B17" s="1">
        <v>325</v>
      </c>
      <c r="C17" s="2">
        <v>1.4517E-6</v>
      </c>
      <c r="D17" s="3">
        <v>1.5236999999999999E-2</v>
      </c>
      <c r="E17" s="2">
        <v>1E-99</v>
      </c>
      <c r="F17" s="2">
        <v>1000000000</v>
      </c>
      <c r="G17" s="2">
        <v>1000000000</v>
      </c>
      <c r="H17" s="2">
        <v>1000000000</v>
      </c>
      <c r="I17" s="1">
        <f t="shared" si="2"/>
        <v>3.8872161432802645</v>
      </c>
      <c r="J17" s="1">
        <v>-1</v>
      </c>
      <c r="K17" s="1">
        <v>3.5</v>
      </c>
      <c r="L17" s="1">
        <f>K17-J17</f>
        <v>4.5</v>
      </c>
      <c r="M17" s="1">
        <f t="shared" si="3"/>
        <v>-8.1089700043360189</v>
      </c>
      <c r="N17" s="1">
        <f>I17</f>
        <v>3.8872161432802645</v>
      </c>
      <c r="O17" s="1">
        <v>999</v>
      </c>
      <c r="P17" s="1"/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8.7040000000000006</v>
      </c>
      <c r="AA17" s="1">
        <v>1.0900000000000001</v>
      </c>
      <c r="AB17" s="1">
        <v>0</v>
      </c>
      <c r="AC17" s="1">
        <v>1.32</v>
      </c>
      <c r="AD17" s="1">
        <v>2.1833</v>
      </c>
    </row>
    <row r="18" spans="1:31" x14ac:dyDescent="0.25">
      <c r="A18" s="1" t="s">
        <v>44</v>
      </c>
      <c r="B18" s="1">
        <v>325</v>
      </c>
      <c r="C18" s="2">
        <v>1.4517E-6</v>
      </c>
      <c r="D18" s="3">
        <v>1.5236999999999999E-2</v>
      </c>
      <c r="E18" s="2">
        <v>1E-99</v>
      </c>
      <c r="F18" s="2">
        <v>1000000000</v>
      </c>
      <c r="G18" s="2">
        <v>1000000000</v>
      </c>
      <c r="H18" s="2">
        <v>1000000000</v>
      </c>
      <c r="I18" s="1">
        <f t="shared" si="2"/>
        <v>4.8872161432802654</v>
      </c>
      <c r="J18" s="1">
        <v>-1</v>
      </c>
      <c r="K18" s="1">
        <v>4.5</v>
      </c>
      <c r="L18" s="1">
        <f>K18-J18</f>
        <v>5.5</v>
      </c>
      <c r="M18" s="1">
        <f t="shared" si="3"/>
        <v>-7.1089700043360189</v>
      </c>
      <c r="N18" s="1">
        <f>I18</f>
        <v>4.8872161432802654</v>
      </c>
      <c r="O18" s="1">
        <v>999</v>
      </c>
      <c r="P18" s="1"/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8.7040000000000006</v>
      </c>
      <c r="AA18" s="1">
        <v>1.0900000000000001</v>
      </c>
      <c r="AB18" s="1">
        <v>0</v>
      </c>
      <c r="AC18" s="1">
        <v>1.32</v>
      </c>
      <c r="AD18" s="1">
        <v>2.1833</v>
      </c>
    </row>
    <row r="19" spans="1:31" x14ac:dyDescent="0.25">
      <c r="A19" s="1" t="s">
        <v>45</v>
      </c>
      <c r="B19" s="1">
        <v>325</v>
      </c>
      <c r="C19" s="2">
        <v>1.4517E-6</v>
      </c>
      <c r="D19" s="3">
        <v>1.5236999999999999E-2</v>
      </c>
      <c r="E19" s="2">
        <v>1E-99</v>
      </c>
      <c r="F19" s="2">
        <v>1000000000</v>
      </c>
      <c r="G19" s="2">
        <v>1000000000</v>
      </c>
      <c r="H19" s="2">
        <v>1000000000</v>
      </c>
      <c r="I19" s="1">
        <f t="shared" ref="I19" si="4">LOG(10^K19/0.41)</f>
        <v>5.8872161432802645</v>
      </c>
      <c r="J19" s="1">
        <v>-1</v>
      </c>
      <c r="K19" s="1">
        <v>5.5</v>
      </c>
      <c r="L19" s="1">
        <f>K19-J19</f>
        <v>6.5</v>
      </c>
      <c r="M19" s="1">
        <f t="shared" ref="M19" si="5">L19+LOG(0.2)-11.91</f>
        <v>-6.1089700043360189</v>
      </c>
      <c r="N19" s="1">
        <f>I19</f>
        <v>5.8872161432802645</v>
      </c>
      <c r="O19" s="1">
        <v>999</v>
      </c>
      <c r="P19" s="1"/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8.7040000000000006</v>
      </c>
      <c r="AA19" s="1">
        <v>1.0900000000000001</v>
      </c>
      <c r="AB19" s="1">
        <v>0</v>
      </c>
      <c r="AC19" s="1">
        <v>1.32</v>
      </c>
      <c r="AD19" s="1">
        <v>2.1833</v>
      </c>
    </row>
    <row r="20" spans="1:31" x14ac:dyDescent="0.25">
      <c r="A20" s="1" t="s">
        <v>57</v>
      </c>
      <c r="B20" s="6">
        <v>119.127</v>
      </c>
      <c r="C20" s="2">
        <f>(0.000000074*(2.6*B20)^0.5*(273.15+17)/(1.0791*(AD20*100)^0.6))*(3600/100^2)</f>
        <v>8.6819708262146042E-6</v>
      </c>
      <c r="D20" s="3">
        <v>1.2887999999999998E-2</v>
      </c>
      <c r="E20" s="2">
        <v>9.9999999999999998E-13</v>
      </c>
      <c r="F20" s="7">
        <v>360</v>
      </c>
      <c r="G20" s="7">
        <v>720</v>
      </c>
      <c r="H20" s="1"/>
      <c r="I20" s="1">
        <v>1.2300000000000002</v>
      </c>
      <c r="J20" s="1">
        <v>-7.1020259999999986</v>
      </c>
      <c r="K20" s="1">
        <f>LOG(71)</f>
        <v>1.8512583487190752</v>
      </c>
      <c r="L20" s="1">
        <f>K20-J20</f>
        <v>8.9532843487190732</v>
      </c>
      <c r="M20" s="1">
        <f t="shared" ref="M20:M25" si="6">L20+LOG(0.2)-11.91</f>
        <v>-3.6556856556169457</v>
      </c>
      <c r="N20" s="1">
        <f t="shared" ref="N20:N25" si="7">I20</f>
        <v>1.2300000000000002</v>
      </c>
      <c r="O20" s="1">
        <v>8.3699999999999992</v>
      </c>
      <c r="P20" s="1"/>
      <c r="Q20" s="1">
        <v>-1</v>
      </c>
      <c r="R20" s="1">
        <v>0</v>
      </c>
      <c r="S20" s="1">
        <v>0</v>
      </c>
      <c r="T20" s="1">
        <v>0</v>
      </c>
      <c r="U20" s="1">
        <v>1.9723618090452261E-13</v>
      </c>
      <c r="V20" s="1">
        <v>0</v>
      </c>
      <c r="W20" s="1">
        <v>7.3099999999999999E-4</v>
      </c>
      <c r="X20" s="1">
        <v>2.616143551903963E-10</v>
      </c>
      <c r="Y20" s="1">
        <v>2.616143551903963E-10</v>
      </c>
      <c r="Z20" s="1">
        <v>5.6689999999999996</v>
      </c>
      <c r="AA20" s="1">
        <v>1.46</v>
      </c>
      <c r="AB20" s="1">
        <v>0.64</v>
      </c>
      <c r="AC20" s="1">
        <v>0.48</v>
      </c>
      <c r="AD20" s="1">
        <v>0.86419999999999997</v>
      </c>
      <c r="AE20" s="1" t="s">
        <v>29</v>
      </c>
    </row>
    <row r="21" spans="1:31" x14ac:dyDescent="0.25">
      <c r="A21" s="1" t="s">
        <v>62</v>
      </c>
      <c r="B21" s="1">
        <v>362</v>
      </c>
      <c r="C21" s="2">
        <v>1.2563999999999999E-6</v>
      </c>
      <c r="D21" s="2">
        <v>1.3356E-2</v>
      </c>
      <c r="E21" s="2">
        <v>3.9847400000000002E-11</v>
      </c>
      <c r="F21" s="7">
        <v>780</v>
      </c>
      <c r="G21" s="7">
        <v>1488</v>
      </c>
      <c r="H21" s="1"/>
      <c r="I21" s="1">
        <v>5.7949632675087601</v>
      </c>
      <c r="J21" s="1">
        <v>-4.8752904527172101</v>
      </c>
      <c r="K21" s="1">
        <v>4.5069999999999997</v>
      </c>
      <c r="L21" s="1">
        <f>K21-J21</f>
        <v>9.3822904527172106</v>
      </c>
      <c r="M21" s="1">
        <f>L21+LOG(0.2)-11.91</f>
        <v>-3.2266795516188083</v>
      </c>
      <c r="N21" s="1">
        <f>I21</f>
        <v>5.7949632675087601</v>
      </c>
      <c r="O21" s="1">
        <v>999</v>
      </c>
      <c r="P21" s="1"/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12.83</v>
      </c>
      <c r="AA21" s="1">
        <v>1.62</v>
      </c>
      <c r="AB21" s="1">
        <v>0</v>
      </c>
      <c r="AC21" s="1">
        <v>1.44</v>
      </c>
      <c r="AD21" s="1">
        <v>2.8908</v>
      </c>
      <c r="AE21" s="1" t="s">
        <v>18</v>
      </c>
    </row>
    <row r="22" spans="1:31" x14ac:dyDescent="0.25">
      <c r="A22" s="1" t="s">
        <v>58</v>
      </c>
      <c r="B22">
        <v>566.99</v>
      </c>
      <c r="C22" s="2">
        <f>(0.000000074*(2.6*B22)^0.5*(273.15+17)/(1.0791*(AD22*100)^0.6))*(3600/100^2)</f>
        <v>7.8946170041811414E-6</v>
      </c>
      <c r="D22" s="3">
        <v>1.2887999999999998E-2</v>
      </c>
      <c r="E22" s="2">
        <v>4.9712889999999998E-10</v>
      </c>
      <c r="F22" s="7">
        <v>1440</v>
      </c>
      <c r="G22" s="7">
        <v>2880</v>
      </c>
      <c r="H22" s="1"/>
      <c r="I22" s="1">
        <v>-1.33</v>
      </c>
      <c r="J22" s="1">
        <f>LOG(3.527E-30*0.00008205736)</f>
        <v>-33.538476999866809</v>
      </c>
      <c r="K22" s="1">
        <f>LOG(23140)</f>
        <v>4.3643633546157306</v>
      </c>
      <c r="L22" s="1">
        <f>K22-J22</f>
        <v>37.902840354482542</v>
      </c>
      <c r="M22" s="1">
        <f t="shared" si="6"/>
        <v>25.293870350146523</v>
      </c>
      <c r="N22" s="1">
        <f t="shared" si="7"/>
        <v>-1.33</v>
      </c>
      <c r="O22" s="1">
        <v>5.0999999999999996</v>
      </c>
      <c r="P22" s="1"/>
      <c r="Q22" s="1">
        <v>-1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16.437000000000001</v>
      </c>
      <c r="AA22" s="1">
        <v>2.33</v>
      </c>
      <c r="AB22" s="1">
        <v>0</v>
      </c>
      <c r="AC22" s="1">
        <v>1.47</v>
      </c>
      <c r="AD22" s="1">
        <v>3.7159</v>
      </c>
      <c r="AE22" t="s">
        <v>30</v>
      </c>
    </row>
    <row r="23" spans="1:31" x14ac:dyDescent="0.25">
      <c r="A23" s="1" t="s">
        <v>59</v>
      </c>
      <c r="B23" s="1">
        <v>285</v>
      </c>
      <c r="C23" s="2">
        <v>1.6559999999999999E-6</v>
      </c>
      <c r="D23" s="2">
        <v>1.7243999999999999E-2</v>
      </c>
      <c r="E23" s="2">
        <v>2.19884E-11</v>
      </c>
      <c r="F23" s="7">
        <v>2904</v>
      </c>
      <c r="G23" s="7">
        <v>1464</v>
      </c>
      <c r="H23" s="1">
        <v>144</v>
      </c>
      <c r="I23" s="1">
        <v>1.5629056996641399</v>
      </c>
      <c r="J23" s="1">
        <v>-6.2877127546218397</v>
      </c>
      <c r="K23" s="1">
        <v>2.6</v>
      </c>
      <c r="L23" s="1">
        <f>K23-J23</f>
        <v>8.8877127546218393</v>
      </c>
      <c r="M23" s="1">
        <f t="shared" si="6"/>
        <v>-3.7212572497141796</v>
      </c>
      <c r="N23" s="1">
        <f t="shared" si="7"/>
        <v>1.5629056996641399</v>
      </c>
      <c r="O23" s="1">
        <v>999</v>
      </c>
      <c r="P23" s="1"/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7.18</v>
      </c>
      <c r="AA23" s="1">
        <v>2.09</v>
      </c>
      <c r="AB23" s="1">
        <v>0.03</v>
      </c>
      <c r="AC23" s="1">
        <v>0.98</v>
      </c>
      <c r="AD23" s="1">
        <v>1.7605999999999999</v>
      </c>
      <c r="AE23" s="1" t="s">
        <v>19</v>
      </c>
    </row>
    <row r="24" spans="1:31" x14ac:dyDescent="0.25">
      <c r="A24" s="1" t="s">
        <v>60</v>
      </c>
      <c r="B24" s="1">
        <v>328</v>
      </c>
      <c r="C24" s="2">
        <v>1.4508000000000002E-6</v>
      </c>
      <c r="D24" s="2">
        <v>1.5407999999999998E-2</v>
      </c>
      <c r="E24" s="2">
        <v>4.4763100000000002E-11</v>
      </c>
      <c r="F24" s="7">
        <v>5100</v>
      </c>
      <c r="G24" s="7">
        <v>1464</v>
      </c>
      <c r="H24" s="1">
        <v>120</v>
      </c>
      <c r="I24" s="1">
        <v>2.5154776628758202</v>
      </c>
      <c r="J24" s="1">
        <v>-6.0035631249827199</v>
      </c>
      <c r="K24" s="1">
        <v>3.2050000000000001</v>
      </c>
      <c r="L24" s="1">
        <f>K24-J24</f>
        <v>9.2085631249827209</v>
      </c>
      <c r="M24" s="1">
        <f t="shared" si="6"/>
        <v>-3.400406879353298</v>
      </c>
      <c r="N24" s="1">
        <f t="shared" si="7"/>
        <v>2.5154776628758202</v>
      </c>
      <c r="O24" s="1">
        <v>999</v>
      </c>
      <c r="P24" s="1"/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8.7040000000000006</v>
      </c>
      <c r="AA24" s="1">
        <v>1.0900000000000001</v>
      </c>
      <c r="AB24" s="1">
        <v>0</v>
      </c>
      <c r="AC24" s="1">
        <v>1.32</v>
      </c>
      <c r="AD24" s="1">
        <v>2.1833</v>
      </c>
      <c r="AE24" s="1" t="s">
        <v>20</v>
      </c>
    </row>
    <row r="25" spans="1:31" x14ac:dyDescent="0.25">
      <c r="A25" s="1" t="s">
        <v>61</v>
      </c>
      <c r="B25" s="1">
        <v>326</v>
      </c>
      <c r="C25" s="2">
        <v>1.4435999999999998E-6</v>
      </c>
      <c r="D25" s="2">
        <v>1.494E-2</v>
      </c>
      <c r="E25" s="2">
        <v>1.08423E-11</v>
      </c>
      <c r="F25" s="7">
        <v>678</v>
      </c>
      <c r="G25" s="7">
        <v>10</v>
      </c>
      <c r="H25" s="1">
        <v>156</v>
      </c>
      <c r="I25" s="1">
        <v>5.08948304776355</v>
      </c>
      <c r="J25" s="1">
        <v>-5.0352096385645098</v>
      </c>
      <c r="K25" s="1">
        <v>4.0309999999999997</v>
      </c>
      <c r="L25" s="1">
        <f>K25-J25</f>
        <v>9.0662096385645086</v>
      </c>
      <c r="M25" s="1">
        <f t="shared" si="6"/>
        <v>-3.5427603657715103</v>
      </c>
      <c r="N25" s="1">
        <f t="shared" si="7"/>
        <v>5.08948304776355</v>
      </c>
      <c r="O25" s="1">
        <v>999</v>
      </c>
      <c r="P25" s="1"/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11.259</v>
      </c>
      <c r="AA25" s="1">
        <v>1.66</v>
      </c>
      <c r="AB25" s="1">
        <v>0</v>
      </c>
      <c r="AC25" s="1">
        <v>1.1000000000000001</v>
      </c>
      <c r="AD25" s="1">
        <v>2.3714</v>
      </c>
      <c r="AE25" s="1" t="s">
        <v>21</v>
      </c>
    </row>
    <row r="28" spans="1:31" x14ac:dyDescent="0.25">
      <c r="C28" s="2"/>
    </row>
  </sheetData>
  <phoneticPr fontId="19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1A4F3-D739-484F-A073-A6FA56DC0BCB}">
  <dimension ref="A1:AF6"/>
  <sheetViews>
    <sheetView tabSelected="1" workbookViewId="0">
      <selection activeCell="G6" sqref="G6"/>
    </sheetView>
  </sheetViews>
  <sheetFormatPr defaultRowHeight="15" x14ac:dyDescent="0.25"/>
  <cols>
    <col min="1" max="1" width="12.5703125" bestFit="1" customWidth="1"/>
  </cols>
  <sheetData>
    <row r="1" spans="1:32" x14ac:dyDescent="0.25">
      <c r="B1" s="8"/>
    </row>
    <row r="2" spans="1:32" x14ac:dyDescent="0.25">
      <c r="B2" s="8"/>
    </row>
    <row r="3" spans="1:32" x14ac:dyDescent="0.25">
      <c r="C3" t="s">
        <v>73</v>
      </c>
      <c r="D3" t="s">
        <v>73</v>
      </c>
      <c r="E3" t="s">
        <v>65</v>
      </c>
      <c r="F3" t="s">
        <v>65</v>
      </c>
      <c r="G3" t="s">
        <v>65</v>
      </c>
      <c r="I3" t="s">
        <v>66</v>
      </c>
      <c r="J3" t="s">
        <v>67</v>
      </c>
      <c r="K3" t="s">
        <v>67</v>
      </c>
      <c r="Z3" t="s">
        <v>68</v>
      </c>
    </row>
    <row r="4" spans="1:32" x14ac:dyDescent="0.25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28</v>
      </c>
      <c r="I4" t="s">
        <v>26</v>
      </c>
      <c r="J4" t="s">
        <v>32</v>
      </c>
      <c r="K4" t="s">
        <v>33</v>
      </c>
      <c r="L4" t="s">
        <v>36</v>
      </c>
      <c r="M4" t="s">
        <v>35</v>
      </c>
      <c r="N4" t="s">
        <v>37</v>
      </c>
      <c r="O4" t="s">
        <v>23</v>
      </c>
      <c r="P4" t="s">
        <v>25</v>
      </c>
      <c r="Q4" t="s">
        <v>24</v>
      </c>
      <c r="R4" t="s">
        <v>27</v>
      </c>
      <c r="S4" t="s">
        <v>7</v>
      </c>
      <c r="T4" t="s">
        <v>8</v>
      </c>
      <c r="U4" t="s">
        <v>22</v>
      </c>
      <c r="V4" t="s">
        <v>9</v>
      </c>
      <c r="W4" t="s">
        <v>10</v>
      </c>
      <c r="X4" t="s">
        <v>11</v>
      </c>
      <c r="Y4" t="s">
        <v>12</v>
      </c>
      <c r="Z4" t="s">
        <v>13</v>
      </c>
      <c r="AA4" t="s">
        <v>14</v>
      </c>
      <c r="AB4" t="s">
        <v>15</v>
      </c>
      <c r="AC4" t="s">
        <v>38</v>
      </c>
      <c r="AD4" t="s">
        <v>16</v>
      </c>
      <c r="AE4" t="s">
        <v>17</v>
      </c>
      <c r="AF4" t="s">
        <v>34</v>
      </c>
    </row>
    <row r="5" spans="1:32" x14ac:dyDescent="0.25">
      <c r="A5" s="8" t="s">
        <v>63</v>
      </c>
      <c r="B5">
        <v>128.1705</v>
      </c>
      <c r="C5" s="2">
        <v>7.9899999999999997E-6</v>
      </c>
      <c r="D5">
        <v>6.9000000000000006E-2</v>
      </c>
      <c r="E5" s="2">
        <v>2.1599999999999998E-11</v>
      </c>
      <c r="F5">
        <v>900</v>
      </c>
      <c r="G5" s="2">
        <v>1800</v>
      </c>
      <c r="H5">
        <f>0.1*F5</f>
        <v>90</v>
      </c>
      <c r="I5" s="1">
        <v>3.3472161432802645</v>
      </c>
      <c r="J5" s="1">
        <v>-1.73</v>
      </c>
      <c r="K5" s="1">
        <v>2.96</v>
      </c>
      <c r="L5" s="1">
        <f>K5-J5</f>
        <v>4.6899999999999995</v>
      </c>
      <c r="M5" s="1">
        <f>L5+LOG(0.2)-11.91</f>
        <v>-7.9189700043360194</v>
      </c>
      <c r="N5" s="1">
        <f>I5</f>
        <v>3.3472161432802645</v>
      </c>
      <c r="O5" s="1">
        <v>999</v>
      </c>
      <c r="P5" s="1"/>
      <c r="Q5" s="1">
        <v>0</v>
      </c>
      <c r="R5" s="1">
        <v>0</v>
      </c>
      <c r="S5" s="1">
        <v>0</v>
      </c>
      <c r="T5" s="1">
        <v>0</v>
      </c>
      <c r="U5" s="1">
        <v>1.9060773480662983E-14</v>
      </c>
      <c r="V5" s="1">
        <v>0</v>
      </c>
      <c r="W5" s="1">
        <v>1.7499999999999998E-5</v>
      </c>
      <c r="X5" s="1">
        <v>2.616143551903963E-10</v>
      </c>
      <c r="Y5" s="1">
        <v>2.616143551903963E-10</v>
      </c>
      <c r="Z5" s="1">
        <v>5.1609999999999996</v>
      </c>
      <c r="AA5" s="1">
        <v>0.92</v>
      </c>
      <c r="AB5" s="1">
        <v>0</v>
      </c>
      <c r="AC5" s="1">
        <v>0.2</v>
      </c>
      <c r="AD5">
        <v>1.0853999999999999</v>
      </c>
      <c r="AE5" t="s">
        <v>69</v>
      </c>
      <c r="AF5" t="s">
        <v>70</v>
      </c>
    </row>
    <row r="6" spans="1:32" x14ac:dyDescent="0.25">
      <c r="A6" s="8" t="s">
        <v>64</v>
      </c>
      <c r="B6">
        <v>119.37794</v>
      </c>
      <c r="C6" s="2">
        <v>1.0499999999999999E-5</v>
      </c>
      <c r="D6">
        <v>9.11E-2</v>
      </c>
      <c r="E6" s="2">
        <v>1.065E-13</v>
      </c>
      <c r="F6">
        <v>900</v>
      </c>
      <c r="G6" s="2">
        <v>1800</v>
      </c>
      <c r="H6">
        <f>0.1*F6</f>
        <v>90</v>
      </c>
      <c r="I6" s="1">
        <v>1.97</v>
      </c>
      <c r="J6" s="1">
        <v>-0.82</v>
      </c>
      <c r="K6" s="1">
        <v>1.6</v>
      </c>
      <c r="L6" s="1">
        <f>K6-J6</f>
        <v>2.42</v>
      </c>
      <c r="M6" s="1">
        <f>L6+LOG(0.2)-11.91</f>
        <v>-10.188970004336019</v>
      </c>
      <c r="N6" s="1">
        <f>I6</f>
        <v>1.97</v>
      </c>
      <c r="O6" s="1">
        <v>999</v>
      </c>
      <c r="P6" s="1"/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2.48</v>
      </c>
      <c r="AA6" s="1">
        <v>0.49</v>
      </c>
      <c r="AB6" s="1">
        <v>0.15</v>
      </c>
      <c r="AC6">
        <v>0.02</v>
      </c>
      <c r="AD6">
        <v>0.61670000000000003</v>
      </c>
      <c r="AE6" t="s">
        <v>71</v>
      </c>
      <c r="AF6" t="s">
        <v>72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CHEMSUMM</vt:lpstr>
      <vt:lpstr>napchlo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Rodgers</dc:creator>
  <cp:lastModifiedBy>Tim Rodgers</cp:lastModifiedBy>
  <dcterms:created xsi:type="dcterms:W3CDTF">2018-07-25T15:03:07Z</dcterms:created>
  <dcterms:modified xsi:type="dcterms:W3CDTF">2021-06-29T19:49:09Z</dcterms:modified>
</cp:coreProperties>
</file>