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Pine8th\"/>
    </mc:Choice>
  </mc:AlternateContent>
  <xr:revisionPtr revIDLastSave="0" documentId="13_ncr:1_{B0FF6CB1-D19A-4894-A09D-4E7BA4868B2E}" xr6:coauthVersionLast="36" xr6:coauthVersionMax="47" xr10:uidLastSave="{00000000-0000-0000-0000-000000000000}"/>
  <bookViews>
    <workbookView xWindow="2655" yWindow="2655" windowWidth="17280" windowHeight="8970" activeTab="1" xr2:uid="{00000000-000D-0000-FFFF-FFFF00000000}"/>
  </bookViews>
  <sheets>
    <sheet name="BCSUMM" sheetId="1" r:id="rId1"/>
    <sheet name="DimCalcs" sheetId="2" r:id="rId2"/>
  </sheets>
  <calcPr calcId="191029"/>
</workbook>
</file>

<file path=xl/calcChain.xml><?xml version="1.0" encoding="utf-8"?>
<calcChain xmlns="http://schemas.openxmlformats.org/spreadsheetml/2006/main">
  <c r="H51" i="2" l="1"/>
  <c r="G51" i="2"/>
  <c r="E51" i="2"/>
  <c r="H38" i="2"/>
  <c r="H39" i="2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37" i="2"/>
  <c r="H3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37" i="2"/>
  <c r="I36" i="2" l="1"/>
  <c r="I37" i="2" s="1"/>
  <c r="I38" i="2" s="1"/>
  <c r="I39" i="2" s="1"/>
  <c r="I40" i="2" s="1"/>
  <c r="I41" i="2" s="1"/>
  <c r="I42" i="2" s="1"/>
  <c r="I43" i="2" s="1"/>
  <c r="I44" i="2" s="1"/>
  <c r="I45" i="2" s="1"/>
  <c r="F2" i="1"/>
  <c r="F14" i="1"/>
  <c r="L14" i="1"/>
  <c r="F25" i="2" l="1"/>
  <c r="G25" i="2" s="1"/>
  <c r="E9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D24" i="2" s="1"/>
  <c r="F24" i="2" s="1"/>
  <c r="D17" i="2" l="1"/>
  <c r="F17" i="2" s="1"/>
  <c r="D18" i="2"/>
  <c r="F18" i="2" s="1"/>
  <c r="D19" i="2"/>
  <c r="F19" i="2" s="1"/>
  <c r="E10" i="2"/>
  <c r="D10" i="2"/>
  <c r="F10" i="2" s="1"/>
  <c r="D12" i="2"/>
  <c r="F12" i="2" s="1"/>
  <c r="D20" i="2"/>
  <c r="F20" i="2" s="1"/>
  <c r="D21" i="2"/>
  <c r="F21" i="2" s="1"/>
  <c r="D13" i="2"/>
  <c r="F13" i="2" s="1"/>
  <c r="D22" i="2"/>
  <c r="F22" i="2" s="1"/>
  <c r="D23" i="2"/>
  <c r="F23" i="2" s="1"/>
  <c r="D9" i="2"/>
  <c r="F9" i="2" s="1"/>
  <c r="G9" i="2" s="1"/>
  <c r="D11" i="2"/>
  <c r="F11" i="2" s="1"/>
  <c r="D14" i="2"/>
  <c r="F14" i="2" s="1"/>
  <c r="D15" i="2"/>
  <c r="F15" i="2" s="1"/>
  <c r="D16" i="2"/>
  <c r="F16" i="2" s="1"/>
  <c r="G10" i="2" l="1"/>
  <c r="E11" i="2"/>
  <c r="B7" i="1"/>
  <c r="E12" i="2" l="1"/>
  <c r="G11" i="2"/>
  <c r="B6" i="1"/>
  <c r="B5" i="1" s="1"/>
  <c r="L10" i="1"/>
  <c r="L2" i="1" s="1"/>
  <c r="E13" i="2" l="1"/>
  <c r="G12" i="2"/>
  <c r="E14" i="2" l="1"/>
  <c r="G13" i="2"/>
  <c r="F10" i="1"/>
  <c r="E15" i="2" l="1"/>
  <c r="G14" i="2"/>
  <c r="I8" i="1"/>
  <c r="K8" i="1"/>
  <c r="K6" i="1"/>
  <c r="K5" i="1"/>
  <c r="E16" i="2" l="1"/>
  <c r="G15" i="2"/>
  <c r="F9" i="1"/>
  <c r="K7" i="1"/>
  <c r="E17" i="2" l="1"/>
  <c r="G16" i="2"/>
  <c r="E18" i="2" l="1"/>
  <c r="G17" i="2"/>
  <c r="E19" i="2" l="1"/>
  <c r="G18" i="2"/>
  <c r="E20" i="2" l="1"/>
  <c r="G19" i="2"/>
  <c r="E21" i="2" l="1"/>
  <c r="G20" i="2"/>
  <c r="E22" i="2" l="1"/>
  <c r="G21" i="2"/>
  <c r="E23" i="2" l="1"/>
  <c r="G22" i="2"/>
  <c r="E24" i="2" l="1"/>
  <c r="G24" i="2" s="1"/>
  <c r="G23" i="2"/>
</calcChain>
</file>

<file path=xl/sharedStrings.xml><?xml version="1.0" encoding="utf-8"?>
<sst xmlns="http://schemas.openxmlformats.org/spreadsheetml/2006/main" count="73" uniqueCount="58">
  <si>
    <t>Compartment</t>
  </si>
  <si>
    <t>Depth</t>
  </si>
  <si>
    <t>Density</t>
  </si>
  <si>
    <t>Temp</t>
  </si>
  <si>
    <t>FrnOC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</si>
  <si>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</si>
  <si>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</si>
  <si>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</si>
  <si>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</si>
  <si>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</si>
  <si>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</si>
  <si>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</si>
  <si>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</si>
  <si>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</si>
  <si>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</si>
  <si>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</si>
  <si>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</si>
  <si>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</si>
  <si>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</si>
  <si>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</si>
  <si>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</si>
  <si>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</si>
  <si>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</si>
  <si>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</si>
  <si>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</si>
  <si>
    <t xml:space="preserve">ISSUE: </t>
  </si>
  <si>
    <t xml:space="preserve">System presumably doesn't work at full area unless completely ponded. </t>
  </si>
  <si>
    <t>BC_Depth_Curve</t>
  </si>
  <si>
    <t>BC_Area_curve</t>
  </si>
  <si>
    <t>BC_Volume_Curve</t>
  </si>
  <si>
    <t>Total</t>
  </si>
  <si>
    <t>Distance</t>
  </si>
  <si>
    <t>N_Contours</t>
  </si>
  <si>
    <t>Width</t>
  </si>
  <si>
    <t>Solution - we will treat the system as though there were contours across it. Using linear contours spaced 1/16th of the system apart for convenience</t>
  </si>
  <si>
    <t>topsoil</t>
  </si>
  <si>
    <t>0,0.0223573069852941,0.101374080882353,0.254967601102941,0.501055147058824,0.857553998161765,1.34238143382353,1.97345473345588,2.60775,3.30043359375,4.074609375,4.93027734375,5.8674375,6.88608984375,7.986234375,9.16787109375,9.81,11.99</t>
  </si>
  <si>
    <t>BC volume curve to find ponding depth</t>
  </si>
  <si>
    <t>0,0.028125,0.05625,0.084375,0.1125,0.140625,0.16875,0.196875,0.225,0.253125,0.28125,0.309375,0.3375,0.365625,0.39375,0.421875,0.45,0.55</t>
  </si>
  <si>
    <t>BC Ponding depths at the volumes above</t>
  </si>
  <si>
    <t>0.79,0.794926470588235,1.80220588235294,3.02183823529412,4.45382352941176,6.09816176470588,7.95485294117647,10.0238970588235,11.59,13.03875,14.4875,15.93625,17.385,18.83375,20.2825,21.73125,21.8,21.8</t>
  </si>
  <si>
    <t>BC Ponding areas at the volumes above</t>
  </si>
  <si>
    <t>This is for the filter zone - not currently implemented</t>
  </si>
  <si>
    <t>Filter Zone</t>
  </si>
  <si>
    <t>BC volume curve to find filter depth</t>
  </si>
  <si>
    <t>BC depths at the volumes above</t>
  </si>
  <si>
    <t>BCareas at the volumes above</t>
  </si>
  <si>
    <t>0.01,0.02,0.03,0.04,0.05,0.06,0.07,0.08,0.09,0.1</t>
  </si>
  <si>
    <t>0,0.436,0.654,0.872,1.09,1.308,1.526,1.744,1.962,2.18</t>
  </si>
  <si>
    <t>native_soil</t>
  </si>
  <si>
    <t>native_pores</t>
  </si>
  <si>
    <t>21.8,21.8,21.8,21.8,21.8,21.8,21.8,21.8,21.8,21.8</t>
  </si>
  <si>
    <t>Instantaneous Volume</t>
  </si>
  <si>
    <t>Top of Weir</t>
  </si>
  <si>
    <t>Overflow to street</t>
  </si>
  <si>
    <t>0,0.014585,0.062365,0.173085,0.35661,0.57461,1.01061,1.22861,1.44661,1.66461,1.88261,2.10061,2.31861,2.53661,2.75461,7.7686</t>
  </si>
  <si>
    <t>0,0.01,0.02,0.03,0.04,0.05,0.07,0.08,0.09,0.1,0.11,0.12,0.13,0.14,0.15,0.38</t>
  </si>
  <si>
    <t>0.6,2.317,7.239,14.905,21.8,21.8,21.8,21.8,21.8,21.8,21.8,21.8,21.8,21.8,21.8,21.8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</si>
</sst>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2" fontId="0" fillId="0" borderId="0" xfId="0" applyNumberFormat="1" applyBorder="1"/>
    <xf numFmtId="2" fontId="0" fillId="0" borderId="10" xfId="0" applyNumberFormat="1" applyBorder="1"/>
    <xf numFmtId="11" fontId="0" fillId="0" borderId="0" xfId="0" applyNumberFormat="1" applyBorder="1"/>
    <xf numFmtId="0" fontId="0" fillId="0" borderId="0" xfId="0" applyAlignment="1">
      <alignment horizontal="right"/>
    </xf>
    <xf numFmtId="2" fontId="0" fillId="0" borderId="0" xfId="42" applyNumberFormat="1" applyFont="1" applyAlignment="1">
      <alignment horizontal="right"/>
    </xf>
    <xf numFmtId="0" fontId="0" fillId="0" borderId="10" xfId="0" applyBorder="1"/>
    <xf numFmtId="11" fontId="0" fillId="0" borderId="10" xfId="0" applyNumberFormat="1" applyBorder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0</xdr:row>
      <xdr:rowOff>142875</xdr:rowOff>
    </xdr:from>
    <xdr:to>
      <xdr:col>28</xdr:col>
      <xdr:colOff>306249</xdr:colOff>
      <xdr:row>32</xdr:row>
      <xdr:rowOff>96094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001589-339B-4CE5-9CC8-DB321CB95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142875"/>
          <a:ext cx="10383699" cy="6049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4"/>
  <sheetViews>
    <sheetView workbookViewId="0">
      <selection activeCell="R8" sqref="R8"/>
    </sheetView>
  </sheetViews>
  <sheetFormatPr defaultRowHeight="14.25" x14ac:dyDescent="0.45"/>
  <cols>
    <col min="1" max="1" width="19.73046875" bestFit="1" customWidth="1"/>
    <col min="2" max="2" width="11" bestFit="1" customWidth="1"/>
    <col min="6" max="6" width="11" bestFit="1" customWidth="1"/>
    <col min="9" max="9" width="9.265625" bestFit="1" customWidth="1"/>
    <col min="13" max="13" width="10.265625" bestFit="1" customWidth="1"/>
  </cols>
  <sheetData>
    <row r="1" spans="1:16" x14ac:dyDescent="0.45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5</v>
      </c>
      <c r="H1" s="2" t="s">
        <v>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24</v>
      </c>
    </row>
    <row r="2" spans="1:16" x14ac:dyDescent="0.45">
      <c r="A2" t="s">
        <v>23</v>
      </c>
      <c r="B2" s="5">
        <v>21.8</v>
      </c>
      <c r="C2" s="5"/>
      <c r="D2" s="5">
        <v>1000</v>
      </c>
      <c r="E2" s="5">
        <v>22</v>
      </c>
      <c r="F2" s="5">
        <f>1-L2</f>
        <v>0.99999991249999998</v>
      </c>
      <c r="G2" s="5"/>
      <c r="H2" s="5">
        <v>0.1</v>
      </c>
      <c r="I2" s="5"/>
      <c r="J2" s="5">
        <v>7.35</v>
      </c>
      <c r="K2" s="5">
        <v>2000</v>
      </c>
      <c r="L2" s="1">
        <f>L10/100</f>
        <v>8.7499999999999996E-8</v>
      </c>
      <c r="M2" s="5">
        <v>2605</v>
      </c>
      <c r="N2" s="5">
        <v>0</v>
      </c>
      <c r="O2" s="5">
        <v>1</v>
      </c>
      <c r="P2" s="1"/>
    </row>
    <row r="3" spans="1:16" x14ac:dyDescent="0.45">
      <c r="A3" t="s">
        <v>14</v>
      </c>
      <c r="B3" s="5">
        <v>21.8</v>
      </c>
      <c r="C3" s="5">
        <v>0.45</v>
      </c>
      <c r="D3" s="5">
        <v>2605</v>
      </c>
      <c r="E3" s="5">
        <v>17</v>
      </c>
      <c r="F3" s="5">
        <v>0.2</v>
      </c>
      <c r="G3" s="5">
        <v>0.42</v>
      </c>
      <c r="H3" s="5">
        <v>9.0999999999999998E-2</v>
      </c>
      <c r="I3" s="5"/>
      <c r="J3" s="5">
        <v>7.35</v>
      </c>
      <c r="K3" s="5">
        <v>2000</v>
      </c>
      <c r="L3" s="5">
        <v>0.6</v>
      </c>
      <c r="M3" s="5">
        <v>2605</v>
      </c>
      <c r="N3" s="5">
        <v>0</v>
      </c>
      <c r="O3" s="5">
        <v>1</v>
      </c>
      <c r="P3" s="1"/>
    </row>
    <row r="4" spans="1:16" x14ac:dyDescent="0.45">
      <c r="A4" t="s">
        <v>35</v>
      </c>
      <c r="B4" s="5">
        <v>21.8</v>
      </c>
      <c r="C4" s="5">
        <v>0.01</v>
      </c>
      <c r="D4" s="5">
        <v>2605</v>
      </c>
      <c r="E4" s="5">
        <v>17</v>
      </c>
      <c r="F4" s="5">
        <v>0.2</v>
      </c>
      <c r="G4" s="10">
        <v>0.5</v>
      </c>
      <c r="H4" s="5">
        <v>0.46</v>
      </c>
      <c r="I4" s="5">
        <v>0</v>
      </c>
      <c r="J4" s="5">
        <v>7.35</v>
      </c>
      <c r="K4" s="5">
        <v>2000</v>
      </c>
      <c r="L4" s="5"/>
      <c r="M4" s="5">
        <v>2605</v>
      </c>
      <c r="N4" s="5">
        <v>0</v>
      </c>
      <c r="O4" s="5">
        <v>0</v>
      </c>
      <c r="P4" s="1"/>
    </row>
    <row r="5" spans="1:16" x14ac:dyDescent="0.45">
      <c r="A5" t="s">
        <v>17</v>
      </c>
      <c r="B5" s="5">
        <f>B6</f>
        <v>1</v>
      </c>
      <c r="C5" s="5">
        <v>0.45</v>
      </c>
      <c r="D5" s="5">
        <v>1000</v>
      </c>
      <c r="E5" s="5">
        <v>17</v>
      </c>
      <c r="F5" s="5">
        <v>0.94199999999999995</v>
      </c>
      <c r="G5" s="5"/>
      <c r="H5" s="5">
        <v>1.4999999999999999E-2</v>
      </c>
      <c r="I5" s="5">
        <v>0</v>
      </c>
      <c r="J5" s="5">
        <v>7.35</v>
      </c>
      <c r="K5" s="5">
        <f t="shared" ref="K5:K6" si="0">0.5/(0.000016)</f>
        <v>31250</v>
      </c>
      <c r="L5" s="5"/>
      <c r="M5" s="5">
        <v>1000</v>
      </c>
      <c r="N5" s="5">
        <v>0</v>
      </c>
      <c r="O5" s="5">
        <v>1</v>
      </c>
      <c r="P5" s="1"/>
    </row>
    <row r="6" spans="1:16" x14ac:dyDescent="0.45">
      <c r="A6" t="s">
        <v>18</v>
      </c>
      <c r="B6" s="5">
        <f t="shared" ref="B6:B7" si="1">B7</f>
        <v>1</v>
      </c>
      <c r="C6" s="5">
        <v>0.45</v>
      </c>
      <c r="D6" s="5">
        <v>1000</v>
      </c>
      <c r="E6" s="5">
        <v>17</v>
      </c>
      <c r="F6" s="5">
        <v>0.94199999999999995</v>
      </c>
      <c r="G6" s="5"/>
      <c r="H6" s="5">
        <v>1.4999999999999999E-2</v>
      </c>
      <c r="I6" s="5">
        <v>0</v>
      </c>
      <c r="J6" s="5">
        <v>7.35</v>
      </c>
      <c r="K6" s="5">
        <f t="shared" si="0"/>
        <v>31250</v>
      </c>
      <c r="L6" s="5"/>
      <c r="M6" s="5">
        <v>1000</v>
      </c>
      <c r="N6" s="5">
        <v>0</v>
      </c>
      <c r="O6" s="5">
        <v>1</v>
      </c>
      <c r="P6" s="1"/>
    </row>
    <row r="7" spans="1:16" x14ac:dyDescent="0.45">
      <c r="A7" s="3" t="s">
        <v>19</v>
      </c>
      <c r="B7" s="5">
        <f t="shared" si="1"/>
        <v>1</v>
      </c>
      <c r="C7" s="5">
        <v>0.45</v>
      </c>
      <c r="D7" s="6">
        <v>1000</v>
      </c>
      <c r="E7" s="6">
        <v>17</v>
      </c>
      <c r="F7" s="6">
        <v>0.94199999999999995</v>
      </c>
      <c r="G7" s="6">
        <v>1</v>
      </c>
      <c r="H7" s="6">
        <v>0.05</v>
      </c>
      <c r="I7" s="6">
        <v>0</v>
      </c>
      <c r="J7" s="5">
        <v>7.35</v>
      </c>
      <c r="K7" s="6">
        <f>0.5/(0.000016)</f>
        <v>31250</v>
      </c>
      <c r="L7" s="6"/>
      <c r="M7" s="6">
        <v>1000</v>
      </c>
      <c r="N7" s="6">
        <v>0</v>
      </c>
      <c r="O7" s="6">
        <v>1</v>
      </c>
      <c r="P7" s="1"/>
    </row>
    <row r="8" spans="1:16" x14ac:dyDescent="0.45">
      <c r="A8" t="s">
        <v>15</v>
      </c>
      <c r="B8" s="5">
        <v>1</v>
      </c>
      <c r="C8" s="5">
        <v>1.607917E-2</v>
      </c>
      <c r="D8" s="5">
        <v>527.39</v>
      </c>
      <c r="E8" s="5">
        <v>17</v>
      </c>
      <c r="F8" s="5">
        <v>0.94199999999999995</v>
      </c>
      <c r="G8" s="5">
        <v>1</v>
      </c>
      <c r="H8" s="5">
        <v>0.02</v>
      </c>
      <c r="I8" s="5">
        <f>1-(H8+F8)</f>
        <v>3.8000000000000034E-2</v>
      </c>
      <c r="J8" s="5">
        <v>7.35</v>
      </c>
      <c r="K8" s="5">
        <f t="shared" ref="K8" si="2">0.5/(0.000016)</f>
        <v>31250</v>
      </c>
      <c r="L8" s="5"/>
      <c r="M8" s="5">
        <v>1000</v>
      </c>
      <c r="N8" s="5">
        <v>0</v>
      </c>
      <c r="O8" s="5">
        <v>0</v>
      </c>
    </row>
    <row r="9" spans="1:16" x14ac:dyDescent="0.45">
      <c r="A9" t="s">
        <v>16</v>
      </c>
      <c r="B9" s="5">
        <v>21.8</v>
      </c>
      <c r="C9" s="5">
        <v>50</v>
      </c>
      <c r="D9" s="5"/>
      <c r="E9" s="5">
        <v>17</v>
      </c>
      <c r="F9" s="5">
        <f>3*0.000001</f>
        <v>3.0000000000000001E-6</v>
      </c>
      <c r="G9" s="5"/>
      <c r="H9" s="5">
        <v>0.1</v>
      </c>
      <c r="I9" s="5"/>
      <c r="J9" s="5">
        <v>7.35</v>
      </c>
      <c r="K9" s="5">
        <v>3000</v>
      </c>
      <c r="L9" s="5">
        <v>1.9999999999999999E-11</v>
      </c>
      <c r="M9" s="5">
        <v>2605</v>
      </c>
      <c r="N9" s="5">
        <v>0</v>
      </c>
      <c r="O9" s="5">
        <v>0</v>
      </c>
      <c r="P9" s="1"/>
    </row>
    <row r="10" spans="1:16" x14ac:dyDescent="0.45">
      <c r="A10" s="4" t="s">
        <v>20</v>
      </c>
      <c r="B10" s="6">
        <v>0</v>
      </c>
      <c r="C10" s="6">
        <v>0</v>
      </c>
      <c r="D10" s="6">
        <v>1000</v>
      </c>
      <c r="E10" s="6">
        <v>22</v>
      </c>
      <c r="F10" s="6">
        <f>1-L10</f>
        <v>0.99999125</v>
      </c>
      <c r="G10" s="6"/>
      <c r="H10" s="6">
        <v>0.1</v>
      </c>
      <c r="I10" s="6"/>
      <c r="J10" s="5">
        <v>7.35</v>
      </c>
      <c r="K10" s="6">
        <v>2000</v>
      </c>
      <c r="L10" s="8">
        <f>21/2400000</f>
        <v>8.7499999999999992E-6</v>
      </c>
      <c r="M10" s="6">
        <v>2605</v>
      </c>
      <c r="N10" s="6">
        <v>0</v>
      </c>
      <c r="O10" s="6">
        <v>0</v>
      </c>
    </row>
    <row r="11" spans="1:16" x14ac:dyDescent="0.45">
      <c r="A11" s="4" t="s">
        <v>21</v>
      </c>
      <c r="B11" s="5">
        <v>21.8</v>
      </c>
      <c r="C11" s="6">
        <v>0.2</v>
      </c>
      <c r="D11" s="6">
        <v>2605</v>
      </c>
      <c r="E11" s="6">
        <v>17</v>
      </c>
      <c r="F11" s="6">
        <v>0.2</v>
      </c>
      <c r="G11" s="6">
        <v>0.65</v>
      </c>
      <c r="H11" s="6">
        <v>0.05</v>
      </c>
      <c r="I11" s="6"/>
      <c r="J11" s="5">
        <v>7.35</v>
      </c>
      <c r="K11" s="6">
        <v>2000</v>
      </c>
      <c r="L11" s="6">
        <v>0.4</v>
      </c>
      <c r="M11" s="6">
        <v>2605</v>
      </c>
      <c r="N11" s="6">
        <v>0</v>
      </c>
      <c r="O11" s="6">
        <v>0</v>
      </c>
    </row>
    <row r="12" spans="1:16" x14ac:dyDescent="0.45">
      <c r="A12" s="4" t="s">
        <v>22</v>
      </c>
      <c r="B12" s="6">
        <v>21.8</v>
      </c>
      <c r="C12" s="6">
        <v>0.2</v>
      </c>
      <c r="D12" s="6">
        <v>1000</v>
      </c>
      <c r="E12" s="6">
        <v>22</v>
      </c>
      <c r="F12" s="6">
        <v>0.99999400000000005</v>
      </c>
      <c r="G12" s="6"/>
      <c r="H12" s="6">
        <v>0.1</v>
      </c>
      <c r="I12" s="6"/>
      <c r="J12" s="6">
        <v>7.35</v>
      </c>
      <c r="K12" s="6">
        <v>2000</v>
      </c>
      <c r="L12" s="6">
        <v>6.0000000000000002E-6</v>
      </c>
      <c r="M12" s="6">
        <v>2605</v>
      </c>
      <c r="N12" s="6">
        <v>0</v>
      </c>
      <c r="O12" s="6">
        <v>0</v>
      </c>
    </row>
    <row r="13" spans="1:16" x14ac:dyDescent="0.45">
      <c r="A13" t="s">
        <v>49</v>
      </c>
      <c r="B13" s="5">
        <v>21.8</v>
      </c>
      <c r="C13" s="5">
        <v>0.1541343</v>
      </c>
      <c r="D13" s="5">
        <v>2605</v>
      </c>
      <c r="E13" s="5">
        <v>17</v>
      </c>
      <c r="F13" s="5">
        <v>0.2</v>
      </c>
      <c r="G13" s="5">
        <v>0.42</v>
      </c>
      <c r="H13" s="5">
        <v>9.0999999999999998E-2</v>
      </c>
      <c r="I13" s="5"/>
      <c r="J13" s="5">
        <v>7.35</v>
      </c>
      <c r="K13" s="5">
        <v>2000</v>
      </c>
      <c r="L13" s="5">
        <v>0.6</v>
      </c>
      <c r="M13" s="5">
        <v>2605</v>
      </c>
      <c r="N13" s="5">
        <v>0</v>
      </c>
      <c r="O13" s="5">
        <v>1</v>
      </c>
    </row>
    <row r="14" spans="1:16" x14ac:dyDescent="0.45">
      <c r="A14" s="11" t="s">
        <v>50</v>
      </c>
      <c r="B14" s="7">
        <v>21.8</v>
      </c>
      <c r="C14" s="7"/>
      <c r="D14" s="7">
        <v>1000</v>
      </c>
      <c r="E14" s="7">
        <v>22</v>
      </c>
      <c r="F14" s="7">
        <f>1-L14</f>
        <v>1</v>
      </c>
      <c r="G14" s="7"/>
      <c r="H14" s="7">
        <v>0.1</v>
      </c>
      <c r="I14" s="7"/>
      <c r="J14" s="7">
        <v>7.35</v>
      </c>
      <c r="K14" s="7">
        <v>2000</v>
      </c>
      <c r="L14" s="12">
        <f>L21/100</f>
        <v>0</v>
      </c>
      <c r="M14" s="7">
        <v>2605</v>
      </c>
      <c r="N14" s="7">
        <v>0</v>
      </c>
      <c r="O14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8D66-DC7B-4FF0-9E77-E1ECBCAC71AF}">
  <dimension ref="B3:Z53"/>
  <sheetViews>
    <sheetView tabSelected="1" topLeftCell="C25" workbookViewId="0">
      <selection activeCell="Q56" sqref="Q56"/>
    </sheetView>
  </sheetViews>
  <sheetFormatPr defaultRowHeight="14.25" x14ac:dyDescent="0.45"/>
  <cols>
    <col min="4" max="4" width="16.1328125" customWidth="1"/>
    <col min="5" max="5" width="14.3984375" bestFit="1" customWidth="1"/>
    <col min="6" max="6" width="17.73046875" bestFit="1" customWidth="1"/>
  </cols>
  <sheetData>
    <row r="3" spans="2:7" x14ac:dyDescent="0.45">
      <c r="C3" t="s">
        <v>25</v>
      </c>
      <c r="D3" t="s">
        <v>26</v>
      </c>
    </row>
    <row r="4" spans="2:7" x14ac:dyDescent="0.45">
      <c r="D4" t="s">
        <v>34</v>
      </c>
    </row>
    <row r="5" spans="2:7" x14ac:dyDescent="0.45">
      <c r="B5" s="9" t="s">
        <v>32</v>
      </c>
      <c r="C5">
        <v>16</v>
      </c>
      <c r="D5" t="s">
        <v>43</v>
      </c>
    </row>
    <row r="6" spans="2:7" x14ac:dyDescent="0.45">
      <c r="B6" t="s">
        <v>30</v>
      </c>
      <c r="C6">
        <v>7.6</v>
      </c>
      <c r="E6">
        <v>0.45</v>
      </c>
    </row>
    <row r="7" spans="2:7" x14ac:dyDescent="0.45">
      <c r="C7" t="s">
        <v>31</v>
      </c>
      <c r="D7" t="s">
        <v>33</v>
      </c>
      <c r="E7" t="s">
        <v>27</v>
      </c>
      <c r="F7" t="s">
        <v>28</v>
      </c>
      <c r="G7" t="s">
        <v>29</v>
      </c>
    </row>
    <row r="8" spans="2:7" x14ac:dyDescent="0.45">
      <c r="C8">
        <v>0</v>
      </c>
      <c r="D8">
        <v>1.45</v>
      </c>
      <c r="E8">
        <v>0</v>
      </c>
      <c r="F8">
        <v>0.79</v>
      </c>
      <c r="G8">
        <v>0</v>
      </c>
    </row>
    <row r="9" spans="2:7" x14ac:dyDescent="0.45">
      <c r="C9">
        <f>$C$6/$C$5</f>
        <v>0.47499999999999998</v>
      </c>
      <c r="D9" s="5">
        <f>IF(C9&lt;3.4,1.45+1.6/3.4*C9,3.05)</f>
        <v>1.6735294117647059</v>
      </c>
      <c r="E9">
        <f>$E$6/$C$5</f>
        <v>2.8125000000000001E-2</v>
      </c>
      <c r="F9" s="5">
        <f>MIN(D9*C9,21.8)</f>
        <v>0.79492647058823529</v>
      </c>
      <c r="G9" s="5">
        <f>E9*F9</f>
        <v>2.2357306985294118E-2</v>
      </c>
    </row>
    <row r="10" spans="2:7" x14ac:dyDescent="0.45">
      <c r="C10">
        <f>C9+$C$6/$C$5</f>
        <v>0.95</v>
      </c>
      <c r="D10" s="5">
        <f t="shared" ref="D10:D24" si="0">IF(C10&lt;3.4,1.45+1.6/3.4*C10,3.05)</f>
        <v>1.8970588235294117</v>
      </c>
      <c r="E10">
        <f>$E$6/$C$5+E9</f>
        <v>5.6250000000000001E-2</v>
      </c>
      <c r="F10" s="5">
        <f t="shared" ref="F10:F25" si="1">MIN(D10*C10,21.8)</f>
        <v>1.802205882352941</v>
      </c>
      <c r="G10" s="5">
        <f t="shared" ref="G10:G25" si="2">E10*F10</f>
        <v>0.10137408088235293</v>
      </c>
    </row>
    <row r="11" spans="2:7" x14ac:dyDescent="0.45">
      <c r="C11">
        <f t="shared" ref="C11:C24" si="3">C10+$C$6/$C$5</f>
        <v>1.4249999999999998</v>
      </c>
      <c r="D11" s="5">
        <f t="shared" si="0"/>
        <v>2.1205882352941177</v>
      </c>
      <c r="E11">
        <f t="shared" ref="E11:E24" si="4">$E$6/$C$5+E10</f>
        <v>8.4375000000000006E-2</v>
      </c>
      <c r="F11" s="5">
        <f t="shared" si="1"/>
        <v>3.0218382352941173</v>
      </c>
      <c r="G11" s="5">
        <f t="shared" si="2"/>
        <v>0.25496760110294114</v>
      </c>
    </row>
    <row r="12" spans="2:7" x14ac:dyDescent="0.45">
      <c r="C12">
        <f t="shared" si="3"/>
        <v>1.9</v>
      </c>
      <c r="D12" s="5">
        <f t="shared" si="0"/>
        <v>2.3441176470588236</v>
      </c>
      <c r="E12">
        <f t="shared" si="4"/>
        <v>0.1125</v>
      </c>
      <c r="F12" s="5">
        <f t="shared" si="1"/>
        <v>4.453823529411765</v>
      </c>
      <c r="G12" s="5">
        <f t="shared" si="2"/>
        <v>0.50105514705882359</v>
      </c>
    </row>
    <row r="13" spans="2:7" x14ac:dyDescent="0.45">
      <c r="C13">
        <f t="shared" si="3"/>
        <v>2.375</v>
      </c>
      <c r="D13" s="5">
        <f t="shared" si="0"/>
        <v>2.5676470588235292</v>
      </c>
      <c r="E13">
        <f t="shared" si="4"/>
        <v>0.140625</v>
      </c>
      <c r="F13" s="5">
        <f t="shared" si="1"/>
        <v>6.0981617647058819</v>
      </c>
      <c r="G13" s="5">
        <f t="shared" si="2"/>
        <v>0.85755399816176459</v>
      </c>
    </row>
    <row r="14" spans="2:7" x14ac:dyDescent="0.45">
      <c r="C14">
        <f t="shared" si="3"/>
        <v>2.85</v>
      </c>
      <c r="D14" s="5">
        <f t="shared" si="0"/>
        <v>2.7911764705882351</v>
      </c>
      <c r="E14">
        <f t="shared" si="4"/>
        <v>0.16875000000000001</v>
      </c>
      <c r="F14" s="5">
        <f t="shared" si="1"/>
        <v>7.9548529411764708</v>
      </c>
      <c r="G14" s="5">
        <f t="shared" si="2"/>
        <v>1.3423814338235296</v>
      </c>
    </row>
    <row r="15" spans="2:7" x14ac:dyDescent="0.45">
      <c r="C15">
        <f t="shared" si="3"/>
        <v>3.3250000000000002</v>
      </c>
      <c r="D15" s="5">
        <f t="shared" si="0"/>
        <v>3.0147058823529411</v>
      </c>
      <c r="E15">
        <f t="shared" si="4"/>
        <v>0.19687500000000002</v>
      </c>
      <c r="F15" s="5">
        <f t="shared" si="1"/>
        <v>10.023897058823529</v>
      </c>
      <c r="G15" s="5">
        <f t="shared" si="2"/>
        <v>1.9734547334558825</v>
      </c>
    </row>
    <row r="16" spans="2:7" x14ac:dyDescent="0.45">
      <c r="C16">
        <f t="shared" si="3"/>
        <v>3.8000000000000003</v>
      </c>
      <c r="D16" s="5">
        <f t="shared" si="0"/>
        <v>3.05</v>
      </c>
      <c r="E16">
        <f t="shared" si="4"/>
        <v>0.22500000000000003</v>
      </c>
      <c r="F16" s="5">
        <f t="shared" si="1"/>
        <v>11.59</v>
      </c>
      <c r="G16" s="5">
        <f t="shared" si="2"/>
        <v>2.6077500000000002</v>
      </c>
    </row>
    <row r="17" spans="3:7" x14ac:dyDescent="0.45">
      <c r="C17">
        <f t="shared" si="3"/>
        <v>4.2750000000000004</v>
      </c>
      <c r="D17" s="5">
        <f t="shared" si="0"/>
        <v>3.05</v>
      </c>
      <c r="E17">
        <f t="shared" si="4"/>
        <v>0.25312500000000004</v>
      </c>
      <c r="F17" s="5">
        <f t="shared" si="1"/>
        <v>13.03875</v>
      </c>
      <c r="G17" s="5">
        <f t="shared" si="2"/>
        <v>3.3004335937500007</v>
      </c>
    </row>
    <row r="18" spans="3:7" x14ac:dyDescent="0.45">
      <c r="C18">
        <f t="shared" si="3"/>
        <v>4.75</v>
      </c>
      <c r="D18" s="5">
        <f t="shared" si="0"/>
        <v>3.05</v>
      </c>
      <c r="E18">
        <f t="shared" si="4"/>
        <v>0.28125000000000006</v>
      </c>
      <c r="F18" s="5">
        <f t="shared" si="1"/>
        <v>14.487499999999999</v>
      </c>
      <c r="G18" s="5">
        <f t="shared" si="2"/>
        <v>4.0746093750000005</v>
      </c>
    </row>
    <row r="19" spans="3:7" x14ac:dyDescent="0.45">
      <c r="C19">
        <f t="shared" si="3"/>
        <v>5.2249999999999996</v>
      </c>
      <c r="D19" s="5">
        <f t="shared" si="0"/>
        <v>3.05</v>
      </c>
      <c r="E19">
        <f t="shared" si="4"/>
        <v>0.30937500000000007</v>
      </c>
      <c r="F19" s="5">
        <f t="shared" si="1"/>
        <v>15.936249999999998</v>
      </c>
      <c r="G19" s="5">
        <f t="shared" si="2"/>
        <v>4.9302773437500003</v>
      </c>
    </row>
    <row r="20" spans="3:7" x14ac:dyDescent="0.45">
      <c r="C20">
        <f t="shared" si="3"/>
        <v>5.6999999999999993</v>
      </c>
      <c r="D20" s="5">
        <f t="shared" si="0"/>
        <v>3.05</v>
      </c>
      <c r="E20">
        <f t="shared" si="4"/>
        <v>0.33750000000000008</v>
      </c>
      <c r="F20" s="5">
        <f t="shared" si="1"/>
        <v>17.384999999999998</v>
      </c>
      <c r="G20" s="5">
        <f t="shared" si="2"/>
        <v>5.8674375000000003</v>
      </c>
    </row>
    <row r="21" spans="3:7" x14ac:dyDescent="0.45">
      <c r="C21">
        <f t="shared" si="3"/>
        <v>6.1749999999999989</v>
      </c>
      <c r="D21" s="5">
        <f t="shared" si="0"/>
        <v>3.05</v>
      </c>
      <c r="E21">
        <f t="shared" si="4"/>
        <v>0.36562500000000009</v>
      </c>
      <c r="F21" s="5">
        <f t="shared" si="1"/>
        <v>18.833749999999995</v>
      </c>
      <c r="G21" s="5">
        <f t="shared" si="2"/>
        <v>6.8860898437499998</v>
      </c>
    </row>
    <row r="22" spans="3:7" x14ac:dyDescent="0.45">
      <c r="C22">
        <f t="shared" si="3"/>
        <v>6.6499999999999986</v>
      </c>
      <c r="D22" s="5">
        <f t="shared" si="0"/>
        <v>3.05</v>
      </c>
      <c r="E22">
        <f t="shared" si="4"/>
        <v>0.3937500000000001</v>
      </c>
      <c r="F22" s="5">
        <f t="shared" si="1"/>
        <v>20.282499999999995</v>
      </c>
      <c r="G22" s="5">
        <f t="shared" si="2"/>
        <v>7.9862343750000004</v>
      </c>
    </row>
    <row r="23" spans="3:7" x14ac:dyDescent="0.45">
      <c r="C23">
        <f t="shared" si="3"/>
        <v>7.1249999999999982</v>
      </c>
      <c r="D23" s="5">
        <f t="shared" si="0"/>
        <v>3.05</v>
      </c>
      <c r="E23">
        <f t="shared" si="4"/>
        <v>0.42187500000000011</v>
      </c>
      <c r="F23" s="5">
        <f t="shared" si="1"/>
        <v>21.731249999999992</v>
      </c>
      <c r="G23" s="5">
        <f t="shared" si="2"/>
        <v>9.1678710937499996</v>
      </c>
    </row>
    <row r="24" spans="3:7" x14ac:dyDescent="0.45">
      <c r="C24">
        <f t="shared" si="3"/>
        <v>7.5999999999999979</v>
      </c>
      <c r="D24" s="5">
        <f t="shared" si="0"/>
        <v>3.05</v>
      </c>
      <c r="E24">
        <f t="shared" si="4"/>
        <v>0.45000000000000012</v>
      </c>
      <c r="F24" s="5">
        <f t="shared" si="1"/>
        <v>21.8</v>
      </c>
      <c r="G24" s="5">
        <f t="shared" si="2"/>
        <v>9.8100000000000023</v>
      </c>
    </row>
    <row r="25" spans="3:7" x14ac:dyDescent="0.45">
      <c r="C25">
        <v>7.6</v>
      </c>
      <c r="D25">
        <v>3.05</v>
      </c>
      <c r="E25">
        <v>0.55000000000000004</v>
      </c>
      <c r="F25" s="5">
        <f t="shared" si="1"/>
        <v>21.8</v>
      </c>
      <c r="G25" s="5">
        <f t="shared" si="2"/>
        <v>11.990000000000002</v>
      </c>
    </row>
    <row r="27" spans="3:7" x14ac:dyDescent="0.45">
      <c r="E27" t="s">
        <v>42</v>
      </c>
    </row>
    <row r="28" spans="3:7" x14ac:dyDescent="0.45">
      <c r="E28" t="s">
        <v>29</v>
      </c>
      <c r="F28" t="s">
        <v>36</v>
      </c>
      <c r="G28" t="s">
        <v>44</v>
      </c>
    </row>
    <row r="29" spans="3:7" x14ac:dyDescent="0.45">
      <c r="E29" t="s">
        <v>27</v>
      </c>
      <c r="F29" t="s">
        <v>38</v>
      </c>
      <c r="G29" t="s">
        <v>45</v>
      </c>
    </row>
    <row r="30" spans="3:7" x14ac:dyDescent="0.45">
      <c r="E30" t="s">
        <v>28</v>
      </c>
      <c r="F30" t="s">
        <v>40</v>
      </c>
      <c r="G30" t="s">
        <v>46</v>
      </c>
    </row>
    <row r="33" spans="2:15" x14ac:dyDescent="0.45">
      <c r="B33" s="9" t="s">
        <v>32</v>
      </c>
      <c r="C33">
        <v>10</v>
      </c>
      <c r="D33" t="s">
        <v>43</v>
      </c>
    </row>
    <row r="34" spans="2:15" x14ac:dyDescent="0.45">
      <c r="B34" t="s">
        <v>30</v>
      </c>
      <c r="C34">
        <v>7.6</v>
      </c>
      <c r="E34">
        <v>0.1</v>
      </c>
    </row>
    <row r="35" spans="2:15" x14ac:dyDescent="0.45">
      <c r="E35" t="s">
        <v>27</v>
      </c>
      <c r="F35" t="s">
        <v>28</v>
      </c>
      <c r="G35" t="s">
        <v>52</v>
      </c>
      <c r="H35" t="s">
        <v>29</v>
      </c>
    </row>
    <row r="36" spans="2:15" x14ac:dyDescent="0.45">
      <c r="E36">
        <v>0</v>
      </c>
      <c r="F36">
        <v>0.6</v>
      </c>
      <c r="G36">
        <v>0</v>
      </c>
      <c r="H36">
        <f>G36</f>
        <v>0</v>
      </c>
      <c r="I36">
        <f>F36</f>
        <v>0.6</v>
      </c>
      <c r="M36" t="s">
        <v>29</v>
      </c>
      <c r="N36" t="s">
        <v>48</v>
      </c>
      <c r="O36" t="s">
        <v>37</v>
      </c>
    </row>
    <row r="37" spans="2:15" x14ac:dyDescent="0.45">
      <c r="D37" s="5"/>
      <c r="E37">
        <v>0.01</v>
      </c>
      <c r="F37">
        <v>2.3170000000000002</v>
      </c>
      <c r="G37" s="13">
        <f>F36*(E37-E36)+(F37-F36)*(E37-E36)/2</f>
        <v>1.4585000000000001E-2</v>
      </c>
      <c r="H37" s="13">
        <f>G37+H36</f>
        <v>1.4585000000000001E-2</v>
      </c>
      <c r="I37" t="str">
        <f>I36&amp;","&amp;F37</f>
        <v>0.6,2.317</v>
      </c>
      <c r="M37" t="s">
        <v>27</v>
      </c>
      <c r="N37" t="s">
        <v>47</v>
      </c>
      <c r="O37" t="s">
        <v>39</v>
      </c>
    </row>
    <row r="38" spans="2:15" x14ac:dyDescent="0.45">
      <c r="D38" s="5"/>
      <c r="E38">
        <v>0.02</v>
      </c>
      <c r="F38">
        <v>7.2389999999999999</v>
      </c>
      <c r="G38" s="13">
        <f t="shared" ref="G38:G51" si="5">F37*(E38-E37)+(F38-F37)*(E38-E37)/2</f>
        <v>4.7780000000000003E-2</v>
      </c>
      <c r="H38" s="13">
        <f t="shared" ref="H38:H51" si="6">G38+H37</f>
        <v>6.2365000000000004E-2</v>
      </c>
      <c r="I38" t="str">
        <f>I37&amp;","&amp;F38</f>
        <v>0.6,2.317,7.239</v>
      </c>
      <c r="M38" t="s">
        <v>28</v>
      </c>
      <c r="N38" t="s">
        <v>51</v>
      </c>
      <c r="O38" t="s">
        <v>41</v>
      </c>
    </row>
    <row r="39" spans="2:15" x14ac:dyDescent="0.45">
      <c r="D39" s="5"/>
      <c r="E39">
        <v>0.03</v>
      </c>
      <c r="F39">
        <v>14.904999999999999</v>
      </c>
      <c r="G39" s="13">
        <f t="shared" si="5"/>
        <v>0.11071999999999997</v>
      </c>
      <c r="H39" s="13">
        <f t="shared" si="6"/>
        <v>0.17308499999999999</v>
      </c>
      <c r="I39" t="str">
        <f>I38&amp;","&amp;F39</f>
        <v>0.6,2.317,7.239,14.905</v>
      </c>
    </row>
    <row r="40" spans="2:15" x14ac:dyDescent="0.45">
      <c r="D40" s="5"/>
      <c r="E40">
        <v>0.04</v>
      </c>
      <c r="F40">
        <v>21.8</v>
      </c>
      <c r="G40" s="13">
        <f t="shared" si="5"/>
        <v>0.18352500000000002</v>
      </c>
      <c r="H40" s="13">
        <f t="shared" si="6"/>
        <v>0.35660999999999998</v>
      </c>
      <c r="I40" t="str">
        <f>I39&amp;","&amp;F40</f>
        <v>0.6,2.317,7.239,14.905,21.8</v>
      </c>
    </row>
    <row r="41" spans="2:15" x14ac:dyDescent="0.45">
      <c r="D41" s="5"/>
      <c r="E41">
        <v>0.05</v>
      </c>
      <c r="F41">
        <v>21.8</v>
      </c>
      <c r="G41" s="13">
        <f t="shared" si="5"/>
        <v>0.21800000000000005</v>
      </c>
      <c r="H41" s="13">
        <f t="shared" si="6"/>
        <v>0.57461000000000007</v>
      </c>
      <c r="I41" t="str">
        <f>I40&amp;","&amp;F41</f>
        <v>0.6,2.317,7.239,14.905,21.8,21.8</v>
      </c>
    </row>
    <row r="42" spans="2:15" x14ac:dyDescent="0.45">
      <c r="D42" s="5"/>
      <c r="E42">
        <v>7.0000000000000007E-2</v>
      </c>
      <c r="F42">
        <v>21.8</v>
      </c>
      <c r="G42" s="13">
        <f t="shared" si="5"/>
        <v>0.43600000000000011</v>
      </c>
      <c r="H42" s="13">
        <f t="shared" si="6"/>
        <v>1.0106100000000002</v>
      </c>
      <c r="I42" t="str">
        <f>I41&amp;","&amp;F42</f>
        <v>0.6,2.317,7.239,14.905,21.8,21.8,21.8</v>
      </c>
    </row>
    <row r="43" spans="2:15" x14ac:dyDescent="0.45">
      <c r="D43" s="5"/>
      <c r="E43">
        <v>0.08</v>
      </c>
      <c r="F43">
        <v>21.8</v>
      </c>
      <c r="G43" s="13">
        <f t="shared" si="5"/>
        <v>0.21799999999999989</v>
      </c>
      <c r="H43" s="13">
        <f t="shared" si="6"/>
        <v>1.2286100000000002</v>
      </c>
      <c r="I43" t="str">
        <f>I42&amp;","&amp;F43</f>
        <v>0.6,2.317,7.239,14.905,21.8,21.8,21.8,21.8</v>
      </c>
    </row>
    <row r="44" spans="2:15" x14ac:dyDescent="0.45">
      <c r="D44" s="5"/>
      <c r="E44">
        <v>0.09</v>
      </c>
      <c r="F44">
        <v>21.8</v>
      </c>
      <c r="G44" s="13">
        <f t="shared" si="5"/>
        <v>0.21799999999999989</v>
      </c>
      <c r="H44" s="13">
        <f t="shared" si="6"/>
        <v>1.4466100000000002</v>
      </c>
      <c r="I44" t="str">
        <f>I43&amp;","&amp;F44</f>
        <v>0.6,2.317,7.239,14.905,21.8,21.8,21.8,21.8,21.8</v>
      </c>
    </row>
    <row r="45" spans="2:15" x14ac:dyDescent="0.45">
      <c r="D45" s="5"/>
      <c r="E45">
        <v>0.1</v>
      </c>
      <c r="F45">
        <v>21.8</v>
      </c>
      <c r="G45" s="13">
        <f t="shared" si="5"/>
        <v>0.21800000000000019</v>
      </c>
      <c r="H45" s="13">
        <f t="shared" si="6"/>
        <v>1.6646100000000004</v>
      </c>
      <c r="I45" t="str">
        <f>I44&amp;","&amp;F45</f>
        <v>0.6,2.317,7.239,14.905,21.8,21.8,21.8,21.8,21.8,21.8</v>
      </c>
      <c r="N45" t="s">
        <v>29</v>
      </c>
      <c r="O45" t="s">
        <v>55</v>
      </c>
    </row>
    <row r="46" spans="2:15" x14ac:dyDescent="0.45">
      <c r="D46" s="5"/>
      <c r="E46">
        <v>0.11</v>
      </c>
      <c r="F46">
        <v>21.8</v>
      </c>
      <c r="G46" s="13">
        <f t="shared" si="5"/>
        <v>0.21799999999999989</v>
      </c>
      <c r="H46" s="13">
        <f t="shared" si="6"/>
        <v>1.8826100000000003</v>
      </c>
      <c r="N46" t="s">
        <v>27</v>
      </c>
      <c r="O46" t="s">
        <v>56</v>
      </c>
    </row>
    <row r="47" spans="2:15" x14ac:dyDescent="0.45">
      <c r="D47" s="5"/>
      <c r="E47">
        <v>0.12</v>
      </c>
      <c r="F47">
        <v>21.8</v>
      </c>
      <c r="G47" s="13">
        <f t="shared" si="5"/>
        <v>0.21799999999999989</v>
      </c>
      <c r="H47" s="13">
        <f t="shared" si="6"/>
        <v>2.1006100000000001</v>
      </c>
      <c r="N47" t="s">
        <v>28</v>
      </c>
      <c r="O47" t="s">
        <v>57</v>
      </c>
    </row>
    <row r="48" spans="2:15" x14ac:dyDescent="0.45">
      <c r="D48" s="5"/>
      <c r="E48">
        <v>0.13</v>
      </c>
      <c r="F48">
        <v>21.8</v>
      </c>
      <c r="G48" s="13">
        <f t="shared" si="5"/>
        <v>0.21800000000000019</v>
      </c>
      <c r="H48" s="13">
        <f t="shared" si="6"/>
        <v>2.3186100000000005</v>
      </c>
    </row>
    <row r="49" spans="4:26" x14ac:dyDescent="0.45">
      <c r="D49" s="5"/>
      <c r="E49">
        <v>0.14000000000000001</v>
      </c>
      <c r="F49">
        <v>21.8</v>
      </c>
      <c r="G49" s="13">
        <f t="shared" si="5"/>
        <v>0.21800000000000019</v>
      </c>
      <c r="H49" s="13">
        <f t="shared" si="6"/>
        <v>2.5366100000000005</v>
      </c>
    </row>
    <row r="50" spans="4:26" x14ac:dyDescent="0.45">
      <c r="D50" s="5" t="s">
        <v>53</v>
      </c>
      <c r="E50">
        <v>0.15</v>
      </c>
      <c r="F50">
        <v>21.8</v>
      </c>
      <c r="G50" s="13">
        <f t="shared" si="5"/>
        <v>0.21799999999999958</v>
      </c>
      <c r="H50" s="13">
        <f t="shared" si="6"/>
        <v>2.75461</v>
      </c>
    </row>
    <row r="51" spans="4:26" x14ac:dyDescent="0.45">
      <c r="D51" t="s">
        <v>54</v>
      </c>
      <c r="E51">
        <f>E50+0.23</f>
        <v>0.38</v>
      </c>
      <c r="F51">
        <v>21.8</v>
      </c>
      <c r="G51" s="13">
        <f t="shared" si="5"/>
        <v>5.0140000000000002</v>
      </c>
      <c r="H51" s="13">
        <f t="shared" si="6"/>
        <v>7.7686100000000007</v>
      </c>
      <c r="L51">
        <v>0</v>
      </c>
      <c r="M51">
        <v>1.4585000000000001E-2</v>
      </c>
      <c r="N51">
        <v>6.2364999999999997E-2</v>
      </c>
      <c r="O51">
        <v>0.17308499999999999</v>
      </c>
      <c r="P51">
        <v>0.35660999999999998</v>
      </c>
      <c r="Q51">
        <v>0.57460999999999995</v>
      </c>
      <c r="R51">
        <v>1.01061</v>
      </c>
      <c r="S51">
        <v>1.22861</v>
      </c>
      <c r="T51">
        <v>1.44661</v>
      </c>
      <c r="U51">
        <v>1.6646099999999999</v>
      </c>
      <c r="V51">
        <v>1.8826099999999999</v>
      </c>
      <c r="W51">
        <v>2.1006100000000001</v>
      </c>
      <c r="X51">
        <v>2.3186100000000001</v>
      </c>
      <c r="Y51">
        <v>2.53661</v>
      </c>
      <c r="Z51">
        <v>2.75461</v>
      </c>
    </row>
    <row r="52" spans="4:26" x14ac:dyDescent="0.45">
      <c r="D52" s="5"/>
      <c r="L52">
        <v>0</v>
      </c>
      <c r="M52">
        <v>0.01</v>
      </c>
      <c r="N52">
        <v>0.02</v>
      </c>
      <c r="O52">
        <v>0.03</v>
      </c>
      <c r="P52">
        <v>0.04</v>
      </c>
      <c r="Q52">
        <v>0.05</v>
      </c>
      <c r="R52">
        <v>7.0000000000000007E-2</v>
      </c>
      <c r="S52">
        <v>0.08</v>
      </c>
      <c r="T52">
        <v>0.09</v>
      </c>
      <c r="U52">
        <v>0.1</v>
      </c>
      <c r="V52">
        <v>0.11</v>
      </c>
      <c r="W52">
        <v>0.12</v>
      </c>
      <c r="X52">
        <v>0.13</v>
      </c>
      <c r="Y52">
        <v>0.14000000000000001</v>
      </c>
      <c r="Z52">
        <v>0.15</v>
      </c>
    </row>
    <row r="53" spans="4:26" x14ac:dyDescent="0.45">
      <c r="L53">
        <v>0.6</v>
      </c>
      <c r="M53">
        <v>2.3170000000000002</v>
      </c>
      <c r="N53">
        <v>7.2389999999999999</v>
      </c>
      <c r="O53">
        <v>14.904999999999999</v>
      </c>
      <c r="P53">
        <v>21.8</v>
      </c>
      <c r="Q53">
        <v>21.8</v>
      </c>
      <c r="R53">
        <v>21.8</v>
      </c>
      <c r="S53">
        <v>21.8</v>
      </c>
      <c r="T53">
        <v>21.8</v>
      </c>
      <c r="U53">
        <v>21.8</v>
      </c>
      <c r="V53">
        <v>21.8</v>
      </c>
      <c r="W53">
        <v>21.8</v>
      </c>
      <c r="X53">
        <v>21.8</v>
      </c>
      <c r="Y53">
        <v>21.8</v>
      </c>
      <c r="Z53">
        <v>21.8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BCSUMM</vt:lpstr>
      <vt:lpstr>DimCalcs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Rodgers, Timothy</cp:lastModifiedBy>
  <dcterms:created xsi:type="dcterms:W3CDTF">2018-07-25T19:24:21Z</dcterms:created>
  <dcterms:modified xsi:type="dcterms:W3CDTF">2023-04-20T20:28:58Z</dcterms:modified>
</cp:coreProperties>
</file>