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SubsurfaceSinks\inputfiles\QuibblePond\"/>
    </mc:Choice>
  </mc:AlternateContent>
  <xr:revisionPtr revIDLastSave="0" documentId="13_ncr:1_{957869BA-5EB9-4ADB-A0CF-0CC68FDE2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SUMM" sheetId="1" r:id="rId1"/>
    <sheet name="DimCalcs" sheetId="2" r:id="rId2"/>
    <sheet name="PONDSUM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F12" i="2" l="1"/>
  <c r="F13" i="2"/>
  <c r="F14" i="2"/>
  <c r="K19" i="2" l="1"/>
  <c r="L19" i="2" s="1"/>
  <c r="B67" i="2"/>
  <c r="C11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9" i="2"/>
  <c r="B18" i="2"/>
  <c r="B17" i="2"/>
  <c r="C12" i="2"/>
  <c r="C10" i="2"/>
  <c r="C7" i="2"/>
  <c r="H3" i="1"/>
  <c r="G3" i="1"/>
  <c r="H4" i="1"/>
  <c r="H2" i="1"/>
  <c r="G4" i="1"/>
  <c r="G9" i="1"/>
  <c r="L8" i="1"/>
  <c r="J8" i="1"/>
  <c r="C8" i="1"/>
  <c r="L7" i="1"/>
  <c r="L6" i="1"/>
  <c r="L5" i="1"/>
  <c r="G2" i="1"/>
  <c r="K18" i="2" l="1"/>
  <c r="J18" i="2" s="1"/>
  <c r="J19" i="2" s="1"/>
  <c r="K20" i="2" l="1"/>
  <c r="L18" i="2"/>
</calcChain>
</file>

<file path=xl/sharedStrings.xml><?xml version="1.0" encoding="utf-8"?>
<sst xmlns="http://schemas.openxmlformats.org/spreadsheetml/2006/main" count="56" uniqueCount="48">
  <si>
    <t>Compartment</t>
  </si>
  <si>
    <t>Depth</t>
  </si>
  <si>
    <t>Density</t>
  </si>
  <si>
    <t>Temp</t>
  </si>
  <si>
    <t>FrnOC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</si>
  <si>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</si>
  <si>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</si>
  <si>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</si>
  <si>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</si>
  <si>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</si>
  <si>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</si>
  <si>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</si>
  <si>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</si>
  <si>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subsoil</t>
  </si>
  <si>
    <t>shoots</t>
  </si>
  <si>
    <t>air</t>
  </si>
  <si>
    <t>rootbody</t>
  </si>
  <si>
    <t>rootxylem</t>
  </si>
  <si>
    <t>rootcyl</t>
  </si>
  <si>
    <t>water</t>
  </si>
  <si>
    <t>Discrete</t>
  </si>
  <si>
    <t>Width</t>
  </si>
  <si>
    <t>topsoil</t>
  </si>
  <si>
    <t>Length</t>
  </si>
  <si>
    <t>Notes</t>
  </si>
  <si>
    <t>Pond Sediment</t>
  </si>
  <si>
    <t>Suspended sediment</t>
  </si>
  <si>
    <t>cm</t>
  </si>
  <si>
    <t>Drawn</t>
  </si>
  <si>
    <t>Scale</t>
  </si>
  <si>
    <t>1:250</t>
  </si>
  <si>
    <t>m</t>
  </si>
  <si>
    <t>Depth varies. Design depth is 0.5m (low flow) to 0.5+1.43</t>
  </si>
  <si>
    <t>Normal Flow</t>
  </si>
  <si>
    <t>Pond bottom</t>
  </si>
  <si>
    <t>High Flow</t>
  </si>
  <si>
    <t>1:250 scale</t>
  </si>
  <si>
    <t>dX</t>
  </si>
  <si>
    <t>X</t>
  </si>
  <si>
    <t>Pond Width</t>
  </si>
  <si>
    <t>Middle Berm</t>
  </si>
  <si>
    <t>masl</t>
  </si>
  <si>
    <t>*Assuming still flowing in same path</t>
  </si>
  <si>
    <t>Volume</t>
  </si>
  <si>
    <t>Channel Area</t>
  </si>
  <si>
    <t>Top of Pond Area</t>
  </si>
  <si>
    <t>Regular Depth Width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</si>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</sst>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1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/>
    <xf numFmtId="11" fontId="0" fillId="0" borderId="10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10" xfId="0" applyNumberFormat="1" applyBorder="1"/>
    <xf numFmtId="167" fontId="0" fillId="0" borderId="10" xfId="0" applyNumberFormat="1" applyBorder="1"/>
    <xf numFmtId="0" fontId="0" fillId="0" borderId="0" xfId="0" applyFill="1" applyBorder="1"/>
    <xf numFmtId="0" fontId="0" fillId="0" borderId="0" xfId="0" quotePrefix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113927</xdr:colOff>
      <xdr:row>2</xdr:row>
      <xdr:rowOff>22411</xdr:rowOff>
    </xdr:from>
    <xdr:to>
      <xdr:col>37</xdr:col>
      <xdr:colOff>355227</xdr:colOff>
      <xdr:row>43</xdr:row>
      <xdr:rowOff>52772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68ED3-B053-630D-4796-1DF6EC14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2339" y="403411"/>
          <a:ext cx="11738535" cy="7840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tabSelected="1" workbookViewId="0">
      <selection activeCell="P10" sqref="P10"/>
    </sheetView>
  </sheetViews>
  <sheetFormatPr defaultRowHeight="15" x14ac:dyDescent="0.25"/>
  <cols>
    <col min="1" max="1" width="19.7109375" bestFit="1" customWidth="1"/>
    <col min="2" max="2" width="11" bestFit="1" customWidth="1"/>
    <col min="6" max="6" width="11" bestFit="1" customWidth="1"/>
    <col min="9" max="9" width="9.28515625" bestFit="1" customWidth="1"/>
    <col min="13" max="13" width="10.28515625" bestFit="1" customWidth="1"/>
  </cols>
  <sheetData>
    <row r="1" spans="1:17" x14ac:dyDescent="0.25">
      <c r="A1" s="2" t="s">
        <v>0</v>
      </c>
      <c r="B1" s="2" t="s">
        <v>21</v>
      </c>
      <c r="C1" s="2" t="s">
        <v>1</v>
      </c>
      <c r="D1" s="2" t="s">
        <v>23</v>
      </c>
      <c r="E1" s="2" t="s">
        <v>2</v>
      </c>
      <c r="F1" s="2" t="s">
        <v>3</v>
      </c>
      <c r="G1" s="2" t="s">
        <v>6</v>
      </c>
      <c r="H1" s="2" t="s">
        <v>5</v>
      </c>
      <c r="I1" s="2" t="s">
        <v>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20</v>
      </c>
      <c r="Q1" s="12" t="s">
        <v>24</v>
      </c>
    </row>
    <row r="2" spans="1:17" x14ac:dyDescent="0.25">
      <c r="A2" t="s">
        <v>19</v>
      </c>
      <c r="B2" s="8">
        <v>10</v>
      </c>
      <c r="C2" s="8">
        <v>0.5</v>
      </c>
      <c r="D2">
        <f>DimCalcs!B66</f>
        <v>150.97999999999999</v>
      </c>
      <c r="E2">
        <v>1000</v>
      </c>
      <c r="F2">
        <v>10</v>
      </c>
      <c r="G2" s="1">
        <f>1-M2</f>
        <v>0.99999400000000005</v>
      </c>
      <c r="H2" s="1">
        <f>1-M2</f>
        <v>0.99999400000000005</v>
      </c>
      <c r="I2">
        <v>0.1</v>
      </c>
      <c r="K2">
        <v>6</v>
      </c>
      <c r="L2">
        <v>2000</v>
      </c>
      <c r="M2" s="1">
        <v>6.0000000000000002E-6</v>
      </c>
      <c r="N2">
        <v>2605</v>
      </c>
      <c r="O2">
        <v>0</v>
      </c>
      <c r="P2">
        <v>1</v>
      </c>
    </row>
    <row r="3" spans="1:17" x14ac:dyDescent="0.25">
      <c r="A3" t="s">
        <v>13</v>
      </c>
      <c r="B3" s="8">
        <v>10</v>
      </c>
      <c r="C3" s="3">
        <v>0.05</v>
      </c>
      <c r="D3">
        <f>$D$2</f>
        <v>150.97999999999999</v>
      </c>
      <c r="E3">
        <v>2605</v>
      </c>
      <c r="F3">
        <v>10</v>
      </c>
      <c r="G3">
        <f>1-M3</f>
        <v>0.30000000000000004</v>
      </c>
      <c r="H3" s="3">
        <f>1-M3</f>
        <v>0.30000000000000004</v>
      </c>
      <c r="I3">
        <v>0.1</v>
      </c>
      <c r="K3">
        <v>5.5</v>
      </c>
      <c r="L3">
        <v>2000</v>
      </c>
      <c r="M3">
        <v>0.7</v>
      </c>
      <c r="N3">
        <v>2605</v>
      </c>
      <c r="O3">
        <v>0</v>
      </c>
      <c r="P3">
        <v>1</v>
      </c>
      <c r="Q3" t="s">
        <v>25</v>
      </c>
    </row>
    <row r="4" spans="1:17" x14ac:dyDescent="0.25">
      <c r="A4" t="s">
        <v>22</v>
      </c>
      <c r="B4" s="8">
        <v>10</v>
      </c>
      <c r="C4">
        <v>0.5</v>
      </c>
      <c r="D4">
        <f t="shared" ref="D4:D9" si="0">$D$2</f>
        <v>150.97999999999999</v>
      </c>
      <c r="E4">
        <v>2605</v>
      </c>
      <c r="F4">
        <v>10</v>
      </c>
      <c r="G4" s="1">
        <f>1-M4</f>
        <v>0.99999400000000005</v>
      </c>
      <c r="H4" s="1">
        <f>1-M4</f>
        <v>0.99999400000000005</v>
      </c>
      <c r="I4">
        <v>0.1</v>
      </c>
      <c r="J4">
        <v>0</v>
      </c>
      <c r="K4">
        <v>5.5</v>
      </c>
      <c r="L4">
        <v>2000</v>
      </c>
      <c r="M4" s="1">
        <v>6.0000000000000002E-6</v>
      </c>
      <c r="N4">
        <v>2605</v>
      </c>
      <c r="O4">
        <v>0</v>
      </c>
      <c r="P4">
        <v>1</v>
      </c>
      <c r="Q4" t="s">
        <v>26</v>
      </c>
    </row>
    <row r="5" spans="1:17" x14ac:dyDescent="0.25">
      <c r="A5" t="s">
        <v>16</v>
      </c>
      <c r="B5" s="8">
        <v>10</v>
      </c>
      <c r="C5" s="8">
        <v>0.60960000000000003</v>
      </c>
      <c r="D5">
        <f t="shared" si="0"/>
        <v>150.97999999999999</v>
      </c>
      <c r="E5">
        <v>1000</v>
      </c>
      <c r="F5">
        <v>10</v>
      </c>
      <c r="G5">
        <v>0.94199999999999995</v>
      </c>
      <c r="I5">
        <v>1.4999999999999999E-2</v>
      </c>
      <c r="J5">
        <v>0</v>
      </c>
      <c r="K5">
        <v>6.5</v>
      </c>
      <c r="L5">
        <f t="shared" ref="L5:L6" si="1">0.5/(0.000016)</f>
        <v>31250</v>
      </c>
      <c r="N5">
        <v>1000</v>
      </c>
      <c r="O5">
        <v>0</v>
      </c>
      <c r="P5">
        <v>1</v>
      </c>
    </row>
    <row r="6" spans="1:17" x14ac:dyDescent="0.25">
      <c r="A6" t="s">
        <v>17</v>
      </c>
      <c r="B6" s="8">
        <v>10</v>
      </c>
      <c r="C6" s="8">
        <v>50</v>
      </c>
      <c r="D6">
        <f t="shared" si="0"/>
        <v>150.97999999999999</v>
      </c>
      <c r="E6">
        <v>1000</v>
      </c>
      <c r="F6">
        <v>10</v>
      </c>
      <c r="G6">
        <v>0.94199999999999995</v>
      </c>
      <c r="I6">
        <v>1.4999999999999999E-2</v>
      </c>
      <c r="J6">
        <v>0</v>
      </c>
      <c r="K6">
        <v>5.5</v>
      </c>
      <c r="L6">
        <f t="shared" si="1"/>
        <v>31250</v>
      </c>
      <c r="N6">
        <v>1000</v>
      </c>
      <c r="O6">
        <v>0</v>
      </c>
      <c r="P6">
        <v>1</v>
      </c>
    </row>
    <row r="7" spans="1:17" x14ac:dyDescent="0.25">
      <c r="A7" t="s">
        <v>18</v>
      </c>
      <c r="B7" s="8">
        <v>10</v>
      </c>
      <c r="C7">
        <v>0.6</v>
      </c>
      <c r="D7">
        <f t="shared" si="0"/>
        <v>150.97999999999999</v>
      </c>
      <c r="E7">
        <v>1000</v>
      </c>
      <c r="F7">
        <v>10</v>
      </c>
      <c r="G7">
        <v>0.94199999999999995</v>
      </c>
      <c r="H7">
        <v>1</v>
      </c>
      <c r="I7">
        <v>0.05</v>
      </c>
      <c r="J7">
        <v>0</v>
      </c>
      <c r="K7">
        <v>5.5</v>
      </c>
      <c r="L7">
        <f>0.5/(0.000016)</f>
        <v>31250</v>
      </c>
      <c r="N7">
        <v>1000</v>
      </c>
      <c r="O7">
        <v>0</v>
      </c>
      <c r="P7">
        <v>1</v>
      </c>
    </row>
    <row r="8" spans="1:17" x14ac:dyDescent="0.25">
      <c r="A8" t="s">
        <v>14</v>
      </c>
      <c r="B8" s="8">
        <v>10</v>
      </c>
      <c r="C8" s="9">
        <f>0.005128391</f>
        <v>5.1283910000000004E-3</v>
      </c>
      <c r="D8">
        <f t="shared" si="0"/>
        <v>150.97999999999999</v>
      </c>
      <c r="E8">
        <v>850</v>
      </c>
      <c r="F8">
        <v>10</v>
      </c>
      <c r="G8">
        <v>0.66</v>
      </c>
      <c r="H8">
        <v>1</v>
      </c>
      <c r="I8">
        <v>0.02</v>
      </c>
      <c r="J8">
        <f>1-(I8+G8)</f>
        <v>0.31999999999999995</v>
      </c>
      <c r="K8">
        <v>5.5</v>
      </c>
      <c r="L8">
        <f t="shared" ref="L8" si="2">0.5/(0.000016)</f>
        <v>31250</v>
      </c>
      <c r="N8">
        <v>1000</v>
      </c>
      <c r="O8">
        <v>0</v>
      </c>
      <c r="P8">
        <v>1</v>
      </c>
    </row>
    <row r="9" spans="1:17" x14ac:dyDescent="0.25">
      <c r="A9" s="5" t="s">
        <v>15</v>
      </c>
      <c r="B9" s="10">
        <v>10</v>
      </c>
      <c r="C9" s="5">
        <v>0.6</v>
      </c>
      <c r="D9" s="5">
        <f t="shared" si="0"/>
        <v>150.97999999999999</v>
      </c>
      <c r="E9" s="5"/>
      <c r="F9" s="5">
        <v>10</v>
      </c>
      <c r="G9" s="11">
        <f>3*0.000001</f>
        <v>3.0000000000000001E-6</v>
      </c>
      <c r="H9" s="5"/>
      <c r="I9" s="5">
        <v>0.1</v>
      </c>
      <c r="J9" s="5"/>
      <c r="K9" s="5">
        <v>5.6</v>
      </c>
      <c r="L9" s="5">
        <v>3000</v>
      </c>
      <c r="M9" s="6">
        <v>1.9999999999999999E-11</v>
      </c>
      <c r="N9" s="5">
        <v>2605</v>
      </c>
      <c r="O9" s="5">
        <v>0</v>
      </c>
      <c r="P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8D66-DC7B-4FF0-9E77-E1ECBCAC71AF}">
  <dimension ref="B4:N67"/>
  <sheetViews>
    <sheetView topLeftCell="A31" zoomScale="85" zoomScaleNormal="85" workbookViewId="0">
      <selection activeCell="H28" sqref="H28"/>
    </sheetView>
  </sheetViews>
  <sheetFormatPr defaultRowHeight="15" x14ac:dyDescent="0.25"/>
  <cols>
    <col min="2" max="2" width="37.7109375" customWidth="1"/>
    <col min="3" max="3" width="10.7109375" bestFit="1" customWidth="1"/>
    <col min="4" max="4" width="21.140625" bestFit="1" customWidth="1"/>
    <col min="5" max="5" width="10.42578125" bestFit="1" customWidth="1"/>
    <col min="6" max="6" width="21.140625" bestFit="1" customWidth="1"/>
    <col min="7" max="7" width="7.42578125" bestFit="1" customWidth="1"/>
    <col min="8" max="8" width="10.42578125" bestFit="1" customWidth="1"/>
    <col min="9" max="9" width="25" bestFit="1" customWidth="1"/>
    <col min="10" max="10" width="9.28515625" bestFit="1" customWidth="1"/>
    <col min="11" max="11" width="17.7109375" bestFit="1" customWidth="1"/>
    <col min="14" max="14" width="13.5703125" bestFit="1" customWidth="1"/>
    <col min="15" max="15" width="16.7109375" bestFit="1" customWidth="1"/>
    <col min="16" max="16" width="16.7109375" customWidth="1"/>
  </cols>
  <sheetData>
    <row r="4" spans="2:12" x14ac:dyDescent="0.25">
      <c r="B4" t="s">
        <v>23</v>
      </c>
    </row>
    <row r="5" spans="2:12" x14ac:dyDescent="0.25">
      <c r="B5" t="s">
        <v>28</v>
      </c>
      <c r="C5" s="4">
        <v>30</v>
      </c>
      <c r="D5" t="s">
        <v>27</v>
      </c>
      <c r="E5" s="4"/>
      <c r="G5" s="4"/>
      <c r="H5" s="4"/>
      <c r="J5" s="4"/>
    </row>
    <row r="6" spans="2:12" x14ac:dyDescent="0.25">
      <c r="B6" t="s">
        <v>29</v>
      </c>
      <c r="C6">
        <v>250</v>
      </c>
      <c r="D6" s="13" t="s">
        <v>30</v>
      </c>
    </row>
    <row r="7" spans="2:12" x14ac:dyDescent="0.25">
      <c r="B7" t="s">
        <v>23</v>
      </c>
      <c r="C7">
        <f>C6*C5/100</f>
        <v>75</v>
      </c>
      <c r="D7" t="s">
        <v>31</v>
      </c>
    </row>
    <row r="8" spans="2:12" x14ac:dyDescent="0.25">
      <c r="B8" t="s">
        <v>32</v>
      </c>
      <c r="D8" s="3"/>
    </row>
    <row r="9" spans="2:12" x14ac:dyDescent="0.25">
      <c r="B9" t="s">
        <v>34</v>
      </c>
      <c r="C9">
        <v>72.5</v>
      </c>
      <c r="D9" s="3" t="s">
        <v>41</v>
      </c>
      <c r="K9" s="3"/>
      <c r="L9" s="3"/>
    </row>
    <row r="10" spans="2:12" x14ac:dyDescent="0.25">
      <c r="B10" t="s">
        <v>33</v>
      </c>
      <c r="C10">
        <f>73-C9</f>
        <v>0.5</v>
      </c>
      <c r="D10" s="3" t="s">
        <v>31</v>
      </c>
      <c r="K10" s="3"/>
      <c r="L10" s="3"/>
    </row>
    <row r="11" spans="2:12" x14ac:dyDescent="0.25">
      <c r="B11" t="s">
        <v>40</v>
      </c>
      <c r="C11">
        <f>73.4-C9</f>
        <v>0.90000000000000568</v>
      </c>
      <c r="D11" s="3" t="s">
        <v>31</v>
      </c>
    </row>
    <row r="12" spans="2:12" x14ac:dyDescent="0.25">
      <c r="B12" t="s">
        <v>35</v>
      </c>
      <c r="C12">
        <f>74.3-C9</f>
        <v>1.7999999999999972</v>
      </c>
      <c r="D12" s="3" t="s">
        <v>31</v>
      </c>
      <c r="F12">
        <f>SQRT(3)</f>
        <v>1.7320508075688772</v>
      </c>
      <c r="G12" s="3"/>
    </row>
    <row r="13" spans="2:12" x14ac:dyDescent="0.25">
      <c r="F13" s="3">
        <f>SQRT(5)</f>
        <v>2.2360679774997898</v>
      </c>
      <c r="G13" s="3"/>
    </row>
    <row r="14" spans="2:12" x14ac:dyDescent="0.25">
      <c r="B14" s="14" t="s">
        <v>39</v>
      </c>
      <c r="D14" s="3" t="s">
        <v>36</v>
      </c>
      <c r="F14">
        <f>SQRT(5+3)</f>
        <v>2.8284271247461903</v>
      </c>
      <c r="G14" s="3"/>
    </row>
    <row r="15" spans="2:12" x14ac:dyDescent="0.25">
      <c r="B15" s="14" t="s">
        <v>38</v>
      </c>
      <c r="C15" s="14" t="s">
        <v>37</v>
      </c>
      <c r="D15" s="15" t="s">
        <v>46</v>
      </c>
      <c r="E15" s="14"/>
      <c r="F15" s="3" t="s">
        <v>42</v>
      </c>
      <c r="G15" s="3"/>
    </row>
    <row r="16" spans="2:12" x14ac:dyDescent="0.25">
      <c r="B16">
        <v>-7.7</v>
      </c>
      <c r="C16">
        <v>7.7</v>
      </c>
      <c r="D16">
        <v>0</v>
      </c>
      <c r="F16" s="14"/>
      <c r="G16" s="14"/>
    </row>
    <row r="17" spans="2:12" x14ac:dyDescent="0.25">
      <c r="B17">
        <f>C17</f>
        <v>0</v>
      </c>
      <c r="C17">
        <v>0</v>
      </c>
      <c r="D17">
        <v>1.49</v>
      </c>
      <c r="I17" t="s">
        <v>1</v>
      </c>
      <c r="J17" t="s">
        <v>44</v>
      </c>
      <c r="K17" t="s">
        <v>45</v>
      </c>
      <c r="L17" t="s">
        <v>43</v>
      </c>
    </row>
    <row r="18" spans="2:12" x14ac:dyDescent="0.25">
      <c r="B18">
        <f>SUM($C$17:C18)</f>
        <v>6</v>
      </c>
      <c r="C18">
        <v>6</v>
      </c>
      <c r="D18">
        <v>3.11</v>
      </c>
      <c r="I18">
        <v>0</v>
      </c>
      <c r="J18">
        <f>K18</f>
        <v>0</v>
      </c>
      <c r="K18">
        <f>SUM(E16:E67)</f>
        <v>0</v>
      </c>
      <c r="L18">
        <f>K18*I18</f>
        <v>0</v>
      </c>
    </row>
    <row r="19" spans="2:12" x14ac:dyDescent="0.25">
      <c r="B19">
        <f>SUM($C$17:C19)</f>
        <v>12</v>
      </c>
      <c r="C19">
        <v>6</v>
      </c>
      <c r="D19" s="3">
        <v>5.6</v>
      </c>
      <c r="I19">
        <v>0.5</v>
      </c>
      <c r="J19">
        <f>J18+I19*(SQRT(5)+SQRT(17))*SUM(C17:C67)</f>
        <v>511.05498661453385</v>
      </c>
      <c r="K19">
        <f>SUM(H21:H67)</f>
        <v>0</v>
      </c>
      <c r="L19">
        <f>K19*I19</f>
        <v>0</v>
      </c>
    </row>
    <row r="20" spans="2:12" x14ac:dyDescent="0.25">
      <c r="B20">
        <f>SUM($C$17:C20)</f>
        <v>18</v>
      </c>
      <c r="C20">
        <v>6</v>
      </c>
      <c r="D20" s="3">
        <v>8.1</v>
      </c>
      <c r="I20">
        <v>0.9</v>
      </c>
      <c r="K20">
        <f>SUM(J21:J67)</f>
        <v>0</v>
      </c>
    </row>
    <row r="21" spans="2:12" x14ac:dyDescent="0.25">
      <c r="B21">
        <f>SUM($C$17:C21)</f>
        <v>22.61</v>
      </c>
      <c r="C21">
        <v>4.6100000000000003</v>
      </c>
      <c r="D21" s="3">
        <v>9.84</v>
      </c>
      <c r="I21" s="3"/>
    </row>
    <row r="22" spans="2:12" x14ac:dyDescent="0.25">
      <c r="B22">
        <f>SUM($C$17:C22)</f>
        <v>27.619999999999997</v>
      </c>
      <c r="C22">
        <v>5.01</v>
      </c>
      <c r="D22" s="3">
        <v>10.63</v>
      </c>
      <c r="I22" s="3"/>
    </row>
    <row r="23" spans="2:12" x14ac:dyDescent="0.25">
      <c r="B23">
        <f>SUM($C$17:C23)</f>
        <v>32.659999999999997</v>
      </c>
      <c r="C23">
        <v>5.04</v>
      </c>
      <c r="D23" s="3">
        <v>10.41</v>
      </c>
      <c r="I23" s="3"/>
    </row>
    <row r="24" spans="2:12" x14ac:dyDescent="0.25">
      <c r="B24">
        <f>SUM($C$17:C24)</f>
        <v>35.809999999999995</v>
      </c>
      <c r="C24">
        <v>3.15</v>
      </c>
      <c r="D24" s="3">
        <v>10.53</v>
      </c>
      <c r="I24" s="3"/>
    </row>
    <row r="25" spans="2:12" x14ac:dyDescent="0.25">
      <c r="B25">
        <f>SUM($C$17:C25)</f>
        <v>45.669999999999995</v>
      </c>
      <c r="C25">
        <v>9.86</v>
      </c>
      <c r="D25" s="3">
        <v>6.87</v>
      </c>
      <c r="I25" s="3"/>
    </row>
    <row r="26" spans="2:12" x14ac:dyDescent="0.25">
      <c r="B26">
        <f>SUM($C$17:C26)</f>
        <v>51.749999999999993</v>
      </c>
      <c r="C26">
        <v>6.08</v>
      </c>
      <c r="D26" s="3">
        <v>5.24</v>
      </c>
      <c r="I26" s="3"/>
    </row>
    <row r="27" spans="2:12" x14ac:dyDescent="0.25">
      <c r="B27">
        <f>SUM($C$17:C27)</f>
        <v>53.689999999999991</v>
      </c>
      <c r="C27">
        <v>1.94</v>
      </c>
      <c r="D27" s="3">
        <v>4.63</v>
      </c>
      <c r="I27" s="3"/>
    </row>
    <row r="28" spans="2:12" x14ac:dyDescent="0.25">
      <c r="B28">
        <f>SUM($C$17:C28)</f>
        <v>57.79999999999999</v>
      </c>
      <c r="C28">
        <v>4.1100000000000003</v>
      </c>
      <c r="D28" s="3">
        <v>3.43</v>
      </c>
      <c r="I28" s="3"/>
    </row>
    <row r="29" spans="2:12" x14ac:dyDescent="0.25">
      <c r="B29">
        <f>SUM($C$17:C29)</f>
        <v>61.409999999999989</v>
      </c>
      <c r="C29">
        <v>3.61</v>
      </c>
      <c r="D29" s="3">
        <v>2.99</v>
      </c>
      <c r="I29" s="3"/>
    </row>
    <row r="30" spans="2:12" x14ac:dyDescent="0.25">
      <c r="B30">
        <f>SUM($C$17:C30)</f>
        <v>64.61999999999999</v>
      </c>
      <c r="C30">
        <v>3.21</v>
      </c>
      <c r="D30" s="3">
        <v>2.5</v>
      </c>
      <c r="I30" s="3"/>
    </row>
    <row r="31" spans="2:12" x14ac:dyDescent="0.25">
      <c r="B31">
        <f>SUM($C$17:C31)</f>
        <v>69.569999999999993</v>
      </c>
      <c r="C31">
        <v>4.95</v>
      </c>
      <c r="D31" s="3">
        <v>2.02</v>
      </c>
      <c r="I31" s="3"/>
    </row>
    <row r="32" spans="2:12" x14ac:dyDescent="0.25">
      <c r="B32">
        <f>SUM($C$17:C32)</f>
        <v>71.08</v>
      </c>
      <c r="C32">
        <v>1.51</v>
      </c>
      <c r="D32" s="3">
        <v>2.14</v>
      </c>
      <c r="I32" s="3"/>
    </row>
    <row r="33" spans="2:14" x14ac:dyDescent="0.25">
      <c r="B33">
        <f>SUM($C$17:C33)</f>
        <v>72.37</v>
      </c>
      <c r="C33">
        <v>1.29</v>
      </c>
      <c r="D33" s="3">
        <v>2.86</v>
      </c>
      <c r="I33" s="3"/>
    </row>
    <row r="34" spans="2:14" x14ac:dyDescent="0.25">
      <c r="B34">
        <f>SUM($C$17:C34)</f>
        <v>73.430000000000007</v>
      </c>
      <c r="C34">
        <v>1.06</v>
      </c>
      <c r="D34" s="3">
        <v>4.01</v>
      </c>
      <c r="I34" s="3"/>
    </row>
    <row r="35" spans="2:14" x14ac:dyDescent="0.25">
      <c r="B35">
        <f>SUM($C$17:C35)</f>
        <v>74.2</v>
      </c>
      <c r="C35">
        <v>0.77</v>
      </c>
      <c r="D35" s="3">
        <v>5.59</v>
      </c>
      <c r="I35" s="3"/>
    </row>
    <row r="36" spans="2:14" x14ac:dyDescent="0.25">
      <c r="B36">
        <f>SUM($C$17:C36)</f>
        <v>74.600000000000009</v>
      </c>
      <c r="C36">
        <v>0.4</v>
      </c>
      <c r="D36" s="3">
        <v>5.63</v>
      </c>
      <c r="I36" s="3"/>
    </row>
    <row r="37" spans="2:14" x14ac:dyDescent="0.25">
      <c r="B37">
        <f>SUM($C$17:C37)</f>
        <v>75.12</v>
      </c>
      <c r="C37">
        <v>0.52</v>
      </c>
      <c r="D37" s="3">
        <v>3.94</v>
      </c>
      <c r="I37" s="3"/>
      <c r="M37" s="7"/>
      <c r="N37" s="7"/>
    </row>
    <row r="38" spans="2:14" x14ac:dyDescent="0.25">
      <c r="B38">
        <f>SUM($C$17:C38)</f>
        <v>76.37</v>
      </c>
      <c r="C38">
        <v>1.25</v>
      </c>
      <c r="D38" s="3">
        <v>2.78</v>
      </c>
      <c r="I38" s="3"/>
      <c r="M38" s="7"/>
      <c r="N38" s="7"/>
    </row>
    <row r="39" spans="2:14" x14ac:dyDescent="0.25">
      <c r="B39">
        <f>SUM($C$17:C39)</f>
        <v>77.460000000000008</v>
      </c>
      <c r="C39">
        <v>1.0900000000000001</v>
      </c>
      <c r="D39" s="3">
        <v>2.4300000000000002</v>
      </c>
      <c r="I39" s="3"/>
      <c r="M39" s="7"/>
      <c r="N39" s="7"/>
    </row>
    <row r="40" spans="2:14" x14ac:dyDescent="0.25">
      <c r="B40">
        <f>SUM($C$17:C40)</f>
        <v>78.63000000000001</v>
      </c>
      <c r="C40">
        <v>1.17</v>
      </c>
      <c r="D40" s="3">
        <v>2.12</v>
      </c>
      <c r="I40" s="3"/>
      <c r="M40" s="7"/>
      <c r="N40" s="7"/>
    </row>
    <row r="41" spans="2:14" x14ac:dyDescent="0.25">
      <c r="B41">
        <f>SUM($C$17:C41)</f>
        <v>79.440000000000012</v>
      </c>
      <c r="C41">
        <v>0.81</v>
      </c>
      <c r="D41" s="3">
        <v>1.36</v>
      </c>
      <c r="I41" s="3"/>
      <c r="M41" s="7"/>
      <c r="N41" s="7"/>
    </row>
    <row r="42" spans="2:14" x14ac:dyDescent="0.25">
      <c r="B42">
        <f>SUM($C$17:C42)</f>
        <v>80.030000000000015</v>
      </c>
      <c r="C42">
        <v>0.59</v>
      </c>
      <c r="D42" s="3">
        <v>1.25</v>
      </c>
      <c r="I42" s="3"/>
      <c r="M42" s="7"/>
      <c r="N42" s="7"/>
    </row>
    <row r="43" spans="2:14" x14ac:dyDescent="0.25">
      <c r="B43">
        <f>SUM($C$17:C43)</f>
        <v>80.470000000000013</v>
      </c>
      <c r="C43">
        <v>0.44</v>
      </c>
      <c r="D43" s="3">
        <v>1.17</v>
      </c>
      <c r="I43" s="3"/>
      <c r="M43" s="7"/>
      <c r="N43" s="7"/>
    </row>
    <row r="44" spans="2:14" x14ac:dyDescent="0.25">
      <c r="B44">
        <f>SUM($C$17:C44)</f>
        <v>81.160000000000011</v>
      </c>
      <c r="C44">
        <v>0.69</v>
      </c>
      <c r="D44" s="3">
        <v>1.33</v>
      </c>
      <c r="I44" s="3"/>
      <c r="M44" s="7"/>
      <c r="N44" s="7"/>
    </row>
    <row r="45" spans="2:14" x14ac:dyDescent="0.25">
      <c r="B45">
        <f>SUM($C$17:C45)</f>
        <v>83.250000000000014</v>
      </c>
      <c r="C45">
        <v>2.09</v>
      </c>
      <c r="D45" s="3">
        <v>2.08</v>
      </c>
      <c r="I45" s="3"/>
      <c r="M45" s="7"/>
      <c r="N45" s="7"/>
    </row>
    <row r="46" spans="2:14" x14ac:dyDescent="0.25">
      <c r="B46">
        <f>SUM($C$17:C46)</f>
        <v>84.65000000000002</v>
      </c>
      <c r="C46">
        <v>1.4</v>
      </c>
      <c r="D46" s="3">
        <v>2.42</v>
      </c>
      <c r="I46" s="3"/>
      <c r="M46" s="7"/>
      <c r="N46" s="7"/>
    </row>
    <row r="47" spans="2:14" x14ac:dyDescent="0.25">
      <c r="B47">
        <f>SUM($C$17:C47)</f>
        <v>86.620000000000019</v>
      </c>
      <c r="C47">
        <v>1.97</v>
      </c>
      <c r="D47" s="3">
        <v>2.08</v>
      </c>
      <c r="I47" s="3"/>
      <c r="M47" s="7"/>
      <c r="N47" s="7"/>
    </row>
    <row r="48" spans="2:14" x14ac:dyDescent="0.25">
      <c r="B48">
        <f>SUM($C$17:C48)</f>
        <v>88.750000000000014</v>
      </c>
      <c r="C48">
        <v>2.13</v>
      </c>
      <c r="D48" s="3">
        <v>1.93</v>
      </c>
      <c r="I48" s="3"/>
      <c r="M48" s="7"/>
      <c r="N48" s="7"/>
    </row>
    <row r="49" spans="2:14" x14ac:dyDescent="0.25">
      <c r="B49">
        <f>SUM($C$17:C49)</f>
        <v>90.610000000000014</v>
      </c>
      <c r="C49">
        <v>1.86</v>
      </c>
      <c r="D49" s="3">
        <v>2.2200000000000002</v>
      </c>
      <c r="I49" s="3"/>
      <c r="M49" s="7"/>
      <c r="N49" s="7"/>
    </row>
    <row r="50" spans="2:14" x14ac:dyDescent="0.25">
      <c r="B50">
        <f>SUM($C$17:C50)</f>
        <v>92.960000000000008</v>
      </c>
      <c r="C50">
        <v>2.35</v>
      </c>
      <c r="D50" s="3">
        <v>2.57</v>
      </c>
      <c r="I50" s="3"/>
      <c r="M50" s="7"/>
      <c r="N50" s="7"/>
    </row>
    <row r="51" spans="2:14" x14ac:dyDescent="0.25">
      <c r="B51">
        <f>SUM($C$17:C51)</f>
        <v>95.79</v>
      </c>
      <c r="C51">
        <v>2.83</v>
      </c>
      <c r="D51" s="3">
        <v>3.15</v>
      </c>
      <c r="I51" s="3"/>
      <c r="M51" s="7"/>
      <c r="N51" s="7"/>
    </row>
    <row r="52" spans="2:14" x14ac:dyDescent="0.25">
      <c r="B52">
        <f>SUM($C$17:C52)</f>
        <v>100.04</v>
      </c>
      <c r="C52">
        <v>4.25</v>
      </c>
      <c r="D52" s="3">
        <v>4.2</v>
      </c>
      <c r="I52" s="3"/>
    </row>
    <row r="53" spans="2:14" x14ac:dyDescent="0.25">
      <c r="B53">
        <f>SUM($C$17:C53)</f>
        <v>103.16000000000001</v>
      </c>
      <c r="C53">
        <v>3.12</v>
      </c>
      <c r="D53" s="3">
        <v>5.07</v>
      </c>
      <c r="I53" s="3"/>
    </row>
    <row r="54" spans="2:14" x14ac:dyDescent="0.25">
      <c r="B54">
        <f>SUM($C$17:C54)</f>
        <v>106.97000000000001</v>
      </c>
      <c r="C54">
        <v>3.81</v>
      </c>
      <c r="D54" s="3">
        <v>6.35</v>
      </c>
      <c r="I54" s="3"/>
    </row>
    <row r="55" spans="2:14" x14ac:dyDescent="0.25">
      <c r="B55">
        <f>SUM($C$17:C55)</f>
        <v>111.60000000000001</v>
      </c>
      <c r="C55">
        <v>4.63</v>
      </c>
      <c r="D55" s="3">
        <v>9.15</v>
      </c>
      <c r="I55" s="3"/>
    </row>
    <row r="56" spans="2:14" x14ac:dyDescent="0.25">
      <c r="B56">
        <f>SUM($C$17:C56)</f>
        <v>114.34</v>
      </c>
      <c r="C56">
        <v>2.74</v>
      </c>
      <c r="D56" s="3">
        <v>11.86</v>
      </c>
      <c r="I56" s="3"/>
    </row>
    <row r="57" spans="2:14" x14ac:dyDescent="0.25">
      <c r="B57">
        <f>SUM($C$17:C57)</f>
        <v>116.04</v>
      </c>
      <c r="C57">
        <v>1.7</v>
      </c>
      <c r="D57" s="3">
        <v>14.23</v>
      </c>
      <c r="I57" s="3"/>
    </row>
    <row r="58" spans="2:14" x14ac:dyDescent="0.25">
      <c r="B58">
        <f>SUM($C$17:C58)</f>
        <v>118.51</v>
      </c>
      <c r="C58">
        <v>2.4700000000000002</v>
      </c>
      <c r="D58" s="3">
        <v>15.04</v>
      </c>
      <c r="I58" s="3"/>
    </row>
    <row r="59" spans="2:14" x14ac:dyDescent="0.25">
      <c r="B59">
        <f>SUM($C$17:C59)</f>
        <v>120.14</v>
      </c>
      <c r="C59">
        <v>1.63</v>
      </c>
      <c r="D59" s="3">
        <v>13.93</v>
      </c>
      <c r="I59" s="3"/>
    </row>
    <row r="60" spans="2:14" x14ac:dyDescent="0.25">
      <c r="B60">
        <f>SUM($C$17:C60)</f>
        <v>124.23</v>
      </c>
      <c r="C60">
        <v>4.09</v>
      </c>
      <c r="D60" s="3">
        <v>10.45</v>
      </c>
      <c r="I60" s="3"/>
    </row>
    <row r="61" spans="2:14" x14ac:dyDescent="0.25">
      <c r="B61">
        <f>SUM($C$17:C61)</f>
        <v>128.1</v>
      </c>
      <c r="C61">
        <v>3.87</v>
      </c>
      <c r="D61" s="3">
        <v>7.81</v>
      </c>
      <c r="I61" s="3"/>
    </row>
    <row r="62" spans="2:14" x14ac:dyDescent="0.25">
      <c r="B62">
        <f>SUM($C$17:C62)</f>
        <v>135.18</v>
      </c>
      <c r="C62">
        <v>7.08</v>
      </c>
      <c r="D62" s="3">
        <v>6.23</v>
      </c>
      <c r="I62" s="3"/>
    </row>
    <row r="63" spans="2:14" x14ac:dyDescent="0.25">
      <c r="B63">
        <f>SUM($C$17:C63)</f>
        <v>141.91</v>
      </c>
      <c r="C63">
        <v>6.73</v>
      </c>
      <c r="D63" s="3">
        <v>6.87</v>
      </c>
      <c r="I63" s="3"/>
    </row>
    <row r="64" spans="2:14" x14ac:dyDescent="0.25">
      <c r="B64">
        <f>SUM($C$17:C64)</f>
        <v>146.69</v>
      </c>
      <c r="C64">
        <v>4.78</v>
      </c>
      <c r="D64" s="3">
        <v>8.2100000000000009</v>
      </c>
      <c r="I64" s="3"/>
    </row>
    <row r="65" spans="2:9" x14ac:dyDescent="0.25">
      <c r="B65">
        <f>SUM($C$17:C65)</f>
        <v>149.97999999999999</v>
      </c>
      <c r="C65">
        <v>3.29</v>
      </c>
      <c r="D65" s="3">
        <v>6.33</v>
      </c>
      <c r="I65" s="3"/>
    </row>
    <row r="66" spans="2:9" x14ac:dyDescent="0.25">
      <c r="B66">
        <f>SUM($C$17:C66)</f>
        <v>150.97999999999999</v>
      </c>
      <c r="C66">
        <v>1</v>
      </c>
      <c r="D66">
        <v>2</v>
      </c>
      <c r="I66" s="3"/>
    </row>
    <row r="67" spans="2:9" x14ac:dyDescent="0.25">
      <c r="B67">
        <f>SUM($C$17:C67)</f>
        <v>160.72999999999999</v>
      </c>
      <c r="C67">
        <v>9.75</v>
      </c>
      <c r="D67" s="3">
        <v>0</v>
      </c>
      <c r="I6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1E4B-AFCE-4E20-B32A-6C8DEE31026C}">
  <dimension ref="A1:C51"/>
  <sheetViews>
    <sheetView workbookViewId="0">
      <selection activeCell="C2" sqref="C2"/>
    </sheetView>
  </sheetViews>
  <sheetFormatPr defaultRowHeight="15" x14ac:dyDescent="0.25"/>
  <cols>
    <col min="3" max="3" width="13.140625" bestFit="1" customWidth="1"/>
  </cols>
  <sheetData>
    <row r="1" spans="1:3" x14ac:dyDescent="0.25">
      <c r="A1" t="s">
        <v>38</v>
      </c>
      <c r="B1" t="s">
        <v>37</v>
      </c>
      <c r="C1" t="s">
        <v>47</v>
      </c>
    </row>
    <row r="2" spans="1:3" x14ac:dyDescent="0.25">
      <c r="A2">
        <f>DimCalcs!B17</f>
        <v>0</v>
      </c>
      <c r="B2">
        <v>0</v>
      </c>
      <c r="C2">
        <v>1.49</v>
      </c>
    </row>
    <row r="3" spans="1:3" x14ac:dyDescent="0.25">
      <c r="A3">
        <f>DimCalcs!B18</f>
        <v>6</v>
      </c>
      <c r="B3">
        <v>6</v>
      </c>
      <c r="C3">
        <v>3.11</v>
      </c>
    </row>
    <row r="4" spans="1:3" x14ac:dyDescent="0.25">
      <c r="A4">
        <f>DimCalcs!B19</f>
        <v>12</v>
      </c>
      <c r="B4">
        <v>6</v>
      </c>
      <c r="C4" s="3">
        <v>5.6</v>
      </c>
    </row>
    <row r="5" spans="1:3" x14ac:dyDescent="0.25">
      <c r="A5">
        <f>DimCalcs!B20</f>
        <v>18</v>
      </c>
      <c r="B5">
        <v>6</v>
      </c>
      <c r="C5" s="3">
        <v>8.1</v>
      </c>
    </row>
    <row r="6" spans="1:3" x14ac:dyDescent="0.25">
      <c r="A6">
        <f>DimCalcs!B21</f>
        <v>22.61</v>
      </c>
      <c r="B6">
        <v>4.6100000000000003</v>
      </c>
      <c r="C6" s="3">
        <v>9.84</v>
      </c>
    </row>
    <row r="7" spans="1:3" x14ac:dyDescent="0.25">
      <c r="A7">
        <f>DimCalcs!B22</f>
        <v>27.619999999999997</v>
      </c>
      <c r="B7">
        <v>5.01</v>
      </c>
      <c r="C7" s="3">
        <v>10.63</v>
      </c>
    </row>
    <row r="8" spans="1:3" x14ac:dyDescent="0.25">
      <c r="A8">
        <f>DimCalcs!B23</f>
        <v>32.659999999999997</v>
      </c>
      <c r="B8">
        <v>5.04</v>
      </c>
      <c r="C8" s="3">
        <v>10.41</v>
      </c>
    </row>
    <row r="9" spans="1:3" x14ac:dyDescent="0.25">
      <c r="A9">
        <f>DimCalcs!B24</f>
        <v>35.809999999999995</v>
      </c>
      <c r="B9">
        <v>3.15</v>
      </c>
      <c r="C9" s="3">
        <v>10.53</v>
      </c>
    </row>
    <row r="10" spans="1:3" x14ac:dyDescent="0.25">
      <c r="A10">
        <f>DimCalcs!B25</f>
        <v>45.669999999999995</v>
      </c>
      <c r="B10">
        <v>9.86</v>
      </c>
      <c r="C10" s="3">
        <v>6.87</v>
      </c>
    </row>
    <row r="11" spans="1:3" x14ac:dyDescent="0.25">
      <c r="A11">
        <f>DimCalcs!B26</f>
        <v>51.749999999999993</v>
      </c>
      <c r="B11">
        <v>6.08</v>
      </c>
      <c r="C11" s="3">
        <v>5.24</v>
      </c>
    </row>
    <row r="12" spans="1:3" x14ac:dyDescent="0.25">
      <c r="A12">
        <f>DimCalcs!B27</f>
        <v>53.689999999999991</v>
      </c>
      <c r="B12">
        <v>1.94</v>
      </c>
      <c r="C12" s="3">
        <v>4.63</v>
      </c>
    </row>
    <row r="13" spans="1:3" x14ac:dyDescent="0.25">
      <c r="A13">
        <f>DimCalcs!B28</f>
        <v>57.79999999999999</v>
      </c>
      <c r="B13">
        <v>4.1100000000000003</v>
      </c>
      <c r="C13" s="3">
        <v>3.43</v>
      </c>
    </row>
    <row r="14" spans="1:3" x14ac:dyDescent="0.25">
      <c r="A14">
        <f>DimCalcs!B29</f>
        <v>61.409999999999989</v>
      </c>
      <c r="B14">
        <v>3.61</v>
      </c>
      <c r="C14" s="3">
        <v>2.99</v>
      </c>
    </row>
    <row r="15" spans="1:3" x14ac:dyDescent="0.25">
      <c r="A15">
        <f>DimCalcs!B30</f>
        <v>64.61999999999999</v>
      </c>
      <c r="B15">
        <v>3.21</v>
      </c>
      <c r="C15" s="3">
        <v>2.5</v>
      </c>
    </row>
    <row r="16" spans="1:3" x14ac:dyDescent="0.25">
      <c r="A16">
        <f>DimCalcs!B31</f>
        <v>69.569999999999993</v>
      </c>
      <c r="B16">
        <v>4.95</v>
      </c>
      <c r="C16" s="3">
        <v>2.02</v>
      </c>
    </row>
    <row r="17" spans="1:3" x14ac:dyDescent="0.25">
      <c r="A17">
        <f>DimCalcs!B32</f>
        <v>71.08</v>
      </c>
      <c r="B17">
        <v>1.51</v>
      </c>
      <c r="C17" s="3">
        <v>2.14</v>
      </c>
    </row>
    <row r="18" spans="1:3" x14ac:dyDescent="0.25">
      <c r="A18">
        <f>DimCalcs!B33</f>
        <v>72.37</v>
      </c>
      <c r="B18">
        <v>1.29</v>
      </c>
      <c r="C18" s="3">
        <v>2.86</v>
      </c>
    </row>
    <row r="19" spans="1:3" x14ac:dyDescent="0.25">
      <c r="A19">
        <f>DimCalcs!B34</f>
        <v>73.430000000000007</v>
      </c>
      <c r="B19">
        <v>1.06</v>
      </c>
      <c r="C19" s="3">
        <v>4.01</v>
      </c>
    </row>
    <row r="20" spans="1:3" x14ac:dyDescent="0.25">
      <c r="A20">
        <f>DimCalcs!B35</f>
        <v>74.2</v>
      </c>
      <c r="B20">
        <v>0.77</v>
      </c>
      <c r="C20" s="3">
        <v>5.59</v>
      </c>
    </row>
    <row r="21" spans="1:3" x14ac:dyDescent="0.25">
      <c r="A21">
        <f>DimCalcs!B36</f>
        <v>74.600000000000009</v>
      </c>
      <c r="B21">
        <v>0.4</v>
      </c>
      <c r="C21" s="3">
        <v>5.63</v>
      </c>
    </row>
    <row r="22" spans="1:3" x14ac:dyDescent="0.25">
      <c r="A22">
        <f>DimCalcs!B37</f>
        <v>75.12</v>
      </c>
      <c r="B22">
        <v>0.52</v>
      </c>
      <c r="C22" s="3">
        <v>3.94</v>
      </c>
    </row>
    <row r="23" spans="1:3" x14ac:dyDescent="0.25">
      <c r="A23">
        <f>DimCalcs!B38</f>
        <v>76.37</v>
      </c>
      <c r="B23">
        <v>1.25</v>
      </c>
      <c r="C23" s="3">
        <v>2.78</v>
      </c>
    </row>
    <row r="24" spans="1:3" x14ac:dyDescent="0.25">
      <c r="A24">
        <f>DimCalcs!B39</f>
        <v>77.460000000000008</v>
      </c>
      <c r="B24">
        <v>1.0900000000000001</v>
      </c>
      <c r="C24" s="3">
        <v>2.4300000000000002</v>
      </c>
    </row>
    <row r="25" spans="1:3" x14ac:dyDescent="0.25">
      <c r="A25">
        <f>DimCalcs!B40</f>
        <v>78.63000000000001</v>
      </c>
      <c r="B25">
        <v>1.17</v>
      </c>
      <c r="C25" s="3">
        <v>2.12</v>
      </c>
    </row>
    <row r="26" spans="1:3" x14ac:dyDescent="0.25">
      <c r="A26">
        <f>DimCalcs!B41</f>
        <v>79.440000000000012</v>
      </c>
      <c r="B26">
        <v>0.81</v>
      </c>
      <c r="C26" s="3">
        <v>1.36</v>
      </c>
    </row>
    <row r="27" spans="1:3" x14ac:dyDescent="0.25">
      <c r="A27">
        <f>DimCalcs!B42</f>
        <v>80.030000000000015</v>
      </c>
      <c r="B27">
        <v>0.59</v>
      </c>
      <c r="C27" s="3">
        <v>1.25</v>
      </c>
    </row>
    <row r="28" spans="1:3" x14ac:dyDescent="0.25">
      <c r="A28">
        <f>DimCalcs!B43</f>
        <v>80.470000000000013</v>
      </c>
      <c r="B28">
        <v>0.44</v>
      </c>
      <c r="C28" s="3">
        <v>1.17</v>
      </c>
    </row>
    <row r="29" spans="1:3" x14ac:dyDescent="0.25">
      <c r="A29">
        <f>DimCalcs!B44</f>
        <v>81.160000000000011</v>
      </c>
      <c r="B29">
        <v>0.69</v>
      </c>
      <c r="C29" s="3">
        <v>1.33</v>
      </c>
    </row>
    <row r="30" spans="1:3" x14ac:dyDescent="0.25">
      <c r="A30">
        <f>DimCalcs!B45</f>
        <v>83.250000000000014</v>
      </c>
      <c r="B30">
        <v>2.09</v>
      </c>
      <c r="C30" s="3">
        <v>2.08</v>
      </c>
    </row>
    <row r="31" spans="1:3" x14ac:dyDescent="0.25">
      <c r="A31">
        <f>DimCalcs!B46</f>
        <v>84.65000000000002</v>
      </c>
      <c r="B31">
        <v>1.4</v>
      </c>
      <c r="C31" s="3">
        <v>2.42</v>
      </c>
    </row>
    <row r="32" spans="1:3" x14ac:dyDescent="0.25">
      <c r="A32">
        <f>DimCalcs!B47</f>
        <v>86.620000000000019</v>
      </c>
      <c r="B32">
        <v>1.97</v>
      </c>
      <c r="C32" s="3">
        <v>2.08</v>
      </c>
    </row>
    <row r="33" spans="1:3" x14ac:dyDescent="0.25">
      <c r="A33">
        <f>DimCalcs!B48</f>
        <v>88.750000000000014</v>
      </c>
      <c r="B33">
        <v>2.13</v>
      </c>
      <c r="C33" s="3">
        <v>1.93</v>
      </c>
    </row>
    <row r="34" spans="1:3" x14ac:dyDescent="0.25">
      <c r="A34">
        <f>DimCalcs!B49</f>
        <v>90.610000000000014</v>
      </c>
      <c r="B34">
        <v>1.86</v>
      </c>
      <c r="C34" s="3">
        <v>2.2200000000000002</v>
      </c>
    </row>
    <row r="35" spans="1:3" x14ac:dyDescent="0.25">
      <c r="A35">
        <f>DimCalcs!B50</f>
        <v>92.960000000000008</v>
      </c>
      <c r="B35">
        <v>2.35</v>
      </c>
      <c r="C35" s="3">
        <v>2.57</v>
      </c>
    </row>
    <row r="36" spans="1:3" x14ac:dyDescent="0.25">
      <c r="A36">
        <f>DimCalcs!B51</f>
        <v>95.79</v>
      </c>
      <c r="B36">
        <v>2.83</v>
      </c>
      <c r="C36" s="3">
        <v>3.15</v>
      </c>
    </row>
    <row r="37" spans="1:3" x14ac:dyDescent="0.25">
      <c r="A37">
        <f>DimCalcs!B52</f>
        <v>100.04</v>
      </c>
      <c r="B37">
        <v>4.25</v>
      </c>
      <c r="C37" s="3">
        <v>4.2</v>
      </c>
    </row>
    <row r="38" spans="1:3" x14ac:dyDescent="0.25">
      <c r="A38">
        <f>DimCalcs!B53</f>
        <v>103.16000000000001</v>
      </c>
      <c r="B38">
        <v>3.12</v>
      </c>
      <c r="C38" s="3">
        <v>5.07</v>
      </c>
    </row>
    <row r="39" spans="1:3" x14ac:dyDescent="0.25">
      <c r="A39">
        <f>DimCalcs!B54</f>
        <v>106.97000000000001</v>
      </c>
      <c r="B39">
        <v>3.81</v>
      </c>
      <c r="C39" s="3">
        <v>6.35</v>
      </c>
    </row>
    <row r="40" spans="1:3" x14ac:dyDescent="0.25">
      <c r="A40">
        <f>DimCalcs!B55</f>
        <v>111.60000000000001</v>
      </c>
      <c r="B40">
        <v>4.63</v>
      </c>
      <c r="C40" s="3">
        <v>9.15</v>
      </c>
    </row>
    <row r="41" spans="1:3" x14ac:dyDescent="0.25">
      <c r="A41">
        <f>DimCalcs!B56</f>
        <v>114.34</v>
      </c>
      <c r="B41">
        <v>2.74</v>
      </c>
      <c r="C41" s="3">
        <v>11.86</v>
      </c>
    </row>
    <row r="42" spans="1:3" x14ac:dyDescent="0.25">
      <c r="A42">
        <f>DimCalcs!B57</f>
        <v>116.04</v>
      </c>
      <c r="B42">
        <v>1.7</v>
      </c>
      <c r="C42" s="3">
        <v>14.23</v>
      </c>
    </row>
    <row r="43" spans="1:3" x14ac:dyDescent="0.25">
      <c r="A43">
        <f>DimCalcs!B58</f>
        <v>118.51</v>
      </c>
      <c r="B43">
        <v>2.4700000000000002</v>
      </c>
      <c r="C43" s="3">
        <v>15.04</v>
      </c>
    </row>
    <row r="44" spans="1:3" x14ac:dyDescent="0.25">
      <c r="A44">
        <f>DimCalcs!B59</f>
        <v>120.14</v>
      </c>
      <c r="B44">
        <v>1.63</v>
      </c>
      <c r="C44" s="3">
        <v>13.93</v>
      </c>
    </row>
    <row r="45" spans="1:3" x14ac:dyDescent="0.25">
      <c r="A45">
        <f>DimCalcs!B60</f>
        <v>124.23</v>
      </c>
      <c r="B45">
        <v>4.09</v>
      </c>
      <c r="C45" s="3">
        <v>10.45</v>
      </c>
    </row>
    <row r="46" spans="1:3" x14ac:dyDescent="0.25">
      <c r="A46">
        <f>DimCalcs!B61</f>
        <v>128.1</v>
      </c>
      <c r="B46">
        <v>3.87</v>
      </c>
      <c r="C46" s="3">
        <v>7.81</v>
      </c>
    </row>
    <row r="47" spans="1:3" x14ac:dyDescent="0.25">
      <c r="A47">
        <f>DimCalcs!B62</f>
        <v>135.18</v>
      </c>
      <c r="B47">
        <v>7.08</v>
      </c>
      <c r="C47" s="3">
        <v>6.23</v>
      </c>
    </row>
    <row r="48" spans="1:3" x14ac:dyDescent="0.25">
      <c r="A48">
        <f>DimCalcs!B63</f>
        <v>141.91</v>
      </c>
      <c r="B48">
        <v>6.73</v>
      </c>
      <c r="C48" s="3">
        <v>6.87</v>
      </c>
    </row>
    <row r="49" spans="1:3" x14ac:dyDescent="0.25">
      <c r="A49">
        <f>DimCalcs!B64</f>
        <v>146.69</v>
      </c>
      <c r="B49">
        <v>4.78</v>
      </c>
      <c r="C49" s="3">
        <v>8.2100000000000009</v>
      </c>
    </row>
    <row r="50" spans="1:3" x14ac:dyDescent="0.25">
      <c r="A50">
        <f>DimCalcs!B65</f>
        <v>149.97999999999999</v>
      </c>
      <c r="B50">
        <v>3.29</v>
      </c>
      <c r="C50" s="3">
        <v>6.33</v>
      </c>
    </row>
    <row r="51" spans="1:3" x14ac:dyDescent="0.25">
      <c r="A51">
        <f>DimCalcs!B66</f>
        <v>150.97999999999999</v>
      </c>
      <c r="B51">
        <v>1</v>
      </c>
      <c r="C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LOCSUMM</vt:lpstr>
      <vt:lpstr>DimCalcs</vt:lpstr>
      <vt:lpstr>PONDSUMM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Rodgers, Timothy</cp:lastModifiedBy>
  <dcterms:created xsi:type="dcterms:W3CDTF">2018-07-25T19:24:21Z</dcterms:created>
  <dcterms:modified xsi:type="dcterms:W3CDTF">2025-03-26T16:36:00Z</dcterms:modified>
</cp:coreProperties>
</file>