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melissaschnure/Dropbox/Documents_local/Hopkins/PhD/RA work_summer 2020/EHE (Todd)/Suppression data/Riverside-San Bernardino/"/>
    </mc:Choice>
  </mc:AlternateContent>
  <xr:revisionPtr revIDLastSave="0" documentId="13_ncr:1_{9A8CEE0A-16C9-B243-86D4-BCF229DE4EB5}" xr6:coauthVersionLast="45" xr6:coauthVersionMax="45" xr10:uidLastSave="{00000000-0000-0000-0000-000000000000}"/>
  <bookViews>
    <workbookView xWindow="11240" yWindow="540" windowWidth="27000" windowHeight="19440" xr2:uid="{00000000-000D-0000-FFFF-FFFF00000000}"/>
  </bookViews>
  <sheets>
    <sheet name="Stratified_Data" sheetId="1" r:id="rId1"/>
    <sheet name="Total_Data" sheetId="6" r:id="rId2"/>
    <sheet name="Combining_data" sheetId="4" r:id="rId3"/>
    <sheet name="Comments" sheetId="2" r:id="rId4"/>
    <sheet name="Indicator definitions" sheetId="5" r:id="rId5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6" l="1"/>
  <c r="C2" i="4"/>
  <c r="C2" i="6"/>
  <c r="I3" i="1"/>
  <c r="D2" i="4"/>
  <c r="D2" i="6"/>
  <c r="J3" i="1"/>
  <c r="H3" i="1"/>
  <c r="B3" i="6"/>
  <c r="C3" i="4"/>
  <c r="C8" i="4"/>
  <c r="C3" i="6"/>
  <c r="F3" i="1"/>
  <c r="D3" i="4"/>
  <c r="D8" i="4"/>
  <c r="D3" i="6"/>
  <c r="G3" i="1"/>
  <c r="E3" i="1"/>
  <c r="B4" i="6"/>
  <c r="C4" i="4"/>
  <c r="C9" i="4"/>
  <c r="C4" i="6"/>
  <c r="C3" i="1"/>
  <c r="D4" i="4"/>
  <c r="D9" i="4"/>
  <c r="D4" i="6"/>
  <c r="D3" i="1"/>
  <c r="B3" i="1"/>
  <c r="L13" i="1"/>
  <c r="L3" i="1"/>
  <c r="P3" i="1"/>
  <c r="O3" i="1"/>
  <c r="N3" i="1"/>
  <c r="K17" i="1"/>
  <c r="K13" i="1"/>
  <c r="K12" i="1"/>
  <c r="K11" i="1"/>
  <c r="K10" i="1"/>
  <c r="M17" i="1"/>
  <c r="M13" i="1"/>
  <c r="M12" i="1"/>
  <c r="M11" i="1"/>
  <c r="M10" i="1"/>
</calcChain>
</file>

<file path=xl/sharedStrings.xml><?xml version="1.0" encoding="utf-8"?>
<sst xmlns="http://schemas.openxmlformats.org/spreadsheetml/2006/main" count="86" uniqueCount="60">
  <si>
    <t>Total</t>
  </si>
  <si>
    <t>Black</t>
  </si>
  <si>
    <t>Hispanic</t>
  </si>
  <si>
    <t>Other</t>
  </si>
  <si>
    <t>Male</t>
  </si>
  <si>
    <t>Female</t>
  </si>
  <si>
    <t>13-24</t>
  </si>
  <si>
    <t>25-34</t>
  </si>
  <si>
    <t>35-44</t>
  </si>
  <si>
    <t>45-54</t>
  </si>
  <si>
    <t>55+</t>
  </si>
  <si>
    <t>MSM</t>
  </si>
  <si>
    <t>IDU</t>
  </si>
  <si>
    <t>MSM+IDU</t>
  </si>
  <si>
    <t>Heterosexual</t>
  </si>
  <si>
    <t>Year</t>
  </si>
  <si>
    <t>suppressed</t>
  </si>
  <si>
    <t>prevalent</t>
  </si>
  <si>
    <t>linked</t>
  </si>
  <si>
    <t>new</t>
  </si>
  <si>
    <t>Months</t>
  </si>
  <si>
    <t>engaged</t>
  </si>
  <si>
    <t>Data_Type</t>
  </si>
  <si>
    <t xml:space="preserve"> </t>
  </si>
  <si>
    <t xml:space="preserve">Specific EHE priority counties: </t>
  </si>
  <si>
    <t>retained</t>
  </si>
  <si>
    <t>Individuals living with diagnosed HIV</t>
  </si>
  <si>
    <t>Individuals diagnosed with HIV in that year</t>
  </si>
  <si>
    <t>Indicator</t>
  </si>
  <si>
    <t>Definition</t>
  </si>
  <si>
    <t>Linked (%)</t>
  </si>
  <si>
    <t>New (n)</t>
  </si>
  <si>
    <t>Prevalent (n)</t>
  </si>
  <si>
    <t>Engaged (%)</t>
  </si>
  <si>
    <t>“Receipt of care” (defined as ≥1 test (CD4 or viral load)), or “In care”  (documented care ≥1 time)</t>
  </si>
  <si>
    <t>Denominator</t>
  </si>
  <si>
    <t>Individuals who visited an HIV heath care provider (had ≥1 documented test) within 1 month after receiving a diagnosis of HIV</t>
  </si>
  <si>
    <t>Individuals receiving a diagnosis of HIV in a given year</t>
  </si>
  <si>
    <t>Diagnosed HIV</t>
  </si>
  <si>
    <t xml:space="preserve">Retained (%) </t>
  </si>
  <si>
    <t>Individuals with ≥2 tests (CD4 or VL) ≥3 months apart</t>
  </si>
  <si>
    <t xml:space="preserve">Suppressed (%) </t>
  </si>
  <si>
    <t>Individuals with &lt;200 copies/mL on the most recent VL test</t>
  </si>
  <si>
    <t>*New (n) and linked (%) should come from same level/source (e.g. state vs. county); while prevalent (n) and engaged/retained/suppressed (%) should come from the same source</t>
  </si>
  <si>
    <t>Riverside county  (2,387,741)</t>
  </si>
  <si>
    <t>San Bernardino county (2,140,096)</t>
  </si>
  <si>
    <t xml:space="preserve">Riverside: </t>
  </si>
  <si>
    <t>https://www.rivcohealthdata.org/</t>
  </si>
  <si>
    <t>https://www.sccgov.org/sites/phd/collab/hiv-commission/Documents/comp-plan.pdf</t>
  </si>
  <si>
    <t>https://www.cdph.ca.gov/Programs/CID/DOA/CDPH%20Document%20Library/California%20Needs%20Assessment%20-%202016%20-%20FINAL%2030Sept.pdf</t>
  </si>
  <si>
    <t xml:space="preserve">California 2016 needs assessment, has MSA-specific data for 2014: </t>
  </si>
  <si>
    <t xml:space="preserve">California "Getting to Zero"; has MSA-specific data for 2014: </t>
  </si>
  <si>
    <t>All CA reports</t>
  </si>
  <si>
    <t>https://www.cdph.ca.gov/Programs/CID/DOA/Pages/OA_case_surveillance_reports.aspx</t>
  </si>
  <si>
    <t>RIVERSIDE</t>
  </si>
  <si>
    <t>SAN BERNARDINO</t>
  </si>
  <si>
    <t xml:space="preserve">Riverside and San Bernardino combined manually  </t>
  </si>
  <si>
    <t>(2015-2018: combined Riverside and San Bernardino data from above reports)</t>
  </si>
  <si>
    <t>Riverside/San Bernardino reported together - 2016 needs assessment</t>
  </si>
  <si>
    <t>Riverside/San Bernardino reported together - Getting to Zero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</si>
</sst>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7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0" fontId="1" fillId="0" borderId="3" xfId="0" applyFont="1" applyBorder="1"/>
    <xf numFmtId="0" fontId="0" fillId="0" borderId="3" xfId="0" applyBorder="1"/>
    <xf numFmtId="0" fontId="1" fillId="0" borderId="0" xfId="0" applyFont="1" applyBorder="1"/>
    <xf numFmtId="0" fontId="0" fillId="0" borderId="0" xfId="0" applyBorder="1"/>
    <xf numFmtId="0" fontId="0" fillId="0" borderId="0" xfId="0" applyFill="1" applyBorder="1"/>
    <xf numFmtId="0" fontId="0" fillId="0" borderId="0" xfId="0" quotePrefix="1"/>
    <xf numFmtId="0" fontId="2" fillId="0" borderId="0" xfId="1"/>
    <xf numFmtId="1" fontId="0" fillId="0" borderId="3" xfId="0" applyNumberFormat="1" applyBorder="1"/>
    <xf numFmtId="1" fontId="0" fillId="0" borderId="0" xfId="0" applyNumberFormat="1" applyBorder="1"/>
    <xf numFmtId="2" fontId="0" fillId="0" borderId="3" xfId="0" applyNumberFormat="1" applyBorder="1"/>
    <xf numFmtId="0" fontId="0" fillId="0" borderId="0" xfId="0" applyFill="1"/>
    <xf numFmtId="0" fontId="0" fillId="0" borderId="2" xfId="0" applyFill="1" applyBorder="1"/>
    <xf numFmtId="0" fontId="0" fillId="0" borderId="3" xfId="0" applyFill="1" applyBorder="1"/>
    <xf numFmtId="2" fontId="0" fillId="0" borderId="3" xfId="0" applyNumberFormat="1" applyFill="1" applyBorder="1"/>
    <xf numFmtId="1" fontId="0" fillId="0" borderId="3" xfId="0" applyNumberFormat="1" applyFill="1" applyBorder="1"/>
    <xf numFmtId="2" fontId="0" fillId="0" borderId="0" xfId="0" applyNumberFormat="1" applyFill="1" applyBorder="1"/>
    <xf numFmtId="1" fontId="0" fillId="0" borderId="0" xfId="0" applyNumberFormat="1" applyFill="1" applyBorder="1"/>
    <xf numFmtId="0" fontId="0" fillId="0" borderId="1" xfId="0" applyFill="1" applyBorder="1"/>
    <xf numFmtId="2" fontId="0" fillId="0" borderId="1" xfId="0" applyNumberFormat="1" applyFill="1" applyBorder="1"/>
    <xf numFmtId="1" fontId="0" fillId="0" borderId="1" xfId="0" applyNumberFormat="1" applyFill="1" applyBorder="1"/>
    <xf numFmtId="0" fontId="0" fillId="0" borderId="0" xfId="0" applyFont="1" applyFill="1"/>
    <xf numFmtId="0" fontId="3" fillId="0" borderId="0" xfId="1" applyFont="1"/>
    <xf numFmtId="3" fontId="0" fillId="0" borderId="0" xfId="0" applyNumberFormat="1"/>
    <xf numFmtId="9" fontId="0" fillId="0" borderId="0" xfId="0" applyNumberFormat="1"/>
    <xf numFmtId="9" fontId="0" fillId="0" borderId="0" xfId="2" applyFont="1"/>
    <xf numFmtId="0" fontId="0" fillId="0" borderId="0" xfId="0" applyNumberFormat="1"/>
    <xf numFmtId="0" fontId="0" fillId="0" borderId="0" xfId="2" applyNumberFormat="1" applyFont="1"/>
    <xf numFmtId="0" fontId="0" fillId="0" borderId="0" xfId="0" applyNumberFormat="1" applyFont="1" applyFill="1"/>
    <xf numFmtId="3" fontId="0" fillId="0" borderId="0" xfId="2" applyNumberFormat="1" applyFont="1"/>
    <xf numFmtId="164" fontId="0" fillId="0" borderId="0" xfId="2" applyNumberFormat="1" applyFon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0" borderId="8" xfId="0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1" fillId="0" borderId="7" xfId="0" applyFont="1" applyBorder="1" applyAlignment="1">
      <alignment horizontal="left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/>
    </xf>
    <xf numFmtId="0" fontId="1" fillId="0" borderId="10" xfId="0" applyFont="1" applyBorder="1" applyAlignment="1">
      <alignment horizontal="left"/>
    </xf>
    <xf numFmtId="0" fontId="0" fillId="0" borderId="5" xfId="0" applyBorder="1" applyAlignment="1">
      <alignment horizontal="left" wrapText="1"/>
    </xf>
    <xf numFmtId="0" fontId="1" fillId="0" borderId="9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2" borderId="0" xfId="0" applyFill="1"/>
    <xf numFmtId="0" fontId="0" fillId="2" borderId="2" xfId="0" applyFill="1" applyBorder="1"/>
    <xf numFmtId="1" fontId="0" fillId="2" borderId="3" xfId="0" applyNumberFormat="1" applyFill="1" applyBorder="1"/>
    <xf numFmtId="2" fontId="0" fillId="2" borderId="3" xfId="0" applyNumberFormat="1" applyFill="1" applyBorder="1"/>
    <xf numFmtId="0" fontId="0" fillId="2" borderId="3" xfId="0" applyFill="1" applyBorder="1"/>
    <xf numFmtId="1" fontId="0" fillId="2" borderId="0" xfId="0" applyNumberFormat="1" applyFill="1" applyBorder="1"/>
    <xf numFmtId="2" fontId="0" fillId="2" borderId="0" xfId="0" applyNumberFormat="1" applyFill="1" applyBorder="1"/>
    <xf numFmtId="0" fontId="0" fillId="2" borderId="0" xfId="0" applyFill="1" applyBorder="1"/>
    <xf numFmtId="1" fontId="0" fillId="2" borderId="1" xfId="0" applyNumberFormat="1" applyFill="1" applyBorder="1"/>
    <xf numFmtId="2" fontId="0" fillId="2" borderId="1" xfId="0" applyNumberFormat="1" applyFill="1" applyBorder="1"/>
    <xf numFmtId="0" fontId="0" fillId="2" borderId="1" xfId="0" applyFill="1" applyBorder="1"/>
    <xf numFmtId="0" fontId="0" fillId="3" borderId="0" xfId="0" applyFont="1" applyFill="1"/>
    <xf numFmtId="0" fontId="0" fillId="2" borderId="0" xfId="0" applyNumberFormat="1" applyFill="1"/>
    <xf numFmtId="0" fontId="0" fillId="4" borderId="0" xfId="0" applyFill="1"/>
    <xf numFmtId="0" fontId="0" fillId="4" borderId="0" xfId="0" applyNumberFormat="1" applyFill="1"/>
    <xf numFmtId="0" fontId="0" fillId="4" borderId="3" xfId="0" applyFill="1" applyBorder="1"/>
    <xf numFmtId="2" fontId="0" fillId="4" borderId="3" xfId="0" applyNumberFormat="1" applyFill="1" applyBorder="1"/>
    <xf numFmtId="0" fontId="0" fillId="4" borderId="0" xfId="0" applyFill="1" applyBorder="1"/>
    <xf numFmtId="0" fontId="0" fillId="3" borderId="2" xfId="0" applyFill="1" applyBorder="1"/>
    <xf numFmtId="0" fontId="0" fillId="3" borderId="0" xfId="0" applyFill="1"/>
    <xf numFmtId="0" fontId="0" fillId="3" borderId="0" xfId="0" applyNumberFormat="1" applyFont="1" applyFill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dph.ca.gov/Programs/CID/DOA/CDPH%20Document%20Library/California%20Needs%20Assessment%20-%202016%20-%20FINAL%2030Sept.pdf" TargetMode="External"/><Relationship Id="rId2" Type="http://schemas.openxmlformats.org/officeDocument/2006/relationships/hyperlink" Target="https://www.sccgov.org/sites/phd/collab/hiv-commission/Documents/comp-plan.pdf" TargetMode="External"/><Relationship Id="rId1" Type="http://schemas.openxmlformats.org/officeDocument/2006/relationships/hyperlink" Target="https://www.rivcohealthdata.org/" TargetMode="External"/><Relationship Id="rId4" Type="http://schemas.openxmlformats.org/officeDocument/2006/relationships/hyperlink" Target="https://www.cdph.ca.gov/Programs/CID/DOA/Pages/OA_case_surveillance_report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5"/>
  <sheetViews>
    <sheetView tabSelected="1" zoomScale="120" zoomScaleNormal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ColWidth="8.83203125" defaultRowHeight="15" x14ac:dyDescent="0.2"/>
  <cols>
    <col min="1" max="1" width="13.33203125" style="1" customWidth="1"/>
  </cols>
  <sheetData>
    <row r="1" spans="1:34" s="1" customFormat="1" x14ac:dyDescent="0.2">
      <c r="A1" s="1" t="s">
        <v>22</v>
      </c>
      <c r="B1" s="1" t="s">
        <v>17</v>
      </c>
      <c r="C1" s="1" t="s">
        <v>21</v>
      </c>
      <c r="D1" s="1" t="s">
        <v>16</v>
      </c>
      <c r="E1" s="1" t="s">
        <v>17</v>
      </c>
      <c r="F1" s="1" t="s">
        <v>21</v>
      </c>
      <c r="G1" s="1" t="s">
        <v>16</v>
      </c>
      <c r="H1" s="1" t="s">
        <v>17</v>
      </c>
      <c r="I1" s="1" t="s">
        <v>21</v>
      </c>
      <c r="J1" s="1" t="s">
        <v>16</v>
      </c>
      <c r="K1" s="1" t="s">
        <v>19</v>
      </c>
      <c r="L1" s="1" t="s">
        <v>18</v>
      </c>
      <c r="M1" s="1" t="s">
        <v>17</v>
      </c>
      <c r="N1" s="1" t="s">
        <v>21</v>
      </c>
      <c r="O1" s="1" t="s">
        <v>25</v>
      </c>
      <c r="P1" s="1" t="s">
        <v>16</v>
      </c>
    </row>
    <row r="2" spans="1:34" s="1" customFormat="1" x14ac:dyDescent="0.2">
      <c r="A2" s="1" t="s">
        <v>15</v>
      </c>
      <c r="B2" s="2">
        <v>2018</v>
      </c>
      <c r="C2" s="2">
        <v>2018</v>
      </c>
      <c r="D2" s="2">
        <v>2018</v>
      </c>
      <c r="E2" s="1">
        <v>2017</v>
      </c>
      <c r="F2" s="1">
        <v>2017</v>
      </c>
      <c r="G2" s="1">
        <v>2017</v>
      </c>
      <c r="H2" s="1">
        <v>2016</v>
      </c>
      <c r="I2" s="1">
        <v>2016</v>
      </c>
      <c r="J2" s="1">
        <v>2016</v>
      </c>
      <c r="K2" s="1">
        <v>2014</v>
      </c>
      <c r="L2" s="1">
        <v>2014</v>
      </c>
      <c r="M2" s="1">
        <v>2014</v>
      </c>
      <c r="N2" s="1">
        <v>2014</v>
      </c>
      <c r="O2" s="1">
        <v>2014</v>
      </c>
      <c r="P2" s="1">
        <v>2014</v>
      </c>
    </row>
    <row r="3" spans="1:34" s="5" customFormat="1" x14ac:dyDescent="0.2">
      <c r="A3" s="4" t="s">
        <v>0</v>
      </c>
      <c r="B3" s="69">
        <f>Total_Data!B4</f>
        <v>14129</v>
      </c>
      <c r="C3" s="69">
        <f>Total_Data!C4</f>
        <v>0.789652487791068</v>
      </c>
      <c r="D3" s="69">
        <f>Total_Data!D4</f>
        <v>0.68037369948333215</v>
      </c>
      <c r="E3" s="68">
        <f>Total_Data!B3</f>
        <v>13418</v>
      </c>
      <c r="F3" s="68">
        <f>Total_Data!C3</f>
        <v>0.79147413921597853</v>
      </c>
      <c r="G3" s="68">
        <f>Total_Data!D3</f>
        <v>0.66030705023103298</v>
      </c>
      <c r="H3" s="68">
        <f>Total_Data!B2</f>
        <v>12257</v>
      </c>
      <c r="I3" s="68">
        <f>Total_Data!C2</f>
        <v>0.76723504935954967</v>
      </c>
      <c r="J3" s="68">
        <f>Total_Data!D2</f>
        <v>0.64126621522395366</v>
      </c>
      <c r="K3" s="51">
        <v>467</v>
      </c>
      <c r="L3" s="51">
        <f>323/K3</f>
        <v>0.69164882226980728</v>
      </c>
      <c r="M3" s="51">
        <v>9441</v>
      </c>
      <c r="N3" s="51">
        <f>6559/M3</f>
        <v>0.69473572714754794</v>
      </c>
      <c r="O3" s="51">
        <f>4818/M3</f>
        <v>0.51032729583730541</v>
      </c>
      <c r="P3" s="51">
        <f>5172/M3</f>
        <v>0.54782332380044485</v>
      </c>
      <c r="U3" s="17"/>
      <c r="V3" s="17"/>
      <c r="W3" s="17"/>
      <c r="X3" s="17"/>
      <c r="Y3" s="17"/>
      <c r="Z3" s="17"/>
      <c r="AA3" s="17"/>
    </row>
    <row r="4" spans="1:34" s="7" customFormat="1" x14ac:dyDescent="0.2">
      <c r="A4" s="6" t="s">
        <v>1</v>
      </c>
      <c r="B4" s="18"/>
      <c r="C4" s="18"/>
      <c r="D4" s="20"/>
      <c r="E4" s="18"/>
      <c r="F4" s="20"/>
      <c r="G4" s="19"/>
      <c r="H4" s="18"/>
      <c r="I4" s="18"/>
      <c r="J4" s="20"/>
      <c r="K4" s="52">
        <v>62</v>
      </c>
      <c r="L4" s="53">
        <v>0.57999999999999996</v>
      </c>
      <c r="M4" s="54">
        <v>1381</v>
      </c>
      <c r="N4" s="54"/>
      <c r="O4" s="52"/>
      <c r="P4" s="65">
        <v>0.42</v>
      </c>
      <c r="U4" s="18"/>
      <c r="V4" s="18"/>
      <c r="W4" s="18"/>
      <c r="X4" s="18"/>
      <c r="Y4" s="18"/>
      <c r="Z4" s="18"/>
      <c r="AA4" s="18"/>
    </row>
    <row r="5" spans="1:34" s="9" customFormat="1" x14ac:dyDescent="0.2">
      <c r="A5" s="8" t="s">
        <v>2</v>
      </c>
      <c r="B5" s="10"/>
      <c r="C5" s="10"/>
      <c r="D5" s="22"/>
      <c r="E5" s="10"/>
      <c r="F5" s="22"/>
      <c r="G5" s="21"/>
      <c r="H5" s="10"/>
      <c r="I5" s="10"/>
      <c r="J5" s="22"/>
      <c r="K5" s="55">
        <v>202</v>
      </c>
      <c r="L5" s="56">
        <v>0.71</v>
      </c>
      <c r="M5" s="57">
        <v>2747</v>
      </c>
      <c r="N5" s="57"/>
      <c r="O5" s="55"/>
      <c r="P5" s="57"/>
      <c r="U5" s="10"/>
      <c r="V5" s="10"/>
      <c r="W5" s="10"/>
      <c r="X5" s="10"/>
      <c r="Y5" s="10"/>
      <c r="Z5" s="10"/>
      <c r="AA5" s="10"/>
      <c r="AC5" s="10"/>
      <c r="AH5" s="10"/>
    </row>
    <row r="6" spans="1:34" s="3" customFormat="1" x14ac:dyDescent="0.2">
      <c r="A6" s="2" t="s">
        <v>3</v>
      </c>
      <c r="B6" s="23"/>
      <c r="C6" s="23"/>
      <c r="D6" s="25"/>
      <c r="E6" s="23"/>
      <c r="F6" s="25"/>
      <c r="G6" s="24"/>
      <c r="H6" s="23"/>
      <c r="I6" s="23"/>
      <c r="J6" s="25"/>
      <c r="K6" s="58">
        <v>170</v>
      </c>
      <c r="L6" s="59">
        <v>0.71</v>
      </c>
      <c r="M6" s="60">
        <v>4991</v>
      </c>
      <c r="N6" s="60"/>
      <c r="O6" s="58"/>
      <c r="P6" s="60"/>
      <c r="U6" s="23"/>
      <c r="V6" s="23"/>
      <c r="W6" s="23"/>
      <c r="X6" s="23"/>
      <c r="Y6" s="23"/>
      <c r="Z6" s="23"/>
      <c r="AA6" s="23"/>
    </row>
    <row r="7" spans="1:34" s="7" customFormat="1" x14ac:dyDescent="0.2">
      <c r="A7" s="6" t="s">
        <v>4</v>
      </c>
      <c r="B7" s="18"/>
      <c r="C7" s="18"/>
      <c r="D7" s="20"/>
      <c r="E7" s="18"/>
      <c r="F7" s="20"/>
      <c r="G7" s="19"/>
      <c r="H7" s="18"/>
      <c r="I7" s="18"/>
      <c r="J7" s="20"/>
      <c r="K7" s="52">
        <v>404</v>
      </c>
      <c r="L7" s="53">
        <v>0.7</v>
      </c>
      <c r="M7" s="54">
        <v>8201</v>
      </c>
      <c r="N7" s="54"/>
      <c r="O7" s="52"/>
      <c r="P7" s="54"/>
      <c r="U7" s="18"/>
      <c r="V7" s="18"/>
      <c r="W7" s="18"/>
      <c r="X7" s="18"/>
      <c r="Y7" s="18"/>
      <c r="Z7" s="18"/>
      <c r="AA7" s="18"/>
    </row>
    <row r="8" spans="1:34" s="3" customFormat="1" x14ac:dyDescent="0.2">
      <c r="A8" s="2" t="s">
        <v>5</v>
      </c>
      <c r="B8" s="23"/>
      <c r="C8" s="10"/>
      <c r="D8" s="25"/>
      <c r="E8" s="23"/>
      <c r="F8" s="25"/>
      <c r="G8" s="24"/>
      <c r="H8" s="23"/>
      <c r="I8" s="10"/>
      <c r="J8" s="25"/>
      <c r="K8" s="58">
        <v>59</v>
      </c>
      <c r="L8" s="59">
        <v>0.64</v>
      </c>
      <c r="M8" s="60">
        <v>1215</v>
      </c>
      <c r="N8" s="57"/>
      <c r="O8" s="58"/>
      <c r="P8" s="60"/>
      <c r="U8" s="23"/>
      <c r="V8" s="23"/>
      <c r="W8" s="10"/>
      <c r="X8" s="23"/>
      <c r="Y8" s="23"/>
      <c r="Z8" s="23"/>
      <c r="AA8" s="23"/>
      <c r="AB8" s="9"/>
    </row>
    <row r="9" spans="1:34" s="7" customFormat="1" x14ac:dyDescent="0.2">
      <c r="A9" s="6" t="s">
        <v>6</v>
      </c>
      <c r="B9" s="20"/>
      <c r="C9" s="19"/>
      <c r="D9" s="20"/>
      <c r="E9" s="19"/>
      <c r="F9" s="20"/>
      <c r="G9" s="19"/>
      <c r="H9" s="20"/>
      <c r="I9" s="19"/>
      <c r="J9" s="20"/>
      <c r="K9" s="52">
        <v>103</v>
      </c>
      <c r="L9" s="53">
        <v>0.59</v>
      </c>
      <c r="M9" s="52">
        <v>306</v>
      </c>
      <c r="N9" s="53"/>
      <c r="O9" s="52"/>
      <c r="P9" s="66">
        <v>0.47</v>
      </c>
      <c r="U9" s="19"/>
      <c r="V9" s="18"/>
      <c r="W9" s="19"/>
      <c r="X9" s="20"/>
      <c r="Y9" s="19"/>
      <c r="Z9" s="19"/>
      <c r="AA9" s="18"/>
      <c r="AB9" s="15"/>
      <c r="AC9" s="13"/>
    </row>
    <row r="10" spans="1:34" s="9" customFormat="1" x14ac:dyDescent="0.2">
      <c r="A10" s="8" t="s">
        <v>7</v>
      </c>
      <c r="B10" s="22"/>
      <c r="C10" s="10"/>
      <c r="D10" s="22"/>
      <c r="E10" s="10"/>
      <c r="F10" s="22"/>
      <c r="G10" s="21"/>
      <c r="H10" s="22"/>
      <c r="I10" s="10"/>
      <c r="J10" s="22"/>
      <c r="K10" s="55">
        <f>230/2</f>
        <v>115</v>
      </c>
      <c r="L10" s="56">
        <v>0.7</v>
      </c>
      <c r="M10" s="55">
        <f>2558/2</f>
        <v>1279</v>
      </c>
      <c r="N10" s="57"/>
      <c r="O10" s="55"/>
      <c r="P10" s="67">
        <v>0.47</v>
      </c>
      <c r="U10" s="10"/>
      <c r="V10" s="10"/>
      <c r="W10" s="10"/>
      <c r="X10" s="10"/>
      <c r="Y10" s="21"/>
      <c r="Z10" s="10"/>
      <c r="AA10" s="22"/>
      <c r="AB10" s="10"/>
    </row>
    <row r="11" spans="1:34" s="9" customFormat="1" x14ac:dyDescent="0.2">
      <c r="A11" s="8" t="s">
        <v>8</v>
      </c>
      <c r="B11" s="22"/>
      <c r="C11" s="10"/>
      <c r="D11" s="22"/>
      <c r="E11" s="21"/>
      <c r="F11" s="22"/>
      <c r="G11" s="21"/>
      <c r="H11" s="22"/>
      <c r="I11" s="10"/>
      <c r="J11" s="22"/>
      <c r="K11" s="55">
        <f>230/2</f>
        <v>115</v>
      </c>
      <c r="L11" s="56">
        <v>0.7</v>
      </c>
      <c r="M11" s="55">
        <f>2558/2</f>
        <v>1279</v>
      </c>
      <c r="N11" s="57"/>
      <c r="O11" s="55"/>
      <c r="P11" s="56"/>
      <c r="U11" s="21"/>
      <c r="V11" s="10"/>
      <c r="W11" s="10"/>
      <c r="X11" s="10"/>
      <c r="Y11" s="21"/>
      <c r="Z11" s="21"/>
      <c r="AA11" s="22"/>
    </row>
    <row r="12" spans="1:34" s="9" customFormat="1" x14ac:dyDescent="0.2">
      <c r="A12" s="8" t="s">
        <v>9</v>
      </c>
      <c r="B12" s="22"/>
      <c r="C12" s="10"/>
      <c r="D12" s="22"/>
      <c r="E12" s="10"/>
      <c r="F12" s="22"/>
      <c r="G12" s="21"/>
      <c r="H12" s="22"/>
      <c r="I12" s="10"/>
      <c r="J12" s="22"/>
      <c r="K12" s="55">
        <f>117/2</f>
        <v>58.5</v>
      </c>
      <c r="L12" s="56">
        <v>0.74</v>
      </c>
      <c r="M12" s="55">
        <f>5579/2</f>
        <v>2789.5</v>
      </c>
      <c r="N12" s="57"/>
      <c r="O12" s="55"/>
      <c r="P12" s="57"/>
      <c r="U12" s="10"/>
      <c r="V12" s="22"/>
      <c r="W12" s="10"/>
      <c r="X12" s="22"/>
      <c r="Y12" s="21"/>
      <c r="Z12" s="10"/>
      <c r="AA12" s="22"/>
      <c r="AC12" s="14"/>
    </row>
    <row r="13" spans="1:34" s="3" customFormat="1" x14ac:dyDescent="0.2">
      <c r="A13" s="2" t="s">
        <v>10</v>
      </c>
      <c r="B13" s="25"/>
      <c r="C13" s="23"/>
      <c r="D13" s="22"/>
      <c r="E13" s="24"/>
      <c r="F13" s="25"/>
      <c r="G13" s="21"/>
      <c r="H13" s="25"/>
      <c r="I13" s="23"/>
      <c r="J13" s="22"/>
      <c r="K13" s="58">
        <f>(117/2)</f>
        <v>58.5</v>
      </c>
      <c r="L13" s="56">
        <f>AVERAGE(0.74,0.79)</f>
        <v>0.76500000000000001</v>
      </c>
      <c r="M13" s="58">
        <f>(5579/2)+980</f>
        <v>3769.5</v>
      </c>
      <c r="N13" s="60"/>
      <c r="O13" s="55"/>
      <c r="P13" s="59"/>
      <c r="U13" s="24"/>
      <c r="V13" s="22"/>
      <c r="W13" s="23"/>
      <c r="X13" s="22"/>
      <c r="Y13" s="24"/>
      <c r="Z13" s="24"/>
      <c r="AA13" s="22"/>
    </row>
    <row r="14" spans="1:34" s="7" customFormat="1" x14ac:dyDescent="0.2">
      <c r="A14" s="6" t="s">
        <v>11</v>
      </c>
      <c r="B14" s="18"/>
      <c r="C14" s="18"/>
      <c r="D14" s="18"/>
      <c r="E14" s="18"/>
      <c r="F14" s="20"/>
      <c r="G14" s="19"/>
      <c r="H14" s="18"/>
      <c r="I14" s="18"/>
      <c r="J14" s="18"/>
      <c r="K14" s="52">
        <v>302</v>
      </c>
      <c r="L14" s="53">
        <v>0.71</v>
      </c>
      <c r="M14" s="54">
        <v>6317</v>
      </c>
      <c r="N14" s="54"/>
      <c r="O14" s="54"/>
      <c r="P14" s="54"/>
      <c r="U14" s="18"/>
      <c r="V14" s="18"/>
      <c r="W14" s="18"/>
      <c r="X14" s="18"/>
      <c r="Y14" s="18"/>
      <c r="Z14" s="18"/>
      <c r="AA14" s="18"/>
    </row>
    <row r="15" spans="1:34" s="9" customFormat="1" x14ac:dyDescent="0.2">
      <c r="A15" s="8" t="s">
        <v>12</v>
      </c>
      <c r="B15" s="10"/>
      <c r="C15" s="10"/>
      <c r="D15" s="22"/>
      <c r="E15" s="10"/>
      <c r="F15" s="22"/>
      <c r="G15" s="21"/>
      <c r="H15" s="10"/>
      <c r="I15" s="10"/>
      <c r="J15" s="22"/>
      <c r="K15" s="55">
        <v>21</v>
      </c>
      <c r="L15" s="56">
        <v>0.86</v>
      </c>
      <c r="M15" s="57">
        <v>681</v>
      </c>
      <c r="N15" s="57"/>
      <c r="O15" s="55"/>
      <c r="P15" s="67">
        <v>0.36</v>
      </c>
      <c r="U15" s="10"/>
      <c r="V15" s="10"/>
      <c r="W15" s="10"/>
      <c r="X15" s="10"/>
      <c r="Y15" s="10"/>
      <c r="Z15" s="10"/>
      <c r="AA15" s="10"/>
      <c r="AC15" s="10"/>
    </row>
    <row r="16" spans="1:34" s="9" customFormat="1" x14ac:dyDescent="0.2">
      <c r="A16" s="8" t="s">
        <v>13</v>
      </c>
      <c r="B16" s="10"/>
      <c r="C16" s="10"/>
      <c r="D16" s="22"/>
      <c r="E16" s="10"/>
      <c r="F16" s="22"/>
      <c r="G16" s="21"/>
      <c r="H16" s="10"/>
      <c r="I16" s="10"/>
      <c r="J16" s="22"/>
      <c r="K16" s="55">
        <v>12</v>
      </c>
      <c r="L16" s="56"/>
      <c r="M16" s="57">
        <v>541</v>
      </c>
      <c r="N16" s="57"/>
      <c r="O16" s="55"/>
      <c r="P16" s="57"/>
      <c r="U16" s="10"/>
      <c r="V16" s="10"/>
      <c r="W16" s="10"/>
      <c r="X16" s="10"/>
      <c r="Y16" s="10"/>
      <c r="Z16" s="10"/>
      <c r="AA16" s="10"/>
      <c r="AC16" s="10"/>
    </row>
    <row r="17" spans="1:33" s="3" customFormat="1" x14ac:dyDescent="0.2">
      <c r="A17" s="2" t="s">
        <v>14</v>
      </c>
      <c r="B17" s="23"/>
      <c r="C17" s="23"/>
      <c r="D17" s="23"/>
      <c r="E17" s="23"/>
      <c r="F17" s="25"/>
      <c r="G17" s="24"/>
      <c r="H17" s="23"/>
      <c r="I17" s="23"/>
      <c r="J17" s="23"/>
      <c r="K17" s="58">
        <f>36+52</f>
        <v>88</v>
      </c>
      <c r="L17" s="59">
        <v>0.72</v>
      </c>
      <c r="M17" s="60">
        <f>1038+507</f>
        <v>1545</v>
      </c>
      <c r="N17" s="60"/>
      <c r="O17" s="60"/>
      <c r="P17" s="60"/>
      <c r="U17" s="23"/>
      <c r="V17" s="23"/>
      <c r="W17" s="23"/>
      <c r="X17" s="23"/>
      <c r="Y17" s="23"/>
      <c r="Z17" s="23"/>
      <c r="AA17" s="23"/>
    </row>
    <row r="18" spans="1:33" x14ac:dyDescent="0.2">
      <c r="A18" s="1" t="s">
        <v>20</v>
      </c>
      <c r="B18" s="16"/>
      <c r="C18" s="16"/>
      <c r="F18" s="16"/>
      <c r="G18" s="16"/>
      <c r="H18" s="16"/>
      <c r="I18" s="16"/>
      <c r="J18" s="16"/>
      <c r="L18" s="22">
        <v>1</v>
      </c>
      <c r="O18" s="28"/>
      <c r="P18" s="30"/>
      <c r="U18" s="29"/>
      <c r="V18" s="28"/>
      <c r="X18" s="32"/>
      <c r="Y18" s="32"/>
      <c r="Z18" s="31"/>
      <c r="AA18" s="32"/>
      <c r="AB18" s="31"/>
      <c r="AC18" s="31"/>
      <c r="AD18" s="31"/>
    </row>
    <row r="19" spans="1:33" x14ac:dyDescent="0.2">
      <c r="O19" s="28"/>
      <c r="P19" s="29"/>
      <c r="Q19" s="28"/>
      <c r="R19" s="29"/>
      <c r="S19" s="31"/>
      <c r="T19" s="28"/>
      <c r="U19" s="35"/>
      <c r="V19" s="34"/>
      <c r="W19" s="32"/>
      <c r="X19" s="32"/>
      <c r="Y19" s="31"/>
      <c r="Z19" s="32"/>
      <c r="AA19" s="31"/>
      <c r="AB19" s="31"/>
      <c r="AC19" s="31"/>
      <c r="AD19" s="31"/>
    </row>
    <row r="20" spans="1:33" x14ac:dyDescent="0.2">
      <c r="B20" s="50" t="s">
        <v>58</v>
      </c>
      <c r="C20" s="50"/>
      <c r="D20" s="50"/>
      <c r="E20" s="50"/>
      <c r="F20" s="62"/>
      <c r="G20" s="62"/>
      <c r="J20" s="31"/>
      <c r="M20" s="31"/>
      <c r="N20" s="31"/>
      <c r="O20" s="31"/>
      <c r="P20" s="31"/>
      <c r="Q20" s="31"/>
      <c r="R20" s="31"/>
      <c r="S20" s="31"/>
      <c r="T20" s="28"/>
      <c r="U20" s="35"/>
      <c r="V20" s="34"/>
      <c r="W20" s="32"/>
      <c r="X20" s="31"/>
      <c r="Y20" s="32"/>
      <c r="Z20" s="31"/>
      <c r="AA20" s="32"/>
      <c r="AB20" s="31"/>
      <c r="AC20" s="31"/>
      <c r="AD20" s="31"/>
      <c r="AE20" s="31"/>
      <c r="AF20" s="31"/>
      <c r="AG20" s="31"/>
    </row>
    <row r="21" spans="1:33" x14ac:dyDescent="0.2">
      <c r="B21" s="63" t="s">
        <v>59</v>
      </c>
      <c r="C21" s="63"/>
      <c r="D21" s="63"/>
      <c r="E21" s="63"/>
      <c r="F21" s="64"/>
      <c r="G21" s="64"/>
      <c r="J21" s="31"/>
      <c r="M21" s="31"/>
      <c r="N21" s="31"/>
      <c r="O21" s="31"/>
      <c r="P21" s="31"/>
      <c r="Q21" s="31"/>
      <c r="R21" s="31"/>
      <c r="S21" s="31"/>
      <c r="T21" s="28"/>
      <c r="U21" s="35"/>
      <c r="V21" s="34"/>
      <c r="W21" s="32"/>
      <c r="X21" s="31"/>
      <c r="Y21" s="32"/>
      <c r="Z21" s="31"/>
      <c r="AA21" s="32"/>
      <c r="AB21" s="31"/>
      <c r="AC21" s="31"/>
      <c r="AD21" s="31"/>
      <c r="AE21" s="31"/>
      <c r="AF21" s="31"/>
      <c r="AG21" s="31"/>
    </row>
    <row r="22" spans="1:33" x14ac:dyDescent="0.2">
      <c r="B22" s="61" t="s">
        <v>56</v>
      </c>
      <c r="C22" s="61"/>
      <c r="D22" s="69"/>
      <c r="E22" s="61"/>
      <c r="F22" s="70"/>
      <c r="G22" s="31"/>
      <c r="I22" s="26"/>
      <c r="J22" s="33"/>
      <c r="L22" s="26"/>
      <c r="M22" s="33"/>
      <c r="N22" s="31"/>
      <c r="O22" s="31"/>
      <c r="P22" s="31"/>
      <c r="Q22" s="31"/>
      <c r="R22" s="31"/>
      <c r="S22" s="31"/>
      <c r="T22" s="34"/>
      <c r="U22" s="35"/>
      <c r="V22" s="28"/>
      <c r="W22" s="32"/>
      <c r="X22" s="31"/>
      <c r="Y22" s="32"/>
      <c r="Z22" s="31"/>
      <c r="AA22" s="32"/>
      <c r="AB22" s="31"/>
      <c r="AC22" s="31"/>
      <c r="AD22" s="31"/>
      <c r="AF22" s="31"/>
      <c r="AG22" s="31"/>
    </row>
    <row r="23" spans="1:33" x14ac:dyDescent="0.2">
      <c r="C23" s="26"/>
      <c r="D23" s="33"/>
      <c r="E23" s="31"/>
      <c r="F23" s="26"/>
      <c r="G23" s="26"/>
      <c r="I23" s="26"/>
      <c r="J23" s="33"/>
      <c r="L23" s="26"/>
      <c r="M23" s="33"/>
      <c r="N23" s="31"/>
      <c r="O23" s="31"/>
      <c r="P23" s="31"/>
      <c r="Q23" s="31"/>
      <c r="R23" s="31"/>
      <c r="S23" s="31"/>
      <c r="T23" s="28"/>
      <c r="U23" s="35"/>
      <c r="V23" s="34"/>
      <c r="W23" s="32"/>
      <c r="X23" s="31"/>
      <c r="Y23" s="32"/>
      <c r="Z23" s="31"/>
      <c r="AA23" s="32"/>
      <c r="AB23" s="31"/>
      <c r="AC23" s="31"/>
      <c r="AD23" s="31"/>
      <c r="AE23" s="31"/>
      <c r="AF23" s="31"/>
      <c r="AG23" s="31"/>
    </row>
    <row r="24" spans="1:33" x14ac:dyDescent="0.2">
      <c r="D24" s="31"/>
      <c r="E24" s="31"/>
      <c r="J24" s="31"/>
      <c r="M24" s="31"/>
      <c r="N24" s="31"/>
      <c r="O24" s="31"/>
      <c r="P24" s="31"/>
      <c r="Q24" s="31"/>
      <c r="R24" s="31"/>
      <c r="S24" s="31"/>
      <c r="T24" s="34"/>
      <c r="U24" s="35"/>
      <c r="V24" s="28"/>
      <c r="W24" s="32"/>
      <c r="X24" s="31"/>
      <c r="Y24" s="32"/>
      <c r="Z24" s="31"/>
      <c r="AA24" s="32"/>
      <c r="AB24" s="31"/>
      <c r="AC24" s="31"/>
      <c r="AD24" s="31"/>
      <c r="AE24" s="31"/>
      <c r="AF24" s="31"/>
      <c r="AG24" s="31"/>
    </row>
    <row r="25" spans="1:33" x14ac:dyDescent="0.2">
      <c r="D25" s="31"/>
      <c r="E25" s="31"/>
      <c r="J25" s="31"/>
      <c r="M25" s="31"/>
      <c r="N25" s="31"/>
      <c r="O25" s="31"/>
      <c r="P25" s="31"/>
      <c r="Q25" s="31"/>
      <c r="R25" s="31"/>
      <c r="S25" s="31"/>
      <c r="T25" s="34"/>
      <c r="U25" s="35"/>
      <c r="V25" s="28"/>
      <c r="W25" s="32"/>
      <c r="X25" s="31"/>
      <c r="Y25" s="32"/>
      <c r="Z25" s="31"/>
      <c r="AA25" s="32"/>
      <c r="AB25" s="31"/>
      <c r="AC25" s="31"/>
      <c r="AD25" s="31"/>
      <c r="AE25" s="31"/>
      <c r="AF25" s="31"/>
      <c r="AG25" s="31"/>
    </row>
    <row r="26" spans="1:33" x14ac:dyDescent="0.2">
      <c r="D26" s="31"/>
      <c r="E26" s="31"/>
      <c r="J26" s="31"/>
      <c r="M26" s="31"/>
      <c r="N26" s="31"/>
      <c r="O26" s="31"/>
      <c r="P26" s="31"/>
      <c r="Q26" s="31"/>
      <c r="R26" s="31"/>
      <c r="S26" s="31"/>
      <c r="T26" s="31"/>
      <c r="U26" s="35"/>
      <c r="V26" s="32"/>
      <c r="W26" s="32"/>
      <c r="X26" s="31"/>
      <c r="Y26" s="32"/>
      <c r="Z26" s="31"/>
      <c r="AA26" s="32"/>
      <c r="AB26" s="31"/>
      <c r="AC26" s="31"/>
      <c r="AD26" s="31"/>
      <c r="AE26" s="31"/>
      <c r="AF26" s="31"/>
      <c r="AG26" s="31"/>
    </row>
    <row r="27" spans="1:33" x14ac:dyDescent="0.2">
      <c r="D27" s="31"/>
      <c r="E27" s="31"/>
      <c r="J27" s="31"/>
      <c r="M27" s="31"/>
      <c r="N27" s="31"/>
      <c r="O27" s="31"/>
      <c r="P27" s="31"/>
      <c r="Q27" s="31"/>
      <c r="R27" s="31"/>
      <c r="S27" s="31"/>
      <c r="T27" s="28"/>
      <c r="U27" s="35"/>
      <c r="V27" s="28"/>
      <c r="W27" s="32"/>
      <c r="X27" s="31"/>
      <c r="Y27" s="32"/>
      <c r="Z27" s="31"/>
      <c r="AA27" s="32"/>
      <c r="AB27" s="31"/>
      <c r="AC27" s="31"/>
      <c r="AD27" s="31"/>
      <c r="AE27" s="31"/>
      <c r="AF27" s="31"/>
      <c r="AG27" s="31"/>
    </row>
    <row r="28" spans="1:33" x14ac:dyDescent="0.2">
      <c r="D28" s="31"/>
      <c r="E28" s="31"/>
      <c r="J28" s="31"/>
      <c r="M28" s="31"/>
      <c r="N28" s="31"/>
      <c r="O28" s="31"/>
      <c r="P28" s="31"/>
      <c r="Q28" s="31"/>
      <c r="R28" s="31"/>
      <c r="S28" s="31"/>
      <c r="T28" s="28"/>
      <c r="U28" s="35"/>
      <c r="V28" s="28"/>
      <c r="W28" s="32"/>
      <c r="X28" s="31"/>
      <c r="Y28" s="32"/>
      <c r="Z28" s="31"/>
      <c r="AA28" s="32"/>
      <c r="AB28" s="31"/>
      <c r="AC28" s="31"/>
      <c r="AD28" s="31"/>
      <c r="AE28" s="31"/>
      <c r="AF28" s="31"/>
      <c r="AG28" s="31"/>
    </row>
    <row r="29" spans="1:33" x14ac:dyDescent="0.2">
      <c r="D29" s="31"/>
      <c r="E29" s="31"/>
      <c r="J29" s="31"/>
      <c r="M29" s="31"/>
      <c r="N29" s="31"/>
      <c r="O29" s="31"/>
      <c r="P29" s="31"/>
      <c r="Q29" s="31"/>
      <c r="R29" s="31"/>
      <c r="S29" s="31"/>
      <c r="T29" s="28"/>
      <c r="U29" s="35"/>
      <c r="V29" s="34"/>
      <c r="W29" s="32"/>
      <c r="X29" s="31"/>
      <c r="Y29" s="32"/>
      <c r="Z29" s="31"/>
      <c r="AA29" s="32"/>
      <c r="AB29" s="31"/>
      <c r="AC29" s="31"/>
      <c r="AD29" s="31"/>
      <c r="AE29" s="31"/>
      <c r="AF29" s="31"/>
      <c r="AG29" s="31"/>
    </row>
    <row r="30" spans="1:33" x14ac:dyDescent="0.2">
      <c r="D30" s="31"/>
      <c r="E30" s="31"/>
      <c r="J30" s="31"/>
      <c r="M30" s="31"/>
      <c r="N30" s="31"/>
      <c r="O30" s="31"/>
      <c r="P30" s="31"/>
      <c r="Q30" s="31"/>
      <c r="R30" s="31"/>
      <c r="S30" s="31"/>
      <c r="T30" s="28"/>
      <c r="U30" s="35"/>
      <c r="V30" s="34"/>
      <c r="W30" s="32"/>
      <c r="X30" s="31"/>
      <c r="Y30" s="32"/>
      <c r="Z30" s="31"/>
      <c r="AA30" s="32"/>
      <c r="AB30" s="31"/>
      <c r="AC30" s="31"/>
      <c r="AD30" s="31"/>
      <c r="AE30" s="31"/>
      <c r="AF30" s="31"/>
      <c r="AG30" s="31"/>
    </row>
    <row r="31" spans="1:33" x14ac:dyDescent="0.2">
      <c r="D31" s="31" t="s">
        <v>23</v>
      </c>
      <c r="E31" s="31"/>
      <c r="J31" s="31" t="s">
        <v>23</v>
      </c>
      <c r="M31" s="31" t="s">
        <v>23</v>
      </c>
      <c r="N31" s="31"/>
      <c r="O31" s="31"/>
      <c r="P31" s="31"/>
      <c r="Q31" s="31"/>
      <c r="R31" s="31"/>
      <c r="S31" s="31"/>
      <c r="T31" s="28"/>
      <c r="U31" s="35"/>
      <c r="V31" s="28"/>
      <c r="W31" s="32"/>
      <c r="X31" s="31"/>
      <c r="Y31" s="32"/>
      <c r="Z31" s="31"/>
      <c r="AA31" s="32"/>
      <c r="AB31" s="31"/>
      <c r="AC31" s="31"/>
      <c r="AD31" s="31"/>
      <c r="AE31" s="31"/>
      <c r="AF31" s="31"/>
      <c r="AG31" s="31"/>
    </row>
    <row r="32" spans="1:33" x14ac:dyDescent="0.2">
      <c r="D32" s="31"/>
      <c r="E32" s="31"/>
      <c r="J32" s="31"/>
      <c r="M32" s="31"/>
      <c r="N32" s="31"/>
      <c r="O32" s="31"/>
      <c r="P32" s="31"/>
      <c r="Q32" s="31"/>
      <c r="R32" s="31"/>
      <c r="S32" s="31"/>
      <c r="T32" s="28"/>
      <c r="U32" s="35"/>
      <c r="V32" s="28"/>
      <c r="W32" s="32"/>
      <c r="X32" s="31"/>
      <c r="Y32" s="32"/>
      <c r="Z32" s="31"/>
      <c r="AA32" s="31"/>
      <c r="AB32" s="31"/>
      <c r="AC32" s="31"/>
      <c r="AD32" s="31"/>
      <c r="AE32" s="31"/>
      <c r="AF32" s="31"/>
      <c r="AG32" s="31"/>
    </row>
    <row r="33" spans="4:33" x14ac:dyDescent="0.2">
      <c r="D33" s="31"/>
      <c r="E33" s="31"/>
      <c r="J33" s="31"/>
      <c r="M33" s="31"/>
      <c r="N33" s="31"/>
      <c r="O33" s="31"/>
      <c r="P33" s="31"/>
      <c r="Q33" s="31"/>
      <c r="R33" s="31"/>
      <c r="S33" s="31"/>
      <c r="T33" s="28"/>
      <c r="U33" s="35"/>
      <c r="V33" s="28"/>
      <c r="W33" s="32"/>
      <c r="X33" s="31"/>
      <c r="Y33" s="32"/>
      <c r="Z33" s="31"/>
      <c r="AA33" s="31"/>
      <c r="AB33" s="31"/>
      <c r="AC33" s="31"/>
      <c r="AD33" s="31"/>
      <c r="AE33" s="31"/>
      <c r="AF33" s="31"/>
      <c r="AG33" s="31"/>
    </row>
    <row r="34" spans="4:33" x14ac:dyDescent="0.2">
      <c r="D34" s="31"/>
      <c r="E34" s="31"/>
      <c r="J34" s="31"/>
      <c r="M34" s="31"/>
      <c r="N34" s="31"/>
      <c r="O34" s="31"/>
      <c r="P34" s="31"/>
      <c r="Q34" s="31"/>
      <c r="R34" s="31"/>
      <c r="S34" s="31"/>
      <c r="T34" s="28"/>
      <c r="U34" s="35"/>
      <c r="V34" s="28"/>
      <c r="W34" s="31"/>
      <c r="X34" s="31"/>
      <c r="Y34" s="31"/>
      <c r="Z34" s="31"/>
      <c r="AA34" s="31"/>
      <c r="AB34" s="31"/>
      <c r="AC34" s="31"/>
      <c r="AD34" s="31"/>
      <c r="AG34" s="31"/>
    </row>
    <row r="35" spans="4:33" x14ac:dyDescent="0.2">
      <c r="D35" s="31"/>
      <c r="E35" s="31"/>
      <c r="J35" s="31"/>
      <c r="M35" s="31"/>
      <c r="N35" s="31"/>
      <c r="O35" s="31"/>
      <c r="P35" s="31"/>
      <c r="Q35" s="31"/>
      <c r="R35" s="31"/>
      <c r="AE35" s="31"/>
      <c r="AF35" s="31"/>
      <c r="AG35" s="31"/>
    </row>
    <row r="36" spans="4:33" x14ac:dyDescent="0.2">
      <c r="D36" s="31"/>
      <c r="E36" s="31"/>
      <c r="J36" s="31"/>
      <c r="M36" s="31"/>
      <c r="N36" s="31"/>
      <c r="O36" s="31"/>
      <c r="P36" s="31"/>
      <c r="Q36" s="31"/>
      <c r="R36" s="31"/>
      <c r="AE36" s="31"/>
      <c r="AF36" s="31"/>
      <c r="AG36" s="31"/>
    </row>
    <row r="37" spans="4:33" x14ac:dyDescent="0.2">
      <c r="D37" s="31"/>
      <c r="E37" s="31"/>
      <c r="J37" s="31"/>
      <c r="M37" s="31"/>
      <c r="N37" s="31"/>
      <c r="O37" s="31"/>
      <c r="P37" s="31"/>
      <c r="Q37" s="31"/>
      <c r="R37" s="31"/>
      <c r="S37" s="31"/>
      <c r="T37" s="31"/>
      <c r="U37" s="35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</row>
    <row r="38" spans="4:33" x14ac:dyDescent="0.2">
      <c r="D38" s="31"/>
      <c r="E38" s="31"/>
      <c r="J38" s="31"/>
      <c r="M38" s="31"/>
      <c r="N38" s="31"/>
      <c r="O38" s="31"/>
      <c r="P38" s="31"/>
      <c r="Q38" s="31"/>
      <c r="R38" s="31"/>
      <c r="W38" s="32"/>
      <c r="X38" s="31"/>
      <c r="Y38" s="32"/>
      <c r="Z38" s="31"/>
      <c r="AA38" s="32"/>
      <c r="AB38" s="31"/>
      <c r="AC38" s="31"/>
      <c r="AD38" s="31"/>
      <c r="AE38" s="31"/>
      <c r="AF38" s="31"/>
      <c r="AG38" s="31"/>
    </row>
    <row r="39" spans="4:33" x14ac:dyDescent="0.2">
      <c r="D39" s="31"/>
      <c r="E39" s="31"/>
      <c r="J39" s="31"/>
      <c r="M39" s="31"/>
      <c r="N39" s="31"/>
      <c r="O39" s="31"/>
      <c r="P39" s="31"/>
      <c r="Q39" s="31"/>
      <c r="R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</row>
    <row r="40" spans="4:33" x14ac:dyDescent="0.2">
      <c r="D40" s="31"/>
      <c r="E40" s="31"/>
      <c r="J40" s="31"/>
      <c r="M40" s="31"/>
      <c r="N40" s="31"/>
      <c r="O40" s="31"/>
      <c r="P40" s="31"/>
      <c r="Q40" s="31"/>
      <c r="R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</row>
    <row r="41" spans="4:33" x14ac:dyDescent="0.2">
      <c r="D41" s="31"/>
      <c r="E41" s="31"/>
      <c r="J41" s="31"/>
      <c r="M41" s="31"/>
      <c r="N41" s="31"/>
      <c r="O41" s="31"/>
      <c r="P41" s="31"/>
      <c r="Q41" s="31"/>
      <c r="R41" s="31"/>
      <c r="W41" s="31"/>
      <c r="X41" s="31"/>
      <c r="Y41" s="31"/>
      <c r="Z41" s="31"/>
      <c r="AA41" s="31"/>
      <c r="AB41" s="31"/>
      <c r="AC41" s="31"/>
      <c r="AD41" s="31"/>
      <c r="AE41" s="31"/>
    </row>
    <row r="42" spans="4:33" x14ac:dyDescent="0.2">
      <c r="D42" s="31"/>
      <c r="E42" s="31"/>
      <c r="J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AE42" s="31"/>
    </row>
    <row r="43" spans="4:33" x14ac:dyDescent="0.2">
      <c r="D43" s="31"/>
      <c r="E43" s="31"/>
      <c r="J43" s="31"/>
      <c r="M43" s="31"/>
      <c r="N43" s="31"/>
      <c r="O43" s="31"/>
      <c r="P43" s="31"/>
      <c r="Q43" s="31"/>
      <c r="R43" s="31"/>
      <c r="W43" s="31"/>
      <c r="X43" s="31"/>
      <c r="Y43" s="31"/>
      <c r="Z43" s="31"/>
      <c r="AA43" s="31"/>
      <c r="AE43" s="31"/>
    </row>
    <row r="44" spans="4:33" x14ac:dyDescent="0.2">
      <c r="D44" s="31"/>
      <c r="E44" s="31"/>
      <c r="J44" s="31"/>
      <c r="M44" s="31"/>
      <c r="N44" s="31"/>
      <c r="O44" s="31"/>
      <c r="P44" s="31"/>
      <c r="Q44" s="31"/>
      <c r="R44" s="31"/>
      <c r="AE44" s="31"/>
    </row>
    <row r="45" spans="4:33" x14ac:dyDescent="0.2">
      <c r="D45" s="31"/>
      <c r="E45" s="31"/>
      <c r="J45" s="31"/>
      <c r="M45" s="31"/>
      <c r="N45" s="31"/>
      <c r="O45" s="31"/>
      <c r="P45" s="31"/>
      <c r="Q45" s="31"/>
      <c r="R45" s="31"/>
      <c r="AE45" s="31"/>
    </row>
    <row r="46" spans="4:33" x14ac:dyDescent="0.2">
      <c r="D46" s="31"/>
      <c r="E46" s="31"/>
      <c r="J46" s="31"/>
      <c r="M46" s="31"/>
      <c r="N46" s="31"/>
      <c r="O46" s="31"/>
      <c r="P46" s="31"/>
      <c r="Q46" s="31"/>
      <c r="R46" s="31"/>
      <c r="AB46" s="31"/>
      <c r="AC46" s="31"/>
      <c r="AD46" s="31"/>
      <c r="AE46" s="31"/>
    </row>
    <row r="47" spans="4:33" x14ac:dyDescent="0.2">
      <c r="D47" s="31"/>
      <c r="E47" s="31"/>
      <c r="J47" s="31"/>
      <c r="M47" s="31"/>
      <c r="N47" s="31"/>
      <c r="O47" s="31"/>
      <c r="P47" s="31"/>
      <c r="Q47" s="31"/>
      <c r="R47" s="31"/>
      <c r="AB47" s="31"/>
      <c r="AC47" s="31"/>
      <c r="AD47" s="31"/>
      <c r="AE47" s="31"/>
    </row>
    <row r="48" spans="4:33" x14ac:dyDescent="0.2">
      <c r="D48" s="31"/>
      <c r="E48" s="31"/>
      <c r="J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AB48" s="31"/>
      <c r="AC48" s="31"/>
      <c r="AD48" s="31"/>
      <c r="AE48" s="31"/>
    </row>
    <row r="49" spans="4:31" x14ac:dyDescent="0.2">
      <c r="D49" s="31"/>
      <c r="E49" s="31"/>
      <c r="J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</row>
    <row r="50" spans="4:31" x14ac:dyDescent="0.2">
      <c r="D50" s="31"/>
      <c r="E50" s="31"/>
      <c r="J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</row>
    <row r="51" spans="4:31" x14ac:dyDescent="0.2">
      <c r="D51" s="31"/>
      <c r="E51" s="31"/>
      <c r="J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</row>
    <row r="52" spans="4:31" x14ac:dyDescent="0.2">
      <c r="D52" s="31"/>
      <c r="E52" s="31"/>
      <c r="J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</row>
    <row r="53" spans="4:31" x14ac:dyDescent="0.2">
      <c r="D53" s="31"/>
      <c r="E53" s="31"/>
      <c r="J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</row>
    <row r="54" spans="4:31" x14ac:dyDescent="0.2">
      <c r="D54" s="31"/>
      <c r="E54" s="31"/>
      <c r="J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</row>
    <row r="55" spans="4:31" x14ac:dyDescent="0.2">
      <c r="D55" s="31"/>
      <c r="E55" s="31"/>
      <c r="J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</row>
    <row r="56" spans="4:31" x14ac:dyDescent="0.2">
      <c r="D56" s="31"/>
      <c r="E56" s="31"/>
      <c r="J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</row>
    <row r="57" spans="4:31" x14ac:dyDescent="0.2">
      <c r="D57" s="31"/>
      <c r="E57" s="31"/>
      <c r="J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</row>
    <row r="58" spans="4:31" x14ac:dyDescent="0.2">
      <c r="D58" s="31"/>
      <c r="E58" s="31"/>
      <c r="J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</row>
    <row r="59" spans="4:31" x14ac:dyDescent="0.2">
      <c r="D59" s="31"/>
      <c r="E59" s="31"/>
      <c r="J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</row>
    <row r="60" spans="4:31" x14ac:dyDescent="0.2">
      <c r="D60" s="31"/>
      <c r="E60" s="31"/>
      <c r="J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</row>
    <row r="61" spans="4:31" x14ac:dyDescent="0.2">
      <c r="D61" s="31"/>
      <c r="E61" s="31"/>
      <c r="J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</row>
    <row r="62" spans="4:31" x14ac:dyDescent="0.2">
      <c r="D62" s="31"/>
      <c r="E62" s="31"/>
      <c r="J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</row>
    <row r="63" spans="4:31" x14ac:dyDescent="0.2">
      <c r="D63" s="31"/>
      <c r="E63" s="31"/>
      <c r="J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</row>
    <row r="64" spans="4:31" x14ac:dyDescent="0.2">
      <c r="D64" s="31"/>
      <c r="E64" s="31"/>
      <c r="J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</row>
    <row r="65" spans="4:31" x14ac:dyDescent="0.2">
      <c r="D65" s="31"/>
      <c r="E65" s="31"/>
      <c r="J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</row>
    <row r="66" spans="4:31" x14ac:dyDescent="0.2">
      <c r="D66" s="31"/>
      <c r="E66" s="31"/>
      <c r="J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</row>
    <row r="67" spans="4:31" x14ac:dyDescent="0.2">
      <c r="D67" s="31"/>
      <c r="E67" s="31"/>
      <c r="J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</row>
    <row r="68" spans="4:31" x14ac:dyDescent="0.2">
      <c r="D68" s="31"/>
      <c r="E68" s="31"/>
      <c r="J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</row>
    <row r="69" spans="4:31" x14ac:dyDescent="0.2">
      <c r="D69" s="31"/>
      <c r="E69" s="31"/>
      <c r="J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</row>
    <row r="70" spans="4:31" x14ac:dyDescent="0.2">
      <c r="D70" s="31"/>
      <c r="E70" s="31"/>
      <c r="J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</row>
    <row r="71" spans="4:31" x14ac:dyDescent="0.2">
      <c r="D71" s="31"/>
      <c r="E71" s="31"/>
      <c r="J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</row>
    <row r="72" spans="4:31" x14ac:dyDescent="0.2"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</row>
    <row r="73" spans="4:31" x14ac:dyDescent="0.2">
      <c r="S73" s="31"/>
      <c r="T73" s="31"/>
      <c r="U73" s="31"/>
      <c r="V73" s="31"/>
      <c r="W73" s="31"/>
      <c r="X73" s="31"/>
      <c r="Y73" s="31"/>
      <c r="Z73" s="31"/>
      <c r="AA73" s="31"/>
    </row>
    <row r="74" spans="4:31" x14ac:dyDescent="0.2">
      <c r="S74" s="31"/>
      <c r="T74" s="31"/>
      <c r="U74" s="31"/>
      <c r="V74" s="31"/>
      <c r="W74" s="31"/>
      <c r="X74" s="31"/>
      <c r="Y74" s="31"/>
      <c r="Z74" s="31"/>
      <c r="AA74" s="31"/>
    </row>
    <row r="75" spans="4:31" x14ac:dyDescent="0.2">
      <c r="W75" s="31"/>
      <c r="X75" s="31"/>
      <c r="Y75" s="31"/>
      <c r="Z75" s="31"/>
      <c r="AA75" s="3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13D7B-BABE-1A47-A22F-F5A06DB2F8B4}">
  <dimension ref="A1:D6"/>
  <sheetViews>
    <sheetView zoomScale="120" zoomScaleNormal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" sqref="D2"/>
    </sheetView>
  </sheetViews>
  <sheetFormatPr baseColWidth="10" defaultColWidth="8.83203125" defaultRowHeight="15" x14ac:dyDescent="0.2"/>
  <cols>
    <col min="1" max="1" width="8.83203125" style="1"/>
  </cols>
  <sheetData>
    <row r="1" spans="1:4" s="1" customFormat="1" x14ac:dyDescent="0.2">
      <c r="A1" s="1" t="s">
        <v>22</v>
      </c>
      <c r="B1" s="1" t="s">
        <v>17</v>
      </c>
      <c r="C1" s="1" t="s">
        <v>21</v>
      </c>
      <c r="D1" s="1" t="s">
        <v>16</v>
      </c>
    </row>
    <row r="2" spans="1:4" x14ac:dyDescent="0.2">
      <c r="A2" s="1">
        <v>2016</v>
      </c>
      <c r="B2">
        <f>SUM(Combining_data!B2,Combining_data!B7)</f>
        <v>12257</v>
      </c>
      <c r="C2">
        <f>SUM(Combining_data!C2,Combining_data!C7)/B2</f>
        <v>0.76723504935954967</v>
      </c>
      <c r="D2">
        <f>SUM(Combining_data!D2,Combining_data!D7)/B2</f>
        <v>0.64126621522395366</v>
      </c>
    </row>
    <row r="3" spans="1:4" x14ac:dyDescent="0.2">
      <c r="A3" s="1">
        <v>2017</v>
      </c>
      <c r="B3">
        <f>SUM(Combining_data!B3,Combining_data!B8)</f>
        <v>13418</v>
      </c>
      <c r="C3">
        <f>SUM(Combining_data!C3,Combining_data!C8)/B3</f>
        <v>0.79147413921597853</v>
      </c>
      <c r="D3">
        <f>SUM(Combining_data!D3,Combining_data!D8)/B3</f>
        <v>0.66030705023103298</v>
      </c>
    </row>
    <row r="4" spans="1:4" x14ac:dyDescent="0.2">
      <c r="A4" s="1">
        <v>2018</v>
      </c>
      <c r="B4">
        <f>SUM(Combining_data!B4,Combining_data!B9)</f>
        <v>14129</v>
      </c>
      <c r="C4">
        <f>SUM(Combining_data!C4,Combining_data!C9)/B4</f>
        <v>0.789652487791068</v>
      </c>
      <c r="D4">
        <f>SUM(Combining_data!D4,Combining_data!D9)/B4</f>
        <v>0.68037369948333215</v>
      </c>
    </row>
    <row r="6" spans="1:4" x14ac:dyDescent="0.2">
      <c r="B6" s="1"/>
      <c r="C6" s="1"/>
      <c r="D6" s="1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zoomScale="120" zoomScaleNormal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3203125" defaultRowHeight="15" x14ac:dyDescent="0.2"/>
  <cols>
    <col min="1" max="1" width="8.83203125" style="1"/>
  </cols>
  <sheetData>
    <row r="1" spans="1:6" s="1" customFormat="1" x14ac:dyDescent="0.2">
      <c r="A1" s="1" t="s">
        <v>22</v>
      </c>
      <c r="B1" s="1" t="s">
        <v>17</v>
      </c>
      <c r="C1" s="1" t="s">
        <v>21</v>
      </c>
      <c r="D1" s="1" t="s">
        <v>16</v>
      </c>
    </row>
    <row r="2" spans="1:6" x14ac:dyDescent="0.2">
      <c r="A2" s="1">
        <v>2016</v>
      </c>
      <c r="B2">
        <v>8096</v>
      </c>
      <c r="C2">
        <f>6605</f>
        <v>6605</v>
      </c>
      <c r="D2">
        <f>5724</f>
        <v>5724</v>
      </c>
      <c r="F2" t="s">
        <v>54</v>
      </c>
    </row>
    <row r="3" spans="1:6" x14ac:dyDescent="0.2">
      <c r="A3" s="1">
        <v>2017</v>
      </c>
      <c r="B3">
        <v>9017</v>
      </c>
      <c r="C3">
        <f>7500</f>
        <v>7500</v>
      </c>
      <c r="D3">
        <f>6582</f>
        <v>6582</v>
      </c>
    </row>
    <row r="4" spans="1:6" x14ac:dyDescent="0.2">
      <c r="A4" s="1">
        <v>2018</v>
      </c>
      <c r="B4">
        <v>9468</v>
      </c>
      <c r="C4">
        <f>7819</f>
        <v>7819</v>
      </c>
      <c r="D4">
        <f>7070</f>
        <v>7070</v>
      </c>
    </row>
    <row r="6" spans="1:6" x14ac:dyDescent="0.2">
      <c r="B6" s="1" t="s">
        <v>17</v>
      </c>
      <c r="C6" s="1" t="s">
        <v>21</v>
      </c>
      <c r="D6" s="1" t="s">
        <v>16</v>
      </c>
    </row>
    <row r="7" spans="1:6" x14ac:dyDescent="0.2">
      <c r="A7" s="1">
        <v>2016</v>
      </c>
      <c r="B7">
        <v>4161</v>
      </c>
      <c r="C7">
        <v>2799</v>
      </c>
      <c r="D7">
        <v>2136</v>
      </c>
      <c r="F7" t="s">
        <v>55</v>
      </c>
    </row>
    <row r="8" spans="1:6" x14ac:dyDescent="0.2">
      <c r="A8" s="1">
        <v>2017</v>
      </c>
      <c r="B8">
        <v>4401</v>
      </c>
      <c r="C8">
        <f>3120</f>
        <v>3120</v>
      </c>
      <c r="D8">
        <f>2278</f>
        <v>2278</v>
      </c>
    </row>
    <row r="9" spans="1:6" x14ac:dyDescent="0.2">
      <c r="A9" s="1">
        <v>2018</v>
      </c>
      <c r="B9">
        <v>4661</v>
      </c>
      <c r="C9">
        <f>3338</f>
        <v>3338</v>
      </c>
      <c r="D9">
        <f>2543</f>
        <v>2543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4"/>
  <sheetViews>
    <sheetView zoomScale="120" zoomScaleNormal="120" workbookViewId="0">
      <selection activeCell="A12" sqref="A12"/>
    </sheetView>
  </sheetViews>
  <sheetFormatPr baseColWidth="10" defaultColWidth="8.83203125" defaultRowHeight="15" x14ac:dyDescent="0.2"/>
  <cols>
    <col min="1" max="1" width="57.33203125" bestFit="1" customWidth="1"/>
  </cols>
  <sheetData>
    <row r="1" spans="1:12" x14ac:dyDescent="0.2">
      <c r="A1" t="s">
        <v>24</v>
      </c>
    </row>
    <row r="2" spans="1:12" x14ac:dyDescent="0.2">
      <c r="K2" s="16"/>
      <c r="L2" s="16"/>
    </row>
    <row r="3" spans="1:12" x14ac:dyDescent="0.2">
      <c r="A3" t="s">
        <v>44</v>
      </c>
    </row>
    <row r="4" spans="1:12" x14ac:dyDescent="0.2">
      <c r="A4" t="s">
        <v>45</v>
      </c>
      <c r="B4" s="11"/>
    </row>
    <row r="5" spans="1:12" x14ac:dyDescent="0.2">
      <c r="A5" s="27"/>
    </row>
    <row r="7" spans="1:12" x14ac:dyDescent="0.2">
      <c r="A7" t="s">
        <v>46</v>
      </c>
      <c r="B7" s="12" t="s">
        <v>47</v>
      </c>
    </row>
    <row r="8" spans="1:12" x14ac:dyDescent="0.2">
      <c r="A8" t="s">
        <v>51</v>
      </c>
      <c r="B8" s="12" t="s">
        <v>48</v>
      </c>
      <c r="C8" s="16"/>
      <c r="D8" s="16"/>
      <c r="E8" s="16"/>
      <c r="F8" s="16"/>
      <c r="G8" s="16"/>
    </row>
    <row r="9" spans="1:12" x14ac:dyDescent="0.2">
      <c r="A9" t="s">
        <v>50</v>
      </c>
      <c r="B9" s="12" t="s">
        <v>49</v>
      </c>
    </row>
    <row r="10" spans="1:12" x14ac:dyDescent="0.2">
      <c r="A10" s="26" t="s">
        <v>52</v>
      </c>
      <c r="B10" s="12" t="s">
        <v>53</v>
      </c>
    </row>
    <row r="11" spans="1:12" x14ac:dyDescent="0.2">
      <c r="A11" s="26" t="s">
        <v>57</v>
      </c>
    </row>
    <row r="12" spans="1:12" x14ac:dyDescent="0.2">
      <c r="A12" s="26"/>
      <c r="B12" s="12"/>
    </row>
    <row r="13" spans="1:12" x14ac:dyDescent="0.2">
      <c r="B13" t="s">
        <v>23</v>
      </c>
    </row>
    <row r="14" spans="1:12" x14ac:dyDescent="0.2">
      <c r="A14" s="12"/>
    </row>
  </sheetData>
  <hyperlinks>
    <hyperlink ref="B7" r:id="rId1" xr:uid="{B922508E-631F-B941-B6B7-A067F364D8B9}"/>
    <hyperlink ref="B8" r:id="rId2" xr:uid="{0D85A399-D5FA-9C48-9E20-4C0A58179E57}"/>
    <hyperlink ref="B9" r:id="rId3" display="https://www.cdph.ca.gov/Programs/CID/DOA/CDPH Document Library/California Needs Assessment - 2016 - FINAL 30Sept.pdf" xr:uid="{1188B80D-E182-2047-8077-B23CEB1BD751}"/>
    <hyperlink ref="B10" r:id="rId4" xr:uid="{AA79C73E-9003-F74B-B599-217D44F2427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CD82F-C49B-E645-9ED1-742B79A009E4}">
  <dimension ref="A1:C27"/>
  <sheetViews>
    <sheetView workbookViewId="0"/>
  </sheetViews>
  <sheetFormatPr baseColWidth="10" defaultRowHeight="15" x14ac:dyDescent="0.2"/>
  <cols>
    <col min="1" max="1" width="13" bestFit="1" customWidth="1"/>
    <col min="2" max="2" width="52" customWidth="1"/>
    <col min="3" max="3" width="32" customWidth="1"/>
  </cols>
  <sheetData>
    <row r="1" spans="1:3" ht="16" x14ac:dyDescent="0.2">
      <c r="A1" s="39" t="s">
        <v>28</v>
      </c>
      <c r="B1" s="40" t="s">
        <v>29</v>
      </c>
      <c r="C1" s="41" t="s">
        <v>35</v>
      </c>
    </row>
    <row r="2" spans="1:3" ht="16" x14ac:dyDescent="0.2">
      <c r="A2" s="39" t="s">
        <v>31</v>
      </c>
      <c r="B2" s="42" t="s">
        <v>27</v>
      </c>
      <c r="C2" s="43"/>
    </row>
    <row r="3" spans="1:3" ht="48" x14ac:dyDescent="0.2">
      <c r="A3" s="44" t="s">
        <v>30</v>
      </c>
      <c r="B3" s="38" t="s">
        <v>36</v>
      </c>
      <c r="C3" s="45" t="s">
        <v>37</v>
      </c>
    </row>
    <row r="4" spans="1:3" ht="16" x14ac:dyDescent="0.2">
      <c r="A4" s="46" t="s">
        <v>32</v>
      </c>
      <c r="B4" s="42" t="s">
        <v>26</v>
      </c>
      <c r="C4" s="43"/>
    </row>
    <row r="5" spans="1:3" ht="32" x14ac:dyDescent="0.2">
      <c r="A5" s="46" t="s">
        <v>33</v>
      </c>
      <c r="B5" s="37" t="s">
        <v>34</v>
      </c>
      <c r="C5" s="47" t="s">
        <v>38</v>
      </c>
    </row>
    <row r="6" spans="1:3" ht="16" x14ac:dyDescent="0.2">
      <c r="A6" s="46" t="s">
        <v>39</v>
      </c>
      <c r="B6" s="37" t="s">
        <v>40</v>
      </c>
      <c r="C6" s="47" t="s">
        <v>38</v>
      </c>
    </row>
    <row r="7" spans="1:3" ht="16" x14ac:dyDescent="0.2">
      <c r="A7" s="46" t="s">
        <v>41</v>
      </c>
      <c r="B7" s="38" t="s">
        <v>42</v>
      </c>
      <c r="C7" s="48" t="s">
        <v>38</v>
      </c>
    </row>
    <row r="8" spans="1:3" x14ac:dyDescent="0.2">
      <c r="A8" s="49" t="s">
        <v>43</v>
      </c>
    </row>
    <row r="9" spans="1:3" x14ac:dyDescent="0.2">
      <c r="B9" s="36"/>
    </row>
    <row r="10" spans="1:3" x14ac:dyDescent="0.2">
      <c r="A10" s="1" t="s">
        <v>23</v>
      </c>
      <c r="B10" s="36"/>
    </row>
    <row r="11" spans="1:3" x14ac:dyDescent="0.2">
      <c r="B11" s="36"/>
    </row>
    <row r="12" spans="1:3" x14ac:dyDescent="0.2">
      <c r="B12" s="36"/>
    </row>
    <row r="13" spans="1:3" x14ac:dyDescent="0.2">
      <c r="B13" s="36"/>
    </row>
    <row r="14" spans="1:3" x14ac:dyDescent="0.2">
      <c r="B14" s="36"/>
    </row>
    <row r="15" spans="1:3" x14ac:dyDescent="0.2">
      <c r="B15" s="36"/>
    </row>
    <row r="16" spans="1:3" x14ac:dyDescent="0.2">
      <c r="B16" s="36"/>
    </row>
    <row r="17" spans="2:2" x14ac:dyDescent="0.2">
      <c r="B17" s="36"/>
    </row>
    <row r="18" spans="2:2" x14ac:dyDescent="0.2">
      <c r="B18" s="36"/>
    </row>
    <row r="19" spans="2:2" x14ac:dyDescent="0.2">
      <c r="B19" s="36"/>
    </row>
    <row r="20" spans="2:2" x14ac:dyDescent="0.2">
      <c r="B20" s="36"/>
    </row>
    <row r="21" spans="2:2" x14ac:dyDescent="0.2">
      <c r="B21" s="36"/>
    </row>
    <row r="22" spans="2:2" x14ac:dyDescent="0.2">
      <c r="B22" s="36"/>
    </row>
    <row r="23" spans="2:2" x14ac:dyDescent="0.2">
      <c r="B23" s="36"/>
    </row>
    <row r="24" spans="2:2" x14ac:dyDescent="0.2">
      <c r="B24" s="36"/>
    </row>
    <row r="25" spans="2:2" x14ac:dyDescent="0.2">
      <c r="B25" s="36"/>
    </row>
    <row r="26" spans="2:2" x14ac:dyDescent="0.2">
      <c r="B26" s="36"/>
    </row>
    <row r="27" spans="2:2" x14ac:dyDescent="0.2">
      <c r="B27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Stratified_Data</vt:lpstr>
      <vt:lpstr>Total_Data</vt:lpstr>
      <vt:lpstr>Combining_data</vt:lpstr>
      <vt:lpstr>Comments</vt:lpstr>
      <vt:lpstr>Indicator definitions</vt:lpstr>
    </vt:vector>
  </TitlesOfParts>
  <Company>Johns Hopkins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2020-05-23T13:38:33Z</dcterms:created>
  <dcterms:modified xsi:type="dcterms:W3CDTF">2020-07-27T19:41:48Z</dcterms:modified>
</cp:coreProperties>
</file>