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"/>
    </mc:Choice>
  </mc:AlternateContent>
  <xr:revisionPtr revIDLastSave="0" documentId="13_ncr:1_{8021B339-4530-414E-96CB-57A56662B21E}" xr6:coauthVersionLast="45" xr6:coauthVersionMax="45" xr10:uidLastSave="{00000000-0000-0000-0000-000000000000}"/>
  <bookViews>
    <workbookView xWindow="40" yWindow="460" windowWidth="28760" windowHeight="15940" xr2:uid="{00000000-000D-0000-FFFF-FFFF00000000}"/>
  </bookViews>
  <sheets>
    <sheet name="Stratified_Data" sheetId="1" r:id="rId1"/>
    <sheet name="Total_Data" sheetId="4" r:id="rId2"/>
    <sheet name="Comment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E13" i="1"/>
  <c r="D17" i="1"/>
  <c r="D13" i="1"/>
  <c r="D6" i="1"/>
  <c r="I17" i="1"/>
  <c r="I13" i="1"/>
  <c r="I6" i="1"/>
  <c r="F13" i="1"/>
  <c r="F6" i="1"/>
  <c r="K12" i="1"/>
  <c r="K13" i="1"/>
</calcChain>
</file>

<file path=xl/sharedStrings.xml><?xml version="1.0" encoding="utf-8"?>
<sst xmlns="http://schemas.openxmlformats.org/spreadsheetml/2006/main" count="50" uniqueCount="37">
  <si>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</si>
  <si>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</si>
  <si>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</si>
  <si>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</si>
  <si>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</si>
  <si>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</si>
  <si>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</si>
  <si>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</si>
  <si>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</si>
  <si>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</si>
  <si>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</si>
  <si>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</si>
  <si>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</si>
  <si>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</si>
  <si>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</si>
  <si>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</si>
  <si>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</si>
  <si>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</si>
  <si>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</si>
  <si>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</si>
  <si>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</si>
  <si>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</si>
  <si>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</si>
  <si>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</si>
  <si>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</si>
  <si>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>Harris County</t>
  </si>
  <si>
    <t xml:space="preserve">Specific EHE priority county: </t>
  </si>
  <si>
    <t>MSA has 9 counties, but Harris by far the largest (6x larger than next largest county)</t>
  </si>
  <si>
    <t>http://www.houstontx.gov/health/HIV-STD/Documents/2019-Epi-Profile-Final-20191212.pdf</t>
  </si>
  <si>
    <t>http://www.houstontx.gov/health/HIV-STD/index.html</t>
  </si>
  <si>
    <t>Houston Health Department</t>
  </si>
  <si>
    <t>Estimates in green are for Houston EMA (Eligible Metropolitan Area), which includes Houston/Harris County</t>
  </si>
  <si>
    <t xml:space="preserve">Additional figures that could be useful if we eyeball values: </t>
  </si>
  <si>
    <t>2019 Epi Profile</t>
  </si>
  <si>
    <t xml:space="preserve">Page 42: </t>
  </si>
  <si>
    <t xml:space="preserve">Page 46: </t>
  </si>
  <si>
    <t>Estimates in blue are for Houston/Harris County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</si>
</sst>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2" borderId="2" xfId="0" applyFill="1" applyBorder="1"/>
    <xf numFmtId="1" fontId="0" fillId="2" borderId="3" xfId="0" applyNumberForma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1" xfId="0" applyFill="1" applyBorder="1"/>
    <xf numFmtId="1" fontId="0" fillId="3" borderId="3" xfId="0" applyNumberFormat="1" applyFill="1" applyBorder="1"/>
    <xf numFmtId="1" fontId="0" fillId="3" borderId="0" xfId="0" applyNumberFormat="1" applyFill="1" applyBorder="1"/>
    <xf numFmtId="1" fontId="0" fillId="3" borderId="1" xfId="0" applyNumberForma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2" fontId="0" fillId="2" borderId="3" xfId="0" applyNumberFormat="1" applyFill="1" applyBorder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ill="1" applyBorder="1"/>
    <xf numFmtId="2" fontId="0" fillId="2" borderId="1" xfId="0" applyNumberFormat="1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0" fontId="0" fillId="4" borderId="0" xfId="0" applyFill="1"/>
    <xf numFmtId="0" fontId="2" fillId="4" borderId="0" xfId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666749</xdr:colOff>
      <xdr:row>4</xdr:row>
      <xdr:rowOff>40392</xdr:rowOff>
    </xdr:from>
    <xdr:to>
      <xdr:col>15</xdr:col>
      <xdr:colOff>486833</xdr:colOff>
      <xdr:row>19</xdr:row>
      <xdr:rowOff>42333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8F44D-8534-9643-BCA2-F1A55908C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9582" y="802392"/>
          <a:ext cx="5916084" cy="2859441"/>
        </a:xfrm>
        <a:prstGeom prst="rect">
          <a:avLst/>
        </a:prstGeom>
      </xdr:spPr>
    </xdr:pic>
    <xdr:clientData/>
  </xdr:twoCellAnchor>
  <xdr:twoCellAnchor editAs="oneCell">
    <xdr:from>
      <xdr:col>6</xdr:col>
      <xdr:colOff>613834</xdr:colOff>
      <xdr:row>21</xdr:row>
      <xdr:rowOff>0</xdr:rowOff>
    </xdr:from>
    <xdr:to>
      <xdr:col>15</xdr:col>
      <xdr:colOff>377847</xdr:colOff>
      <xdr:row>36</xdr:row>
      <xdr:rowOff>107950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BD5AB7-04A8-4043-9396-56AAECC93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6667" y="4000500"/>
          <a:ext cx="5860013" cy="2965450"/>
        </a:xfrm>
        <a:prstGeom prst="rect">
          <a:avLst/>
        </a:prstGeom>
      </xdr:spPr>
    </xdr:pic>
    <xdr:clientData/>
  </xdr:twoCellAnchor>
  <xdr:twoCellAnchor editAs="oneCell">
    <xdr:from>
      <xdr:col>6</xdr:col>
      <xdr:colOff>603250</xdr:colOff>
      <xdr:row>36</xdr:row>
      <xdr:rowOff>84666</xdr:rowOff>
    </xdr:from>
    <xdr:to>
      <xdr:col>15</xdr:col>
      <xdr:colOff>393869</xdr:colOff>
      <xdr:row>51</xdr:row>
      <xdr:rowOff>158749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261663-3C21-EE47-9DEE-FA1141A84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6083" y="6942666"/>
          <a:ext cx="5886619" cy="2931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houstontx.gov/health/HIV-STD/index.html" TargetMode="External"/><Relationship Id="rId1" Type="http://schemas.openxmlformats.org/officeDocument/2006/relationships/hyperlink" Target="http://www.houstontx.gov/health/HIV-STD/Documents/2019-Epi-Profile-Final-201912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</cols>
  <sheetData>
    <row r="1" spans="1:16" s="1" customFormat="1" x14ac:dyDescent="0.2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</row>
    <row r="2" spans="1:16" s="1" customFormat="1" x14ac:dyDescent="0.2">
      <c r="A2" s="1" t="s">
        <v>15</v>
      </c>
      <c r="B2" s="1">
        <v>2017</v>
      </c>
      <c r="C2" s="1">
        <v>2017</v>
      </c>
      <c r="D2" s="1">
        <v>2017</v>
      </c>
      <c r="E2" s="1">
        <v>2017</v>
      </c>
      <c r="F2" s="1">
        <v>2017</v>
      </c>
      <c r="G2" s="1">
        <v>2016</v>
      </c>
      <c r="H2" s="1">
        <v>2016</v>
      </c>
      <c r="I2" s="1">
        <v>2016</v>
      </c>
      <c r="J2" s="1">
        <v>2016</v>
      </c>
      <c r="K2" s="1">
        <v>2016</v>
      </c>
      <c r="L2" s="1">
        <v>2015</v>
      </c>
      <c r="M2" s="1">
        <v>2015</v>
      </c>
      <c r="N2" s="1">
        <v>2015</v>
      </c>
      <c r="O2" s="1">
        <v>2015</v>
      </c>
      <c r="P2" s="1">
        <v>2015</v>
      </c>
    </row>
    <row r="3" spans="1:16" s="5" customFormat="1" x14ac:dyDescent="0.2">
      <c r="A3" s="4" t="s">
        <v>0</v>
      </c>
      <c r="B3" s="16">
        <v>0.56999999999999995</v>
      </c>
      <c r="C3" s="16">
        <v>0.75</v>
      </c>
      <c r="D3" s="16">
        <v>28225</v>
      </c>
      <c r="E3" s="16">
        <v>0.8</v>
      </c>
      <c r="F3" s="20">
        <v>1120</v>
      </c>
      <c r="G3" s="16">
        <v>0.57999999999999996</v>
      </c>
      <c r="H3" s="16">
        <v>0.76</v>
      </c>
      <c r="I3" s="20">
        <v>25132</v>
      </c>
      <c r="K3" s="20">
        <v>1014</v>
      </c>
      <c r="L3" s="20">
        <v>0.54100000000000004</v>
      </c>
      <c r="M3" s="16">
        <v>0.76</v>
      </c>
      <c r="N3" s="16">
        <v>26041</v>
      </c>
    </row>
    <row r="4" spans="1:16" s="7" customFormat="1" x14ac:dyDescent="0.2">
      <c r="A4" s="6" t="s">
        <v>1</v>
      </c>
      <c r="B4" s="27"/>
      <c r="C4" s="30">
        <f>10278/D4</f>
        <v>0.74316702819956615</v>
      </c>
      <c r="D4" s="17">
        <v>13830</v>
      </c>
      <c r="E4" s="27">
        <v>0.77</v>
      </c>
      <c r="F4" s="24">
        <v>533</v>
      </c>
      <c r="G4" s="27"/>
      <c r="H4" s="27"/>
      <c r="I4" s="21">
        <v>12424</v>
      </c>
      <c r="K4" s="21">
        <v>476</v>
      </c>
      <c r="L4" s="21">
        <v>0.48099999999999998</v>
      </c>
      <c r="M4" s="27"/>
      <c r="N4" s="27"/>
    </row>
    <row r="5" spans="1:16" s="9" customFormat="1" x14ac:dyDescent="0.2">
      <c r="A5" s="8" t="s">
        <v>2</v>
      </c>
      <c r="B5" s="29"/>
      <c r="C5" s="33">
        <f>5937/D5</f>
        <v>0.74905374716124151</v>
      </c>
      <c r="D5" s="18">
        <v>7926</v>
      </c>
      <c r="E5" s="29">
        <v>0.83</v>
      </c>
      <c r="F5" s="25">
        <v>420</v>
      </c>
      <c r="G5" s="29"/>
      <c r="H5" s="29"/>
      <c r="I5" s="22">
        <v>7132</v>
      </c>
      <c r="K5" s="22">
        <v>338</v>
      </c>
      <c r="L5" s="22">
        <v>0.59599999999999997</v>
      </c>
      <c r="M5" s="29"/>
      <c r="N5" s="29"/>
      <c r="P5" s="10"/>
    </row>
    <row r="6" spans="1:16" s="3" customFormat="1" x14ac:dyDescent="0.2">
      <c r="A6" s="2" t="s">
        <v>3</v>
      </c>
      <c r="B6" s="28"/>
      <c r="C6" s="34">
        <f>(4131+280+647)/D6</f>
        <v>0.78188282578451074</v>
      </c>
      <c r="D6" s="19">
        <f>5321+389+759</f>
        <v>6469</v>
      </c>
      <c r="E6" s="28">
        <v>0.84</v>
      </c>
      <c r="F6" s="26">
        <f>125+19+23</f>
        <v>167</v>
      </c>
      <c r="G6" s="28"/>
      <c r="H6" s="28"/>
      <c r="I6" s="23">
        <f>4608+642+326</f>
        <v>5576</v>
      </c>
      <c r="K6" s="23">
        <v>199</v>
      </c>
      <c r="L6" s="23">
        <v>0.52500000000000002</v>
      </c>
      <c r="M6" s="28"/>
      <c r="N6" s="28"/>
    </row>
    <row r="7" spans="1:16" s="7" customFormat="1" x14ac:dyDescent="0.2">
      <c r="A7" s="6" t="s">
        <v>4</v>
      </c>
      <c r="B7" s="27"/>
      <c r="C7" s="30">
        <f>15869/D7</f>
        <v>0.74931532722636696</v>
      </c>
      <c r="D7" s="17">
        <v>21178</v>
      </c>
      <c r="E7" s="27">
        <v>0.8</v>
      </c>
      <c r="F7" s="24">
        <v>916</v>
      </c>
      <c r="G7" s="27"/>
      <c r="H7" s="27"/>
      <c r="I7" s="21">
        <v>18961</v>
      </c>
      <c r="K7" s="21">
        <v>830</v>
      </c>
      <c r="L7" s="21">
        <v>0.54900000000000004</v>
      </c>
      <c r="M7" s="27"/>
      <c r="N7" s="27"/>
    </row>
    <row r="8" spans="1:16" s="3" customFormat="1" x14ac:dyDescent="0.2">
      <c r="A8" s="2" t="s">
        <v>5</v>
      </c>
      <c r="B8" s="28"/>
      <c r="C8" s="34">
        <f>5404/D8</f>
        <v>0.76685114233006957</v>
      </c>
      <c r="D8" s="19">
        <v>7047</v>
      </c>
      <c r="E8" s="29">
        <v>0.81</v>
      </c>
      <c r="F8" s="26">
        <v>204</v>
      </c>
      <c r="G8" s="28"/>
      <c r="H8" s="28"/>
      <c r="I8" s="23">
        <v>6171</v>
      </c>
      <c r="J8" s="9"/>
      <c r="K8" s="23">
        <v>184</v>
      </c>
      <c r="L8" s="23">
        <v>0.51</v>
      </c>
      <c r="M8" s="28"/>
      <c r="N8" s="28"/>
      <c r="O8" s="9"/>
    </row>
    <row r="9" spans="1:16" s="7" customFormat="1" x14ac:dyDescent="0.2">
      <c r="A9" s="6" t="s">
        <v>6</v>
      </c>
      <c r="B9" s="30"/>
      <c r="C9" s="30">
        <f>960/D9</f>
        <v>0.78048780487804881</v>
      </c>
      <c r="D9" s="17">
        <v>1230</v>
      </c>
      <c r="E9" s="30">
        <v>0.79</v>
      </c>
      <c r="F9" s="24">
        <v>253</v>
      </c>
      <c r="G9" s="30"/>
      <c r="H9" s="30"/>
      <c r="I9" s="21">
        <v>5660</v>
      </c>
      <c r="J9" s="15"/>
      <c r="K9" s="24">
        <v>307</v>
      </c>
      <c r="L9" s="35">
        <v>0.28999999999999998</v>
      </c>
      <c r="M9" s="30"/>
      <c r="N9" s="27"/>
      <c r="O9" s="15"/>
      <c r="P9" s="13"/>
    </row>
    <row r="10" spans="1:16" s="9" customFormat="1" x14ac:dyDescent="0.2">
      <c r="A10" s="8" t="s">
        <v>7</v>
      </c>
      <c r="B10" s="29"/>
      <c r="C10" s="33">
        <f>4339/D10</f>
        <v>0.75618682467758802</v>
      </c>
      <c r="D10" s="18">
        <v>5738</v>
      </c>
      <c r="E10" s="29">
        <v>0.78</v>
      </c>
      <c r="F10" s="25">
        <v>420</v>
      </c>
      <c r="G10" s="29"/>
      <c r="H10" s="29"/>
      <c r="I10" s="22">
        <v>9234</v>
      </c>
      <c r="J10" s="10"/>
      <c r="K10" s="22">
        <v>414</v>
      </c>
      <c r="L10" s="36">
        <f>AVERAGE(0.29,0.446)</f>
        <v>0.36799999999999999</v>
      </c>
      <c r="M10" s="29"/>
      <c r="N10" s="29"/>
      <c r="O10" s="10"/>
    </row>
    <row r="11" spans="1:16" s="9" customFormat="1" x14ac:dyDescent="0.2">
      <c r="A11" s="8" t="s">
        <v>8</v>
      </c>
      <c r="B11" s="33"/>
      <c r="C11" s="33">
        <f>4919/D11</f>
        <v>0.74170687575392036</v>
      </c>
      <c r="D11" s="18">
        <v>6632</v>
      </c>
      <c r="E11" s="29">
        <v>0.82</v>
      </c>
      <c r="F11" s="25">
        <v>221</v>
      </c>
      <c r="G11" s="33"/>
      <c r="H11" s="33"/>
      <c r="I11" s="22">
        <v>6242</v>
      </c>
      <c r="K11" s="22">
        <v>159</v>
      </c>
      <c r="L11" s="36">
        <f>AVERAGE(0.446, 0.542)</f>
        <v>0.49399999999999999</v>
      </c>
      <c r="M11" s="33"/>
      <c r="N11" s="29"/>
    </row>
    <row r="12" spans="1:16" s="9" customFormat="1" x14ac:dyDescent="0.2">
      <c r="A12" s="8" t="s">
        <v>9</v>
      </c>
      <c r="B12" s="29"/>
      <c r="C12" s="33">
        <f>5844/D12</f>
        <v>0.76402144071120404</v>
      </c>
      <c r="D12" s="18">
        <v>7649</v>
      </c>
      <c r="E12" s="29">
        <v>0.84</v>
      </c>
      <c r="F12" s="25">
        <v>147</v>
      </c>
      <c r="G12" s="29"/>
      <c r="H12" s="29"/>
      <c r="I12" s="25">
        <v>2771</v>
      </c>
      <c r="K12" s="25">
        <f>133/2</f>
        <v>66.5</v>
      </c>
      <c r="L12" s="36">
        <f>AVERAGE(0.542, 0.688)</f>
        <v>0.61499999999999999</v>
      </c>
      <c r="M12" s="29"/>
      <c r="N12" s="18"/>
      <c r="P12" s="14"/>
    </row>
    <row r="13" spans="1:16" s="3" customFormat="1" x14ac:dyDescent="0.2">
      <c r="A13" s="2" t="s">
        <v>10</v>
      </c>
      <c r="B13" s="34"/>
      <c r="C13" s="34">
        <f>(3967+1190)/D13</f>
        <v>0.74566223250433772</v>
      </c>
      <c r="D13" s="18">
        <f>5186+1730</f>
        <v>6916</v>
      </c>
      <c r="E13" s="28">
        <f>AVERAGE(0.86,0.76)</f>
        <v>0.81</v>
      </c>
      <c r="F13" s="26">
        <f>65+14</f>
        <v>79</v>
      </c>
      <c r="G13" s="34"/>
      <c r="H13" s="34"/>
      <c r="I13" s="25">
        <f>792+141</f>
        <v>933</v>
      </c>
      <c r="K13" s="25">
        <f>133/2</f>
        <v>66.5</v>
      </c>
      <c r="L13" s="37">
        <v>0.68799999999999994</v>
      </c>
      <c r="M13" s="34"/>
      <c r="N13" s="18"/>
    </row>
    <row r="14" spans="1:16" s="7" customFormat="1" x14ac:dyDescent="0.2">
      <c r="A14" s="6" t="s">
        <v>11</v>
      </c>
      <c r="B14" s="27"/>
      <c r="C14" s="30">
        <f>12268/D14</f>
        <v>0.76042893448211735</v>
      </c>
      <c r="D14" s="27">
        <v>16133</v>
      </c>
      <c r="E14" s="27">
        <v>0.79</v>
      </c>
      <c r="F14" s="21">
        <v>803</v>
      </c>
      <c r="G14" s="27"/>
      <c r="H14" s="27"/>
      <c r="I14" s="21">
        <v>14306</v>
      </c>
      <c r="K14" s="21">
        <v>774</v>
      </c>
      <c r="L14" s="21"/>
      <c r="M14" s="27"/>
      <c r="N14" s="27"/>
    </row>
    <row r="15" spans="1:16" s="9" customFormat="1" x14ac:dyDescent="0.2">
      <c r="A15" s="8" t="s">
        <v>12</v>
      </c>
      <c r="B15" s="29"/>
      <c r="C15" s="33">
        <f>1714/D15</f>
        <v>0.72381756756756754</v>
      </c>
      <c r="D15" s="18">
        <v>2368</v>
      </c>
      <c r="E15" s="29">
        <v>0.72</v>
      </c>
      <c r="F15" s="25">
        <v>37</v>
      </c>
      <c r="G15" s="29"/>
      <c r="H15" s="29"/>
      <c r="I15" s="22">
        <v>2186</v>
      </c>
      <c r="K15" s="22">
        <v>51</v>
      </c>
      <c r="L15" s="22"/>
      <c r="M15" s="29"/>
      <c r="N15" s="29"/>
      <c r="P15" s="10"/>
    </row>
    <row r="16" spans="1:16" s="9" customFormat="1" x14ac:dyDescent="0.2">
      <c r="A16" s="8" t="s">
        <v>13</v>
      </c>
      <c r="B16" s="29"/>
      <c r="C16" s="33">
        <f>832/D16</f>
        <v>0.7570518653321201</v>
      </c>
      <c r="D16" s="18">
        <v>1099</v>
      </c>
      <c r="E16" s="29">
        <v>0.83</v>
      </c>
      <c r="F16" s="25">
        <v>18</v>
      </c>
      <c r="G16" s="29"/>
      <c r="H16" s="29"/>
      <c r="I16" s="22">
        <v>1029</v>
      </c>
      <c r="K16" s="22"/>
      <c r="L16" s="22"/>
      <c r="M16" s="29"/>
      <c r="N16" s="29"/>
      <c r="P16" s="10"/>
    </row>
    <row r="17" spans="1:15" s="3" customFormat="1" x14ac:dyDescent="0.2">
      <c r="A17" s="2" t="s">
        <v>14</v>
      </c>
      <c r="B17" s="28"/>
      <c r="C17" s="34">
        <f>(6200+246+13)/D17</f>
        <v>0.74886956521739134</v>
      </c>
      <c r="D17" s="28">
        <f>8264+343+18</f>
        <v>8625</v>
      </c>
      <c r="E17" s="28">
        <v>0.83</v>
      </c>
      <c r="F17" s="23">
        <v>262</v>
      </c>
      <c r="G17" s="28"/>
      <c r="H17" s="28"/>
      <c r="I17" s="23">
        <f>7294+261</f>
        <v>7555</v>
      </c>
      <c r="K17" s="23">
        <v>189</v>
      </c>
      <c r="L17" s="23"/>
      <c r="M17" s="28"/>
      <c r="N17" s="28"/>
    </row>
    <row r="18" spans="1:15" x14ac:dyDescent="0.2">
      <c r="A18" s="1" t="s">
        <v>20</v>
      </c>
      <c r="B18" s="40"/>
      <c r="C18" s="40"/>
      <c r="D18" s="40"/>
      <c r="E18" s="40">
        <v>3</v>
      </c>
      <c r="O18" s="10"/>
    </row>
    <row r="20" spans="1:15" x14ac:dyDescent="0.2">
      <c r="D20" t="s">
        <v>24</v>
      </c>
      <c r="I20" t="s">
        <v>24</v>
      </c>
      <c r="N20" t="s">
        <v>24</v>
      </c>
    </row>
    <row r="21" spans="1:15" x14ac:dyDescent="0.2">
      <c r="B21" s="31" t="s">
        <v>31</v>
      </c>
      <c r="C21" s="31"/>
      <c r="D21" s="31"/>
      <c r="E21" s="31"/>
      <c r="F21" s="31"/>
      <c r="G21" s="31"/>
      <c r="H21" s="31"/>
      <c r="I21" s="31"/>
      <c r="J21" s="31"/>
      <c r="K21" s="31"/>
    </row>
    <row r="22" spans="1:15" x14ac:dyDescent="0.2">
      <c r="B22" s="32" t="s">
        <v>36</v>
      </c>
      <c r="C22" s="32"/>
      <c r="D22" s="32"/>
      <c r="E22" s="32"/>
      <c r="F22" s="3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zoomScale="120" zoomScaleNormal="120" workbookViewId="0"/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26</v>
      </c>
      <c r="H1" s="1" t="s">
        <v>33</v>
      </c>
    </row>
    <row r="2" spans="1:12" x14ac:dyDescent="0.2">
      <c r="A2" t="s">
        <v>25</v>
      </c>
      <c r="H2" s="38" t="s">
        <v>32</v>
      </c>
      <c r="I2" s="38"/>
      <c r="J2" s="38"/>
      <c r="K2" s="38"/>
      <c r="L2" s="38"/>
    </row>
    <row r="4" spans="1:12" x14ac:dyDescent="0.2">
      <c r="A4" t="s">
        <v>27</v>
      </c>
      <c r="B4" s="11"/>
      <c r="H4" t="s">
        <v>34</v>
      </c>
    </row>
    <row r="6" spans="1:12" x14ac:dyDescent="0.2">
      <c r="A6" t="s">
        <v>30</v>
      </c>
    </row>
    <row r="7" spans="1:12" x14ac:dyDescent="0.2">
      <c r="A7" s="12" t="s">
        <v>29</v>
      </c>
    </row>
    <row r="8" spans="1:12" x14ac:dyDescent="0.2">
      <c r="A8" s="39" t="s">
        <v>28</v>
      </c>
      <c r="B8" s="38"/>
      <c r="C8" s="38"/>
      <c r="D8" s="38"/>
      <c r="E8" s="38"/>
      <c r="F8" s="38"/>
    </row>
    <row r="12" spans="1:12" x14ac:dyDescent="0.2">
      <c r="A12" s="12"/>
    </row>
    <row r="14" spans="1:12" x14ac:dyDescent="0.2">
      <c r="A14" s="12"/>
    </row>
    <row r="21" spans="8:8" x14ac:dyDescent="0.2">
      <c r="H21" t="s">
        <v>35</v>
      </c>
    </row>
  </sheetData>
  <hyperlinks>
    <hyperlink ref="A8" r:id="rId1" xr:uid="{348B60BB-2894-D241-9C98-A9CFAD19E225}"/>
    <hyperlink ref="A7" r:id="rId2" xr:uid="{289AD125-1AF7-7142-BE66-2CF2324DF3E2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2020-06-03T17:28:48Z</dcterms:modified>
</cp:coreProperties>
</file>