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36" yWindow="456" windowWidth="28764" windowHeight="15936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D13" i="1"/>
  <c r="D12" i="1"/>
  <c r="D11" i="1"/>
  <c r="D10" i="1"/>
  <c r="D9" i="1"/>
  <c r="C13" i="1"/>
  <c r="C12" i="1"/>
  <c r="C11" i="1"/>
  <c r="C10" i="1"/>
  <c r="C9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<sst xmlns="http://schemas.openxmlformats.org/spreadsheetml/2006/main" count="33" uniqueCount="26">
  <si>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</si>
  <si>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</si>
  <si>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</si>
  <si>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</si>
  <si>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</si>
  <si>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</si>
  <si>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</si>
  <si>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</si>
  <si>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</si>
  <si>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</si>
  <si>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</si>
  <si>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</si>
  <si>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</si>
  <si>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</si>
  <si>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</si>
  <si>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</si>
  <si>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</si>
  <si>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</si>
  <si>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</si>
  <si>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</si>
  <si>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</si>
  <si>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</si>
  <si>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</si>
  <si>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</si>
  <si>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>Data from:</t>
  </si>
  <si>
    <t>https://cdphe.colorado.gov/sexually-transmitted-infections-and-hiv/sti-hiv-data/hiv-surveillance-quarterly-reports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</si>
</sst>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10" zoomScaleNormal="11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8.77734375" defaultRowHeight="14.4" x14ac:dyDescent="0.3"/>
  <cols>
    <col min="1" max="1" width="13.33203125" style="1" customWidth="1"/>
  </cols>
  <sheetData>
    <row r="1" spans="1:11" s="1" customFormat="1" x14ac:dyDescent="0.3">
      <c r="A1" s="1" t="s">
        <v>22</v>
      </c>
      <c r="B1" s="1" t="s">
        <v>16</v>
      </c>
      <c r="C1" s="1" t="s">
        <v>16</v>
      </c>
      <c r="D1" s="1" t="s">
        <v>16</v>
      </c>
      <c r="E1" s="1" t="s">
        <v>16</v>
      </c>
      <c r="F1" s="1" t="s">
        <v>16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</row>
    <row r="2" spans="1:11" s="1" customFormat="1" x14ac:dyDescent="0.3">
      <c r="A2" s="1" t="s">
        <v>15</v>
      </c>
      <c r="B2" s="1">
        <v>2020</v>
      </c>
      <c r="C2" s="1">
        <v>2019</v>
      </c>
      <c r="D2" s="1">
        <v>2018</v>
      </c>
      <c r="E2" s="1">
        <v>2017</v>
      </c>
      <c r="F2" s="1">
        <v>2014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</row>
    <row r="3" spans="1:11" s="5" customFormat="1" x14ac:dyDescent="0.3">
      <c r="A3" s="4" t="s">
        <v>0</v>
      </c>
      <c r="B3" s="5">
        <v>0.54</v>
      </c>
      <c r="C3" s="5">
        <v>0.56999999999999995</v>
      </c>
      <c r="D3" s="5">
        <v>0.56000000000000005</v>
      </c>
      <c r="E3" s="5">
        <v>0.52</v>
      </c>
      <c r="F3" s="5">
        <v>0.45</v>
      </c>
    </row>
    <row r="4" spans="1:11" s="7" customFormat="1" x14ac:dyDescent="0.3">
      <c r="A4" s="6" t="s">
        <v>1</v>
      </c>
      <c r="B4" s="7">
        <v>0.52</v>
      </c>
      <c r="C4" s="7">
        <v>0.54</v>
      </c>
      <c r="D4" s="7">
        <v>0.52</v>
      </c>
      <c r="E4" s="7">
        <v>0.49</v>
      </c>
      <c r="F4" s="7">
        <v>0.43</v>
      </c>
    </row>
    <row r="5" spans="1:11" s="9" customFormat="1" x14ac:dyDescent="0.3">
      <c r="A5" s="8" t="s">
        <v>2</v>
      </c>
      <c r="B5" s="9">
        <v>0.57999999999999996</v>
      </c>
      <c r="C5" s="9">
        <v>0.61</v>
      </c>
      <c r="D5" s="9">
        <v>0.59</v>
      </c>
      <c r="E5" s="10">
        <v>0.56000000000000005</v>
      </c>
      <c r="F5" s="10">
        <v>0.5</v>
      </c>
      <c r="K5" s="10"/>
    </row>
    <row r="6" spans="1:11" s="3" customFormat="1" x14ac:dyDescent="0.3">
      <c r="A6" s="2" t="s">
        <v>3</v>
      </c>
      <c r="B6" s="3">
        <v>0.52</v>
      </c>
      <c r="C6" s="3">
        <v>0.56000000000000005</v>
      </c>
      <c r="D6" s="3">
        <v>0.55000000000000004</v>
      </c>
      <c r="E6" s="3">
        <v>0.52</v>
      </c>
      <c r="F6" s="3">
        <v>0.44</v>
      </c>
    </row>
    <row r="7" spans="1:11" s="7" customFormat="1" x14ac:dyDescent="0.3">
      <c r="A7" s="6" t="s">
        <v>4</v>
      </c>
      <c r="B7" s="7">
        <v>0.53</v>
      </c>
      <c r="C7" s="7">
        <v>0.56000000000000005</v>
      </c>
      <c r="D7" s="7">
        <v>0.55000000000000004</v>
      </c>
      <c r="E7" s="7">
        <v>0.51</v>
      </c>
      <c r="F7" s="7">
        <v>0.44</v>
      </c>
    </row>
    <row r="8" spans="1:11" s="3" customFormat="1" x14ac:dyDescent="0.3">
      <c r="A8" s="2" t="s">
        <v>5</v>
      </c>
      <c r="B8" s="3">
        <v>0.59</v>
      </c>
      <c r="C8" s="3">
        <v>0.63</v>
      </c>
      <c r="D8" s="3">
        <v>0.61</v>
      </c>
      <c r="E8" s="3">
        <v>0.57999999999999996</v>
      </c>
      <c r="F8" s="10">
        <v>0.54</v>
      </c>
      <c r="J8" s="9"/>
    </row>
    <row r="9" spans="1:11" s="7" customFormat="1" x14ac:dyDescent="0.3">
      <c r="A9" s="6" t="s">
        <v>6</v>
      </c>
      <c r="B9" s="16">
        <f>(55+648/2)/(73+1045/2)</f>
        <v>0.63643996641477751</v>
      </c>
      <c r="C9" s="16">
        <f>(53+704/2)/(68+1079/2)</f>
        <v>0.66666666666666663</v>
      </c>
      <c r="D9" s="16">
        <f>(48+687/2)/(67+1076/2)</f>
        <v>0.64710743801652892</v>
      </c>
      <c r="E9" s="16">
        <f>(36+609/2)/(56+979/2)</f>
        <v>0.6241979835013749</v>
      </c>
      <c r="F9" s="16">
        <v>0.49</v>
      </c>
      <c r="G9" s="16"/>
      <c r="H9" s="16"/>
      <c r="J9" s="16"/>
      <c r="K9" s="13"/>
    </row>
    <row r="10" spans="1:11" s="9" customFormat="1" x14ac:dyDescent="0.3">
      <c r="A10" s="8" t="s">
        <v>7</v>
      </c>
      <c r="B10" s="10">
        <f>(648/2+1554/2)/(1045/2+2600/2)</f>
        <v>0.60411522633744852</v>
      </c>
      <c r="C10" s="10">
        <f>(704/2+1595/2)/(1079/2+2481/2)</f>
        <v>0.64578651685393262</v>
      </c>
      <c r="D10" s="18">
        <f>(687/2+1513/2)/(1076/2+2405/2)</f>
        <v>0.63200229819017528</v>
      </c>
      <c r="E10" s="10">
        <f>(609/2+1339/2)/(979/2+2248/2)</f>
        <v>0.60365664704059496</v>
      </c>
      <c r="F10" s="10">
        <v>0.54</v>
      </c>
      <c r="G10" s="10"/>
      <c r="H10" s="10"/>
      <c r="J10" s="10"/>
    </row>
    <row r="11" spans="1:11" s="9" customFormat="1" x14ac:dyDescent="0.3">
      <c r="A11" s="8" t="s">
        <v>8</v>
      </c>
      <c r="B11" s="15">
        <f>(1554/2+1715/2)/(2600/2+2906/2)</f>
        <v>0.59371594624046498</v>
      </c>
      <c r="C11" s="15">
        <f>(1595/2+1831/2)/(2481/2+2918/2)</f>
        <v>0.63456195591776254</v>
      </c>
      <c r="D11" s="15">
        <f>(1513/2+1817/2)/(2405/2+2956/2)</f>
        <v>0.62115277000559599</v>
      </c>
      <c r="E11" s="15">
        <f>(1339/2+1785/2)/(2248/2+3118/2)</f>
        <v>0.5821841222512113</v>
      </c>
      <c r="F11" s="10">
        <v>0.53</v>
      </c>
      <c r="G11" s="15"/>
      <c r="H11" s="15"/>
    </row>
    <row r="12" spans="1:11" s="9" customFormat="1" x14ac:dyDescent="0.3">
      <c r="A12" s="8" t="s">
        <v>9</v>
      </c>
      <c r="B12" s="9">
        <f>(1715/2+2404/2)/(2906/2+4415/2)</f>
        <v>0.56262805627646495</v>
      </c>
      <c r="C12" s="9">
        <f>(1831/2+2539/2)/(2918/2+4477/2)</f>
        <v>0.59093982420554425</v>
      </c>
      <c r="D12" s="15">
        <f>(1817/2+2485/2)/(2956/2+4576/2)</f>
        <v>0.57116303770578869</v>
      </c>
      <c r="E12" s="9">
        <f>(1785/2+2359/2)/(3118/2+4674/2)</f>
        <v>0.53182751540041073</v>
      </c>
      <c r="F12" s="10">
        <v>0.46</v>
      </c>
      <c r="I12" s="14"/>
      <c r="K12" s="14"/>
    </row>
    <row r="13" spans="1:11" s="3" customFormat="1" x14ac:dyDescent="0.3">
      <c r="A13" s="2" t="s">
        <v>10</v>
      </c>
      <c r="B13" s="17">
        <f>(2404/2+1637)/(4415/2+2949)</f>
        <v>0.55056724522447398</v>
      </c>
      <c r="C13" s="17">
        <f>(2539/2+1589)/(4477/2+3573)</f>
        <v>0.4918695689581003</v>
      </c>
      <c r="D13" s="17">
        <f>(2485/2+1390)/(4576/2+3232)</f>
        <v>0.47690217391304346</v>
      </c>
      <c r="E13" s="17">
        <f>(2359/2+1207)/(4674/2+3036)</f>
        <v>0.44416527079843665</v>
      </c>
      <c r="F13" s="3">
        <v>0.36</v>
      </c>
      <c r="G13" s="17"/>
      <c r="H13" s="17"/>
      <c r="I13" s="14"/>
    </row>
    <row r="14" spans="1:11" s="7" customFormat="1" x14ac:dyDescent="0.3">
      <c r="A14" s="6" t="s">
        <v>11</v>
      </c>
      <c r="B14" s="7">
        <v>0.55000000000000004</v>
      </c>
      <c r="C14" s="7">
        <v>0.59</v>
      </c>
      <c r="D14" s="7">
        <v>0.56999999999999995</v>
      </c>
      <c r="E14" s="7">
        <v>0.54</v>
      </c>
      <c r="F14" s="7">
        <v>0.46</v>
      </c>
    </row>
    <row r="15" spans="1:11" s="9" customFormat="1" x14ac:dyDescent="0.3">
      <c r="A15" s="8" t="s">
        <v>12</v>
      </c>
      <c r="B15" s="9">
        <v>0.45</v>
      </c>
      <c r="C15" s="9">
        <v>0.48</v>
      </c>
      <c r="D15" s="9">
        <v>0.45</v>
      </c>
      <c r="E15" s="10">
        <v>0.42</v>
      </c>
      <c r="F15" s="10">
        <v>0.35</v>
      </c>
      <c r="K15" s="10"/>
    </row>
    <row r="16" spans="1:11" s="9" customFormat="1" x14ac:dyDescent="0.3">
      <c r="A16" s="8" t="s">
        <v>13</v>
      </c>
      <c r="B16" s="10">
        <v>0.5</v>
      </c>
      <c r="C16" s="9">
        <v>0.55000000000000004</v>
      </c>
      <c r="D16" s="10">
        <v>0.53</v>
      </c>
      <c r="E16" s="10">
        <v>0.48</v>
      </c>
      <c r="F16" s="10">
        <v>0.39</v>
      </c>
      <c r="G16" s="10"/>
      <c r="K16" s="10"/>
    </row>
    <row r="17" spans="1:10" s="3" customFormat="1" x14ac:dyDescent="0.3">
      <c r="A17" s="2" t="s">
        <v>14</v>
      </c>
      <c r="B17" s="3">
        <v>0.57999999999999996</v>
      </c>
      <c r="C17" s="3">
        <v>0.62</v>
      </c>
      <c r="D17" s="3">
        <v>0.61</v>
      </c>
      <c r="E17" s="3">
        <v>0.56999999999999995</v>
      </c>
      <c r="F17" s="3">
        <v>0.5</v>
      </c>
    </row>
    <row r="18" spans="1:10" x14ac:dyDescent="0.3">
      <c r="A18" s="1" t="s">
        <v>20</v>
      </c>
      <c r="F18" s="10"/>
      <c r="J18" s="10"/>
    </row>
    <row r="20" spans="1:10" x14ac:dyDescent="0.3">
      <c r="I20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6" sqref="B6:B12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16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  <row r="10" spans="1:2" x14ac:dyDescent="0.3">
      <c r="A10" s="1">
        <v>2018</v>
      </c>
    </row>
    <row r="11" spans="1:2" x14ac:dyDescent="0.3">
      <c r="A11" s="1">
        <v>2019</v>
      </c>
    </row>
    <row r="12" spans="1:2" x14ac:dyDescent="0.3">
      <c r="A12" s="1">
        <v>2020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20" zoomScaleNormal="120" workbookViewId="0">
      <selection activeCell="A9" sqref="A4:A9"/>
    </sheetView>
  </sheetViews>
  <sheetFormatPr defaultColWidth="8.77734375" defaultRowHeight="14.4" x14ac:dyDescent="0.3"/>
  <cols>
    <col min="1" max="1" width="25.33203125" customWidth="1"/>
  </cols>
  <sheetData>
    <row r="1" spans="1:2" x14ac:dyDescent="0.3">
      <c r="A1" t="s">
        <v>24</v>
      </c>
    </row>
    <row r="2" spans="1:2" x14ac:dyDescent="0.3">
      <c r="A2" t="s">
        <v>25</v>
      </c>
    </row>
    <row r="4" spans="1:2" x14ac:dyDescent="0.3">
      <c r="B4" s="11"/>
    </row>
    <row r="10" spans="1:2" x14ac:dyDescent="0.3">
      <c r="A10" s="12"/>
    </row>
    <row r="12" spans="1:2" x14ac:dyDescent="0.3">
      <c r="A12" s="12"/>
    </row>
    <row r="14" spans="1:2" x14ac:dyDescent="0.3">
      <c r="A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2022-01-21T13:21:29Z</dcterms:modified>
</cp:coreProperties>
</file>