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36" yWindow="456" windowWidth="28764" windowHeight="15936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B13" i="1"/>
  <c r="B12" i="1"/>
  <c r="B11" i="1"/>
  <c r="B10" i="1"/>
  <c r="B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<sst xmlns="http://schemas.openxmlformats.org/spreadsheetml/2006/main" count="41" uniqueCount="39">
  <si>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</si>
  <si>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</si>
  <si>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</si>
  <si>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</si>
  <si>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</si>
  <si>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</si>
  <si>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</si>
  <si>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</si>
  <si>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</si>
  <si>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</si>
  <si>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</si>
  <si>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</si>
  <si>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</si>
  <si>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</si>
  <si>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</si>
  <si>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</si>
  <si>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</si>
  <si>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</si>
  <si>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</si>
  <si>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</si>
  <si>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</si>
  <si>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</si>
  <si>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</si>
  <si>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</si>
  <si>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Specific EHE priority counties: </t>
  </si>
  <si>
    <t>--&gt; Atlanta, Sandy Springs, Alpharetta all cities in Fulton</t>
  </si>
  <si>
    <t xml:space="preserve">These are also the top 4 counties making up this MSA (by population) </t>
  </si>
  <si>
    <t>Fulton County (1,063,937)</t>
  </si>
  <si>
    <t>Gwinnett County (936,250)</t>
  </si>
  <si>
    <t>Cobb County (760,141)</t>
  </si>
  <si>
    <t>DeKalb County (759,297)</t>
  </si>
  <si>
    <t xml:space="preserve">Data from Georgia DPH: </t>
  </si>
  <si>
    <t>https://dph.georgia.gov/georgias-hivaids-epidemiology-section/georgia-hiv-surveillance-data</t>
  </si>
  <si>
    <t xml:space="preserve">file:///Users/melissaschnure/Downloads/HIV_Integrated_Epi_Profile_Georgia_2016.pdf </t>
  </si>
  <si>
    <t>https://dph.georgia.gov/hiv-care-continuum-georgia-district#District%20Tables</t>
  </si>
  <si>
    <t xml:space="preserve"> </t>
  </si>
  <si>
    <t>Using data from the Integrated Epi Profile for Fulton/DeKalb Counties - only for 2014 though</t>
  </si>
  <si>
    <t xml:space="preserve">And Care Continuum for 2014 by District: </t>
  </si>
  <si>
    <t xml:space="preserve">Specifically, Integrated Epi Profile for 2014: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</si>
</sst>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0" fontId="0" fillId="0" borderId="3" xfId="0" applyNumberFormat="1" applyBorder="1"/>
    <xf numFmtId="0" fontId="0" fillId="0" borderId="0" xfId="0" applyNumberFormat="1" applyFill="1" applyBorder="1"/>
    <xf numFmtId="0" fontId="0" fillId="0" borderId="0" xfId="0" applyNumberFormat="1" applyBorder="1"/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ph.georgia.gov/hiv-care-continuum-georgia-district" TargetMode="External"/><Relationship Id="rId2" Type="http://schemas.openxmlformats.org/officeDocument/2006/relationships/hyperlink" Target="..\..\..\..\..\..\..\Downloads\HIV_Integrated_Epi_Profile_Georgia_2016.pdf" TargetMode="External"/><Relationship Id="rId1" Type="http://schemas.openxmlformats.org/officeDocument/2006/relationships/hyperlink" Target="https://dph.georgia.gov/georgias-hivaids-epidemiology-section/georgia-hiv-surveillance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10" zoomScaleNormal="11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8.77734375" defaultRowHeight="14.4" x14ac:dyDescent="0.3"/>
  <cols>
    <col min="1" max="1" width="13.33203125" style="1" customWidth="1"/>
  </cols>
  <sheetData>
    <row r="1" spans="1:8" s="1" customFormat="1" x14ac:dyDescent="0.3">
      <c r="A1" s="1" t="s">
        <v>22</v>
      </c>
      <c r="C1" s="1" t="s">
        <v>18</v>
      </c>
      <c r="D1" s="1" t="s">
        <v>19</v>
      </c>
      <c r="E1" s="1" t="s">
        <v>18</v>
      </c>
      <c r="F1" s="1" t="s">
        <v>17</v>
      </c>
      <c r="G1" s="1" t="s">
        <v>21</v>
      </c>
      <c r="H1" s="1" t="s">
        <v>16</v>
      </c>
    </row>
    <row r="2" spans="1:8" s="1" customFormat="1" x14ac:dyDescent="0.3">
      <c r="A2" s="1" t="s">
        <v>15</v>
      </c>
      <c r="B2" s="1">
        <v>2019</v>
      </c>
      <c r="C2" s="1">
        <v>2019</v>
      </c>
      <c r="D2" s="1">
        <v>2014</v>
      </c>
      <c r="E2" s="1">
        <v>2014</v>
      </c>
      <c r="F2" s="1">
        <v>2014</v>
      </c>
      <c r="G2" s="1">
        <v>2014</v>
      </c>
      <c r="H2" s="1">
        <v>2014</v>
      </c>
    </row>
    <row r="3" spans="1:8" s="5" customFormat="1" x14ac:dyDescent="0.3">
      <c r="A3" s="4" t="s">
        <v>0</v>
      </c>
      <c r="B3" s="5">
        <v>1664</v>
      </c>
      <c r="D3" s="5">
        <v>1725</v>
      </c>
      <c r="E3" s="5">
        <v>0.77</v>
      </c>
      <c r="F3" s="5">
        <v>34593</v>
      </c>
      <c r="G3" s="5">
        <v>0.61</v>
      </c>
      <c r="H3" s="5">
        <v>0.47</v>
      </c>
    </row>
    <row r="4" spans="1:8" s="7" customFormat="1" x14ac:dyDescent="0.3">
      <c r="A4" s="6" t="s">
        <v>1</v>
      </c>
      <c r="B4" s="7">
        <v>1778</v>
      </c>
      <c r="C4" s="7">
        <v>0.83</v>
      </c>
      <c r="D4" s="7">
        <v>1113</v>
      </c>
      <c r="E4" s="7">
        <v>0.74</v>
      </c>
      <c r="F4" s="7">
        <v>22926</v>
      </c>
      <c r="G4" s="7">
        <v>0.6</v>
      </c>
      <c r="H4" s="7">
        <v>0.44</v>
      </c>
    </row>
    <row r="5" spans="1:8" s="9" customFormat="1" x14ac:dyDescent="0.3">
      <c r="A5" s="8" t="s">
        <v>2</v>
      </c>
      <c r="B5" s="10">
        <v>237</v>
      </c>
      <c r="C5" s="10">
        <v>0.9</v>
      </c>
      <c r="D5" s="10">
        <v>106</v>
      </c>
      <c r="E5" s="9">
        <v>0.74</v>
      </c>
      <c r="F5" s="9">
        <v>764</v>
      </c>
      <c r="G5" s="10">
        <v>0.57999999999999996</v>
      </c>
      <c r="H5" s="10">
        <v>0.47</v>
      </c>
    </row>
    <row r="6" spans="1:8" s="3" customFormat="1" x14ac:dyDescent="0.3">
      <c r="A6" s="2" t="s">
        <v>3</v>
      </c>
      <c r="B6" s="3">
        <v>372</v>
      </c>
      <c r="C6" s="3">
        <v>0.87</v>
      </c>
      <c r="D6" s="3">
        <v>216</v>
      </c>
      <c r="E6" s="3">
        <v>0.85</v>
      </c>
      <c r="F6" s="3">
        <v>3171</v>
      </c>
      <c r="G6" s="3">
        <v>0.63</v>
      </c>
      <c r="H6" s="3">
        <v>0.54</v>
      </c>
    </row>
    <row r="7" spans="1:8" s="7" customFormat="1" x14ac:dyDescent="0.3">
      <c r="A7" s="6" t="s">
        <v>4</v>
      </c>
      <c r="B7" s="7">
        <v>1343</v>
      </c>
      <c r="C7" s="7">
        <v>0.85</v>
      </c>
      <c r="D7" s="7">
        <v>1409</v>
      </c>
      <c r="E7" s="7">
        <v>0.77</v>
      </c>
      <c r="F7" s="7">
        <v>27375</v>
      </c>
      <c r="G7" s="7">
        <v>0.6</v>
      </c>
      <c r="H7" s="7">
        <v>0.47</v>
      </c>
    </row>
    <row r="8" spans="1:8" s="3" customFormat="1" x14ac:dyDescent="0.3">
      <c r="A8" s="2" t="s">
        <v>5</v>
      </c>
      <c r="B8" s="9">
        <v>478</v>
      </c>
      <c r="C8" s="10">
        <v>0.8</v>
      </c>
      <c r="D8" s="3">
        <v>316</v>
      </c>
      <c r="E8" s="9">
        <v>0.77</v>
      </c>
      <c r="F8" s="3">
        <v>7145</v>
      </c>
      <c r="G8" s="3">
        <v>0.62</v>
      </c>
      <c r="H8" s="3">
        <v>0.47</v>
      </c>
    </row>
    <row r="9" spans="1:8" s="7" customFormat="1" x14ac:dyDescent="0.3">
      <c r="A9" s="6" t="s">
        <v>6</v>
      </c>
      <c r="B9" s="13">
        <f>152+1012/2</f>
        <v>658</v>
      </c>
      <c r="C9" s="19">
        <f>(152*0.77+0.83*1012/2)/(152+1012/2)</f>
        <v>0.81613981762917931</v>
      </c>
      <c r="D9" s="13">
        <f>64+306</f>
        <v>370</v>
      </c>
      <c r="E9" s="16">
        <f>(0.73*64+0.72*306)/(64+306)</f>
        <v>0.7217297297297296</v>
      </c>
      <c r="F9" s="7">
        <f>171+1023</f>
        <v>1194</v>
      </c>
      <c r="G9" s="16">
        <f>(0.75*171+0.67*1023)/(171+1023)</f>
        <v>0.68145728643216086</v>
      </c>
      <c r="H9" s="16">
        <f>(0.57*171+0.4*1023)/(171+1023)</f>
        <v>0.42434673366834175</v>
      </c>
    </row>
    <row r="10" spans="1:8" s="9" customFormat="1" x14ac:dyDescent="0.3">
      <c r="A10" s="8" t="s">
        <v>7</v>
      </c>
      <c r="B10" s="10">
        <f>1021/2+659/2</f>
        <v>840</v>
      </c>
      <c r="C10" s="20">
        <f>(0.83*1012/2+0.84*659/2)/(1012/2+659/2)</f>
        <v>0.83394374625972467</v>
      </c>
      <c r="D10" s="10">
        <v>575</v>
      </c>
      <c r="E10" s="10">
        <v>0.76</v>
      </c>
      <c r="F10" s="10">
        <v>6538</v>
      </c>
      <c r="G10" s="10">
        <v>0.61</v>
      </c>
      <c r="H10" s="10">
        <v>0.39</v>
      </c>
    </row>
    <row r="11" spans="1:8" s="9" customFormat="1" x14ac:dyDescent="0.3">
      <c r="A11" s="8" t="s">
        <v>8</v>
      </c>
      <c r="B11" s="10">
        <f>659/2+311/2</f>
        <v>485</v>
      </c>
      <c r="C11" s="20">
        <f>(0.84*659/2+0.82*311/2)/(659/2+311/2)</f>
        <v>0.83358762886597926</v>
      </c>
      <c r="D11" s="10">
        <v>349</v>
      </c>
      <c r="E11" s="10">
        <v>0.81</v>
      </c>
      <c r="F11" s="10">
        <v>8438</v>
      </c>
      <c r="G11" s="15">
        <v>0.61</v>
      </c>
      <c r="H11" s="15">
        <v>0.46</v>
      </c>
    </row>
    <row r="12" spans="1:8" s="9" customFormat="1" x14ac:dyDescent="0.3">
      <c r="A12" s="8" t="s">
        <v>9</v>
      </c>
      <c r="B12" s="14">
        <f>311/2+256/2</f>
        <v>283.5</v>
      </c>
      <c r="C12" s="21">
        <f>(0.82*311/2+0.76*256/2)/(311/2+256/2)</f>
        <v>0.7929100529100529</v>
      </c>
      <c r="D12" s="14">
        <v>289</v>
      </c>
      <c r="E12" s="10">
        <v>0.8</v>
      </c>
      <c r="F12" s="14">
        <v>11466</v>
      </c>
      <c r="G12" s="10">
        <v>0.61</v>
      </c>
      <c r="H12" s="10">
        <v>0.5</v>
      </c>
    </row>
    <row r="13" spans="1:8" s="3" customFormat="1" x14ac:dyDescent="0.3">
      <c r="A13" s="2" t="s">
        <v>10</v>
      </c>
      <c r="B13" s="3">
        <f>256/2+106</f>
        <v>234</v>
      </c>
      <c r="C13" s="22">
        <f>(0.76*256/2+0.78*106)/(256/2+106)</f>
        <v>0.76905982905982906</v>
      </c>
      <c r="D13" s="3">
        <v>148</v>
      </c>
      <c r="E13" s="3">
        <v>0.78</v>
      </c>
      <c r="F13" s="14">
        <v>6946</v>
      </c>
      <c r="G13" s="17">
        <v>0.59</v>
      </c>
      <c r="H13" s="17">
        <v>0.5</v>
      </c>
    </row>
    <row r="14" spans="1:8" s="7" customFormat="1" x14ac:dyDescent="0.3">
      <c r="A14" s="6" t="s">
        <v>11</v>
      </c>
      <c r="B14" s="7">
        <v>1684</v>
      </c>
      <c r="C14" s="7">
        <v>0.85</v>
      </c>
      <c r="D14" s="7">
        <v>1071</v>
      </c>
      <c r="E14" s="7">
        <v>0.75</v>
      </c>
      <c r="F14" s="7">
        <v>21930</v>
      </c>
      <c r="G14" s="7">
        <v>0.62</v>
      </c>
      <c r="H14" s="7">
        <v>0.48</v>
      </c>
    </row>
    <row r="15" spans="1:8" s="9" customFormat="1" x14ac:dyDescent="0.3">
      <c r="A15" s="8" t="s">
        <v>12</v>
      </c>
      <c r="B15" s="10">
        <v>83</v>
      </c>
      <c r="C15" s="10">
        <v>0.75</v>
      </c>
      <c r="D15" s="10">
        <v>51</v>
      </c>
      <c r="E15" s="10">
        <v>0.76</v>
      </c>
      <c r="F15" s="10">
        <v>2277</v>
      </c>
      <c r="G15" s="18">
        <v>0.52</v>
      </c>
      <c r="H15" s="18">
        <v>0.4</v>
      </c>
    </row>
    <row r="16" spans="1:8" s="9" customFormat="1" x14ac:dyDescent="0.3">
      <c r="A16" s="8" t="s">
        <v>13</v>
      </c>
      <c r="B16" s="10">
        <v>52</v>
      </c>
      <c r="C16" s="10">
        <v>0.87</v>
      </c>
      <c r="D16" s="10">
        <v>28</v>
      </c>
      <c r="E16" s="10">
        <v>0.74</v>
      </c>
      <c r="F16" s="10">
        <v>1698</v>
      </c>
      <c r="G16" s="10">
        <v>0.56000000000000005</v>
      </c>
      <c r="H16" s="10">
        <v>0.42</v>
      </c>
    </row>
    <row r="17" spans="1:8" s="3" customFormat="1" x14ac:dyDescent="0.3">
      <c r="A17" s="2" t="s">
        <v>14</v>
      </c>
      <c r="B17" s="3">
        <v>645</v>
      </c>
      <c r="C17" s="3">
        <v>0.83</v>
      </c>
      <c r="D17" s="3">
        <v>329</v>
      </c>
      <c r="E17" s="3">
        <v>0.77</v>
      </c>
      <c r="F17" s="3">
        <v>7014</v>
      </c>
      <c r="G17" s="3">
        <v>0.63</v>
      </c>
      <c r="H17" s="3">
        <v>0.47</v>
      </c>
    </row>
    <row r="18" spans="1:8" x14ac:dyDescent="0.3">
      <c r="A18" s="1" t="s">
        <v>20</v>
      </c>
      <c r="C18">
        <v>1</v>
      </c>
      <c r="E18" s="10">
        <v>1</v>
      </c>
    </row>
    <row r="20" spans="1:8" x14ac:dyDescent="0.3">
      <c r="F20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20" zoomScaleNormal="120" workbookViewId="0">
      <selection activeCell="A14" sqref="A14"/>
    </sheetView>
  </sheetViews>
  <sheetFormatPr defaultColWidth="8.77734375" defaultRowHeight="14.4" x14ac:dyDescent="0.3"/>
  <cols>
    <col min="1" max="1" width="25.33203125" customWidth="1"/>
  </cols>
  <sheetData>
    <row r="1" spans="1:2" x14ac:dyDescent="0.3">
      <c r="A1" t="s">
        <v>24</v>
      </c>
    </row>
    <row r="2" spans="1:2" x14ac:dyDescent="0.3">
      <c r="A2" t="s">
        <v>29</v>
      </c>
    </row>
    <row r="3" spans="1:2" x14ac:dyDescent="0.3">
      <c r="A3" t="s">
        <v>30</v>
      </c>
    </row>
    <row r="4" spans="1:2" x14ac:dyDescent="0.3">
      <c r="A4" t="s">
        <v>27</v>
      </c>
      <c r="B4" s="11" t="s">
        <v>25</v>
      </c>
    </row>
    <row r="5" spans="1:2" x14ac:dyDescent="0.3">
      <c r="A5" t="s">
        <v>28</v>
      </c>
    </row>
    <row r="6" spans="1:2" x14ac:dyDescent="0.3">
      <c r="A6" t="s">
        <v>26</v>
      </c>
    </row>
    <row r="9" spans="1:2" x14ac:dyDescent="0.3">
      <c r="A9" t="s">
        <v>31</v>
      </c>
    </row>
    <row r="10" spans="1:2" x14ac:dyDescent="0.3">
      <c r="A10" s="12" t="s">
        <v>32</v>
      </c>
    </row>
    <row r="11" spans="1:2" x14ac:dyDescent="0.3">
      <c r="A11" t="s">
        <v>38</v>
      </c>
    </row>
    <row r="12" spans="1:2" x14ac:dyDescent="0.3">
      <c r="A12" s="12" t="s">
        <v>33</v>
      </c>
    </row>
    <row r="13" spans="1:2" x14ac:dyDescent="0.3">
      <c r="A13" t="s">
        <v>37</v>
      </c>
    </row>
    <row r="14" spans="1:2" x14ac:dyDescent="0.3">
      <c r="A14" s="12" t="s">
        <v>34</v>
      </c>
    </row>
    <row r="16" spans="1:2" x14ac:dyDescent="0.3">
      <c r="A16" t="s">
        <v>36</v>
      </c>
    </row>
  </sheetData>
  <hyperlinks>
    <hyperlink ref="A10" r:id="rId1"/>
    <hyperlink ref="A12" r:id="rId2"/>
    <hyperlink ref="A14" r:id="rId3" location="District%20Tables" display="https://dph.georgia.gov/hiv-care-continuum-georgia-district - District%20Tabl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2022-01-23T21:15:34Z</dcterms:modified>
</cp:coreProperties>
</file>