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RA work_summer 2020/EHE (Todd)/Suppression data/"/>
    </mc:Choice>
  </mc:AlternateContent>
  <xr:revisionPtr revIDLastSave="0" documentId="13_ncr:1_{5B308E28-8388-DC45-853D-4B5FCB21D8C7}" xr6:coauthVersionLast="45" xr6:coauthVersionMax="45" xr10:uidLastSave="{00000000-0000-0000-0000-000000000000}"/>
  <bookViews>
    <workbookView xWindow="0" yWindow="460" windowWidth="28780" windowHeight="15940" xr2:uid="{00000000-000D-0000-FFFF-FFFF00000000}"/>
  </bookViews>
  <sheets>
    <sheet name="Stratified_Data" sheetId="1" r:id="rId1"/>
    <sheet name="Total_Data" sheetId="4" r:id="rId2"/>
    <sheet name="Comments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3" i="1" l="1"/>
  <c r="AC9" i="1"/>
  <c r="F13" i="1"/>
  <c r="F12" i="1"/>
  <c r="F11" i="1"/>
  <c r="F10" i="1"/>
  <c r="F9" i="1"/>
  <c r="K13" i="1"/>
  <c r="K12" i="1"/>
  <c r="K11" i="1"/>
  <c r="K10" i="1"/>
  <c r="K9" i="1"/>
  <c r="P13" i="1"/>
  <c r="P12" i="1"/>
  <c r="P11" i="1"/>
  <c r="P10" i="1"/>
  <c r="P9" i="1"/>
  <c r="U13" i="1"/>
  <c r="U12" i="1"/>
  <c r="U11" i="1"/>
  <c r="U10" i="1"/>
  <c r="U9" i="1"/>
  <c r="Z13" i="1"/>
  <c r="Z12" i="1"/>
  <c r="Z11" i="1"/>
  <c r="Z10" i="1"/>
  <c r="Z9" i="1"/>
  <c r="AA17" i="1"/>
  <c r="AA15" i="1"/>
  <c r="AA14" i="1"/>
</calcChain>
</file>

<file path=xl/sharedStrings.xml><?xml version="1.0" encoding="utf-8"?>
<sst xmlns="http://schemas.openxmlformats.org/spreadsheetml/2006/main" count="65" uniqueCount="32">
  <si>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</si>
  <si>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</si>
  <si>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</si>
  <si>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</si>
  <si>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</si>
  <si>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</si>
  <si>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</si>
  <si>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</si>
  <si>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</si>
  <si>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</si>
  <si>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</si>
  <si>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</si>
  <si>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</si>
  <si>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</si>
  <si>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</si>
  <si>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</si>
  <si>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</si>
  <si>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</si>
  <si>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</si>
  <si>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</si>
  <si>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</si>
  <si>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</si>
  <si>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</si>
  <si>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</si>
  <si>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 xml:space="preserve">Specific EHE priority counties: </t>
  </si>
  <si>
    <t>Philadelphia county (1,584,064)</t>
  </si>
  <si>
    <t>MSA has 11 counties total (across PA/NJ/DE/MD)</t>
  </si>
  <si>
    <t>https://www.phila.gov/documents/hiv-aids-data-and-research/</t>
  </si>
  <si>
    <t>https://www.hivphilly.org/data-and-statistics/epi-profile/</t>
  </si>
  <si>
    <t>https://www.hivphilly.org/media/documents/WHOLE_ENTIRE_2015_EPI.pdf</t>
  </si>
  <si>
    <t>All other data are from this site</t>
  </si>
  <si>
    <t>Data in blue are from the below report, which is the only one to give risk group breakdown, but the suppression values are different from the other established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</si>
</sst>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2" fillId="0" borderId="0" xfId="1" applyFill="1"/>
    <xf numFmtId="0" fontId="0" fillId="2" borderId="2" xfId="0" applyFill="1" applyBorder="1"/>
    <xf numFmtId="1" fontId="0" fillId="2" borderId="3" xfId="0" applyNumberForma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0" fontId="0" fillId="2" borderId="3" xfId="0" applyFill="1" applyBorder="1"/>
    <xf numFmtId="0" fontId="0" fillId="2" borderId="1" xfId="0" applyFill="1" applyBorder="1"/>
    <xf numFmtId="1" fontId="0" fillId="0" borderId="1" xfId="0" applyNumberFormat="1" applyBorder="1"/>
    <xf numFmtId="2" fontId="4" fillId="2" borderId="3" xfId="0" applyNumberFormat="1" applyFont="1" applyFill="1" applyBorder="1"/>
    <xf numFmtId="2" fontId="4" fillId="2" borderId="0" xfId="0" applyNumberFormat="1" applyFont="1" applyFill="1" applyBorder="1"/>
    <xf numFmtId="0" fontId="4" fillId="2" borderId="0" xfId="0" applyFont="1" applyFill="1" applyBorder="1"/>
    <xf numFmtId="2" fontId="4" fillId="2" borderId="1" xfId="0" applyNumberFormat="1" applyFont="1" applyFill="1" applyBorder="1"/>
    <xf numFmtId="0" fontId="4" fillId="0" borderId="2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hila.gov/documents/hiv-aids-data-and-research/" TargetMode="External"/><Relationship Id="rId1" Type="http://schemas.openxmlformats.org/officeDocument/2006/relationships/hyperlink" Target="https://www.hivphilly.org/media/documents/WHOLE_ENTIRE_2015_EPI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ivphilly.org/data-and-statistics/epi-profile/" TargetMode="External"/><Relationship Id="rId1" Type="http://schemas.openxmlformats.org/officeDocument/2006/relationships/hyperlink" Target="https://www.phila.gov/documents/hiv-aids-data-and-re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3.33203125" style="1" customWidth="1"/>
    <col min="3" max="5" width="0" hidden="1" customWidth="1"/>
    <col min="8" max="10" width="0" hidden="1" customWidth="1"/>
    <col min="13" max="15" width="0" hidden="1" customWidth="1"/>
    <col min="18" max="20" width="0" hidden="1" customWidth="1"/>
    <col min="23" max="25" width="0" hidden="1" customWidth="1"/>
    <col min="28" max="28" width="0" hidden="1" customWidth="1"/>
    <col min="30" max="30" width="0" hidden="1" customWidth="1"/>
  </cols>
  <sheetData>
    <row r="1" spans="1:39" s="1" customFormat="1" x14ac:dyDescent="0.2">
      <c r="A1" s="1" t="s">
        <v>22</v>
      </c>
      <c r="B1" s="1" t="s">
        <v>16</v>
      </c>
      <c r="C1" s="1" t="s">
        <v>21</v>
      </c>
      <c r="D1" s="1" t="s">
        <v>17</v>
      </c>
      <c r="E1" s="1" t="s">
        <v>18</v>
      </c>
      <c r="F1" s="1" t="s">
        <v>19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  <c r="L1" s="1" t="s">
        <v>16</v>
      </c>
      <c r="M1" s="1" t="s">
        <v>21</v>
      </c>
      <c r="N1" s="1" t="s">
        <v>17</v>
      </c>
      <c r="O1" s="1" t="s">
        <v>18</v>
      </c>
      <c r="P1" s="1" t="s">
        <v>19</v>
      </c>
      <c r="Q1" s="1" t="s">
        <v>16</v>
      </c>
      <c r="R1" s="1" t="s">
        <v>21</v>
      </c>
      <c r="S1" s="1" t="s">
        <v>17</v>
      </c>
      <c r="T1" s="1" t="s">
        <v>18</v>
      </c>
      <c r="U1" s="1" t="s">
        <v>19</v>
      </c>
      <c r="V1" s="1" t="s">
        <v>16</v>
      </c>
      <c r="W1" s="1" t="s">
        <v>21</v>
      </c>
      <c r="X1" s="1" t="s">
        <v>17</v>
      </c>
      <c r="Y1" s="1" t="s">
        <v>18</v>
      </c>
      <c r="Z1" s="1" t="s">
        <v>19</v>
      </c>
      <c r="AA1" s="1" t="s">
        <v>16</v>
      </c>
      <c r="AB1" s="1" t="s">
        <v>21</v>
      </c>
      <c r="AC1" s="1" t="s">
        <v>17</v>
      </c>
      <c r="AD1" s="1" t="s">
        <v>18</v>
      </c>
      <c r="AE1" s="1" t="s">
        <v>19</v>
      </c>
    </row>
    <row r="2" spans="1:39" s="1" customFormat="1" x14ac:dyDescent="0.2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2017</v>
      </c>
      <c r="H2" s="1">
        <v>2017</v>
      </c>
      <c r="I2" s="1">
        <v>2017</v>
      </c>
      <c r="J2" s="1">
        <v>2017</v>
      </c>
      <c r="K2" s="1">
        <v>2017</v>
      </c>
      <c r="L2" s="1">
        <v>2016</v>
      </c>
      <c r="M2" s="1">
        <v>2016</v>
      </c>
      <c r="N2" s="1">
        <v>2016</v>
      </c>
      <c r="O2" s="1">
        <v>2016</v>
      </c>
      <c r="P2" s="1">
        <v>2016</v>
      </c>
      <c r="Q2" s="1">
        <v>2015</v>
      </c>
      <c r="R2" s="1">
        <v>2015</v>
      </c>
      <c r="S2" s="1">
        <v>2015</v>
      </c>
      <c r="T2" s="1">
        <v>2015</v>
      </c>
      <c r="U2" s="1">
        <v>2015</v>
      </c>
      <c r="V2" s="1">
        <v>2014</v>
      </c>
      <c r="W2" s="1">
        <v>2014</v>
      </c>
      <c r="X2" s="1">
        <v>2014</v>
      </c>
      <c r="Y2" s="1">
        <v>2014</v>
      </c>
      <c r="Z2" s="1">
        <v>2014</v>
      </c>
      <c r="AA2" s="1">
        <v>2013</v>
      </c>
      <c r="AB2" s="1">
        <v>2013</v>
      </c>
      <c r="AC2" s="1">
        <v>2013</v>
      </c>
      <c r="AD2" s="1">
        <v>2013</v>
      </c>
      <c r="AE2" s="1">
        <v>2013</v>
      </c>
    </row>
    <row r="3" spans="1:39" s="5" customFormat="1" x14ac:dyDescent="0.2">
      <c r="A3" s="4" t="s">
        <v>0</v>
      </c>
      <c r="B3" s="5">
        <v>0.52900000000000003</v>
      </c>
      <c r="F3" s="5">
        <v>424</v>
      </c>
      <c r="G3" s="5">
        <v>0.56100000000000005</v>
      </c>
      <c r="K3" s="5">
        <v>495</v>
      </c>
      <c r="L3" s="5">
        <v>0.54900000000000004</v>
      </c>
      <c r="P3" s="5">
        <v>469</v>
      </c>
      <c r="Q3" s="5">
        <v>0.54900000000000004</v>
      </c>
      <c r="U3" s="5">
        <v>548</v>
      </c>
      <c r="V3" s="5">
        <v>0.53400000000000003</v>
      </c>
      <c r="Z3" s="5">
        <v>566</v>
      </c>
      <c r="AA3" s="48">
        <v>0.45</v>
      </c>
      <c r="AB3" s="17"/>
      <c r="AC3" s="37">
        <v>8004</v>
      </c>
      <c r="AD3" s="17"/>
      <c r="AE3" s="17"/>
      <c r="AF3" s="17"/>
    </row>
    <row r="4" spans="1:39" s="7" customFormat="1" x14ac:dyDescent="0.2">
      <c r="A4" s="6" t="s">
        <v>1</v>
      </c>
      <c r="B4" s="7">
        <v>0.54300000000000004</v>
      </c>
      <c r="F4" s="7">
        <v>246</v>
      </c>
      <c r="G4" s="7">
        <v>0.56599999999999995</v>
      </c>
      <c r="K4" s="7">
        <v>335</v>
      </c>
      <c r="L4" s="7">
        <v>0.55500000000000005</v>
      </c>
      <c r="P4" s="7">
        <v>304</v>
      </c>
      <c r="Q4" s="7">
        <v>0.55500000000000005</v>
      </c>
      <c r="U4" s="7">
        <v>396</v>
      </c>
      <c r="V4" s="7">
        <v>0.53600000000000003</v>
      </c>
      <c r="Z4" s="7">
        <v>383</v>
      </c>
      <c r="AA4" s="18"/>
      <c r="AB4" s="19"/>
      <c r="AC4" s="38">
        <v>4982</v>
      </c>
      <c r="AD4" s="18"/>
      <c r="AE4" s="20"/>
      <c r="AF4" s="18"/>
    </row>
    <row r="5" spans="1:39" s="9" customFormat="1" x14ac:dyDescent="0.2">
      <c r="A5" s="8" t="s">
        <v>2</v>
      </c>
      <c r="B5" s="9">
        <v>0.51800000000000002</v>
      </c>
      <c r="F5" s="9">
        <v>85</v>
      </c>
      <c r="G5" s="9">
        <v>0.54200000000000004</v>
      </c>
      <c r="K5" s="9">
        <v>80</v>
      </c>
      <c r="L5" s="9">
        <v>0.52800000000000002</v>
      </c>
      <c r="P5" s="9">
        <v>91</v>
      </c>
      <c r="Q5" s="9">
        <v>0.52300000000000002</v>
      </c>
      <c r="U5" s="9">
        <v>78</v>
      </c>
      <c r="V5" s="9">
        <v>0.51600000000000001</v>
      </c>
      <c r="Z5" s="9">
        <v>73</v>
      </c>
      <c r="AA5" s="10"/>
      <c r="AB5" s="21"/>
      <c r="AC5" s="39">
        <v>1242</v>
      </c>
      <c r="AD5" s="10"/>
      <c r="AE5" s="22"/>
      <c r="AF5" s="10"/>
      <c r="AH5" s="10"/>
      <c r="AM5" s="10"/>
    </row>
    <row r="6" spans="1:39" s="3" customFormat="1" x14ac:dyDescent="0.2">
      <c r="A6" s="2" t="s">
        <v>3</v>
      </c>
      <c r="B6" s="3">
        <v>0.47699999999999998</v>
      </c>
      <c r="F6" s="3">
        <v>78</v>
      </c>
      <c r="G6" s="3">
        <v>0.54100000000000004</v>
      </c>
      <c r="K6" s="3">
        <v>67</v>
      </c>
      <c r="L6" s="3">
        <v>0.53500000000000003</v>
      </c>
      <c r="P6" s="3">
        <v>58</v>
      </c>
      <c r="Q6" s="3">
        <v>0.54</v>
      </c>
      <c r="U6" s="3">
        <v>58</v>
      </c>
      <c r="V6" s="3">
        <v>0.52400000000000002</v>
      </c>
      <c r="Z6" s="3">
        <v>86</v>
      </c>
      <c r="AA6" s="23"/>
      <c r="AB6" s="24"/>
      <c r="AC6" s="40">
        <v>1503</v>
      </c>
      <c r="AD6" s="23"/>
      <c r="AE6" s="25"/>
      <c r="AF6" s="23"/>
    </row>
    <row r="7" spans="1:39" s="7" customFormat="1" x14ac:dyDescent="0.2">
      <c r="A7" s="6" t="s">
        <v>4</v>
      </c>
      <c r="F7" s="7">
        <v>323</v>
      </c>
      <c r="K7" s="7">
        <v>395</v>
      </c>
      <c r="P7" s="7">
        <v>357</v>
      </c>
      <c r="U7" s="7">
        <v>429</v>
      </c>
      <c r="Z7" s="7">
        <v>449</v>
      </c>
      <c r="AA7" s="18"/>
      <c r="AB7" s="19"/>
      <c r="AC7" s="38">
        <v>5584</v>
      </c>
      <c r="AD7" s="18"/>
      <c r="AE7" s="20"/>
      <c r="AF7" s="18"/>
    </row>
    <row r="8" spans="1:39" s="3" customFormat="1" x14ac:dyDescent="0.2">
      <c r="A8" s="2" t="s">
        <v>5</v>
      </c>
      <c r="F8" s="3">
        <v>101</v>
      </c>
      <c r="K8" s="3">
        <v>100</v>
      </c>
      <c r="P8" s="3">
        <v>112</v>
      </c>
      <c r="U8" s="3">
        <v>119</v>
      </c>
      <c r="Z8" s="3">
        <v>117</v>
      </c>
      <c r="AA8" s="23"/>
      <c r="AB8" s="24"/>
      <c r="AC8" s="40">
        <v>2420</v>
      </c>
      <c r="AD8" s="10"/>
      <c r="AE8" s="25"/>
      <c r="AF8" s="23"/>
      <c r="AG8" s="9"/>
    </row>
    <row r="9" spans="1:39" s="7" customFormat="1" x14ac:dyDescent="0.2">
      <c r="A9" s="6" t="s">
        <v>6</v>
      </c>
      <c r="F9" s="7">
        <f>20+89</f>
        <v>109</v>
      </c>
      <c r="K9" s="7">
        <f>43+88</f>
        <v>131</v>
      </c>
      <c r="P9" s="7">
        <f>30+88</f>
        <v>118</v>
      </c>
      <c r="U9" s="7">
        <f>34+101</f>
        <v>135</v>
      </c>
      <c r="Z9" s="7">
        <f>30+111</f>
        <v>141</v>
      </c>
      <c r="AA9" s="19"/>
      <c r="AB9" s="19"/>
      <c r="AC9" s="38">
        <f>14+550</f>
        <v>564</v>
      </c>
      <c r="AD9" s="19"/>
      <c r="AE9" s="20"/>
      <c r="AF9" s="18"/>
      <c r="AG9" s="15"/>
      <c r="AH9" s="13"/>
    </row>
    <row r="10" spans="1:39" s="9" customFormat="1" x14ac:dyDescent="0.2">
      <c r="A10" s="8" t="s">
        <v>7</v>
      </c>
      <c r="F10" s="14">
        <f>7+(120/2)</f>
        <v>67</v>
      </c>
      <c r="K10" s="14">
        <f>99+(137/2)</f>
        <v>167.5</v>
      </c>
      <c r="P10" s="9">
        <f>93+(108/2)</f>
        <v>147</v>
      </c>
      <c r="U10" s="14">
        <f>98+(133/2)</f>
        <v>164.5</v>
      </c>
      <c r="Z10" s="14">
        <f>88+(121/2)</f>
        <v>148.5</v>
      </c>
      <c r="AA10" s="10"/>
      <c r="AB10" s="21"/>
      <c r="AC10" s="39">
        <v>1793</v>
      </c>
      <c r="AD10" s="10"/>
      <c r="AE10" s="22"/>
      <c r="AF10" s="22"/>
      <c r="AG10" s="10"/>
    </row>
    <row r="11" spans="1:39" s="9" customFormat="1" x14ac:dyDescent="0.2">
      <c r="A11" s="8" t="s">
        <v>8</v>
      </c>
      <c r="F11" s="14">
        <f>(120/2)+(47/2)</f>
        <v>83.5</v>
      </c>
      <c r="K11" s="14">
        <f>(137/2)+(60/2)</f>
        <v>98.5</v>
      </c>
      <c r="P11" s="14">
        <f>(108/2)+(65/2)</f>
        <v>86.5</v>
      </c>
      <c r="U11" s="14">
        <f>(133/2)+(85/2)</f>
        <v>109</v>
      </c>
      <c r="Z11" s="14">
        <f>(121/2)+(96/2)</f>
        <v>108.5</v>
      </c>
      <c r="AA11" s="21"/>
      <c r="AB11" s="21"/>
      <c r="AC11" s="39">
        <v>1750</v>
      </c>
      <c r="AD11" s="10"/>
      <c r="AE11" s="22"/>
      <c r="AF11" s="22"/>
    </row>
    <row r="12" spans="1:39" s="9" customFormat="1" x14ac:dyDescent="0.2">
      <c r="A12" s="8" t="s">
        <v>9</v>
      </c>
      <c r="F12" s="14">
        <f>(47/2)+(71/3)</f>
        <v>47.166666666666671</v>
      </c>
      <c r="K12" s="14">
        <f>(60/2)+(68/3)</f>
        <v>52.666666666666671</v>
      </c>
      <c r="P12" s="14">
        <f>(65/2)+(85/3)</f>
        <v>60.833333333333329</v>
      </c>
      <c r="U12" s="14">
        <f>(85/2)+(95/3)</f>
        <v>74.166666666666671</v>
      </c>
      <c r="Z12" s="14">
        <f>(96/2)+(119/3)</f>
        <v>87.666666666666657</v>
      </c>
      <c r="AA12" s="10"/>
      <c r="AB12" s="21"/>
      <c r="AC12" s="39">
        <v>2373</v>
      </c>
      <c r="AD12" s="10"/>
      <c r="AE12" s="22"/>
      <c r="AF12" s="22"/>
      <c r="AH12" s="14"/>
    </row>
    <row r="13" spans="1:39" s="3" customFormat="1" x14ac:dyDescent="0.2">
      <c r="A13" s="2" t="s">
        <v>10</v>
      </c>
      <c r="F13" s="43">
        <f>(2/3)*71</f>
        <v>47.333333333333329</v>
      </c>
      <c r="K13" s="43">
        <f>(2/3)*68</f>
        <v>45.333333333333329</v>
      </c>
      <c r="P13" s="43">
        <f>(2/3)*85</f>
        <v>56.666666666666664</v>
      </c>
      <c r="U13" s="43">
        <f>(2/3)*95</f>
        <v>63.333333333333329</v>
      </c>
      <c r="Z13" s="43">
        <f>(2/3)*119</f>
        <v>79.333333333333329</v>
      </c>
      <c r="AA13" s="24"/>
      <c r="AB13" s="24"/>
      <c r="AC13" s="39">
        <f>1162+306</f>
        <v>1468</v>
      </c>
      <c r="AD13" s="23"/>
      <c r="AE13" s="22"/>
      <c r="AF13" s="22"/>
    </row>
    <row r="14" spans="1:39" s="7" customFormat="1" x14ac:dyDescent="0.2">
      <c r="A14" s="6" t="s">
        <v>11</v>
      </c>
      <c r="F14" s="7">
        <v>207</v>
      </c>
      <c r="K14" s="7">
        <v>272</v>
      </c>
      <c r="P14" s="7">
        <v>268</v>
      </c>
      <c r="U14" s="7">
        <v>310</v>
      </c>
      <c r="Z14" s="7">
        <v>288</v>
      </c>
      <c r="AA14" s="44">
        <f>0.48*(AC6/SUM(AC4:AC6))+0.46*(SUM(AC4:AC5)/SUM(AC4:AC6))</f>
        <v>0.46389025495017472</v>
      </c>
      <c r="AB14" s="19"/>
      <c r="AC14" s="41">
        <v>2925</v>
      </c>
      <c r="AD14" s="18"/>
      <c r="AE14" s="18"/>
      <c r="AF14" s="18"/>
    </row>
    <row r="15" spans="1:39" s="9" customFormat="1" x14ac:dyDescent="0.2">
      <c r="A15" s="8" t="s">
        <v>12</v>
      </c>
      <c r="B15" s="9">
        <v>0.49</v>
      </c>
      <c r="F15" s="9">
        <v>62</v>
      </c>
      <c r="G15" s="9">
        <v>0.505</v>
      </c>
      <c r="K15" s="9">
        <v>40</v>
      </c>
      <c r="L15" s="9">
        <v>0.496</v>
      </c>
      <c r="P15" s="9">
        <v>28</v>
      </c>
      <c r="Q15" s="9">
        <v>0.50800000000000001</v>
      </c>
      <c r="U15" s="9">
        <v>29</v>
      </c>
      <c r="V15" s="9">
        <v>0.499</v>
      </c>
      <c r="Z15" s="9">
        <v>35</v>
      </c>
      <c r="AA15" s="45">
        <f>0.39*(AC7/SUM(AC7:AC8))+0.45*(AC8/SUM(AC7:AC8))</f>
        <v>0.4081409295352324</v>
      </c>
      <c r="AB15" s="21"/>
      <c r="AC15" s="39">
        <v>1451</v>
      </c>
      <c r="AD15" s="10"/>
      <c r="AE15" s="22"/>
      <c r="AF15" s="10"/>
      <c r="AH15" s="10"/>
    </row>
    <row r="16" spans="1:39" s="9" customFormat="1" x14ac:dyDescent="0.2">
      <c r="A16" s="8" t="s">
        <v>13</v>
      </c>
      <c r="F16" s="9">
        <v>9</v>
      </c>
      <c r="U16" s="9">
        <v>9</v>
      </c>
      <c r="Z16" s="9">
        <v>12</v>
      </c>
      <c r="AA16" s="46"/>
      <c r="AB16" s="21"/>
      <c r="AC16" s="39">
        <v>154</v>
      </c>
      <c r="AD16" s="10"/>
      <c r="AE16" s="22"/>
      <c r="AF16" s="10"/>
      <c r="AH16" s="10"/>
    </row>
    <row r="17" spans="1:44" s="3" customFormat="1" x14ac:dyDescent="0.2">
      <c r="A17" s="2" t="s">
        <v>14</v>
      </c>
      <c r="F17" s="3">
        <v>78</v>
      </c>
      <c r="K17" s="3">
        <v>106</v>
      </c>
      <c r="P17" s="3">
        <v>161</v>
      </c>
      <c r="U17" s="3">
        <v>193</v>
      </c>
      <c r="Z17" s="3">
        <v>227</v>
      </c>
      <c r="AA17" s="47">
        <f>0.43*(AC7/SUM(AC7:AC8))+0.49*(AC8/SUM(AC7:AC8))</f>
        <v>0.44814092953523232</v>
      </c>
      <c r="AB17" s="24"/>
      <c r="AC17" s="42">
        <v>3100</v>
      </c>
      <c r="AD17" s="23"/>
      <c r="AE17" s="23"/>
      <c r="AF17" s="23"/>
    </row>
    <row r="18" spans="1:44" x14ac:dyDescent="0.2">
      <c r="A18" s="1" t="s">
        <v>20</v>
      </c>
      <c r="B18" s="16"/>
      <c r="C18" s="16"/>
      <c r="D18" s="16"/>
      <c r="E18" s="16"/>
      <c r="G18" s="16"/>
      <c r="H18" s="16"/>
      <c r="I18" s="16"/>
      <c r="J18" s="16"/>
      <c r="L18" s="16"/>
      <c r="M18" s="16"/>
      <c r="N18" s="16"/>
      <c r="O18" s="16"/>
      <c r="Q18" s="16"/>
      <c r="R18" s="16"/>
      <c r="S18" s="16"/>
      <c r="T18" s="16"/>
      <c r="V18" s="16"/>
      <c r="W18" s="16"/>
      <c r="X18" s="16"/>
      <c r="Y18" s="16"/>
      <c r="AD18" s="28"/>
      <c r="AE18" s="30"/>
      <c r="AF18" s="29"/>
      <c r="AG18" s="28"/>
      <c r="AI18" s="32"/>
      <c r="AJ18" s="32"/>
      <c r="AK18" s="31"/>
      <c r="AL18" s="32"/>
      <c r="AM18" s="31"/>
      <c r="AN18" s="31"/>
      <c r="AO18" s="31"/>
    </row>
    <row r="19" spans="1:44" x14ac:dyDescent="0.2">
      <c r="AA19" s="29"/>
      <c r="AB19" s="28"/>
      <c r="AC19" s="29"/>
      <c r="AD19" s="31"/>
      <c r="AE19" s="28"/>
      <c r="AF19" s="35"/>
      <c r="AG19" s="34"/>
      <c r="AH19" s="32"/>
      <c r="AI19" s="32"/>
      <c r="AJ19" s="31"/>
      <c r="AK19" s="32"/>
      <c r="AL19" s="31"/>
      <c r="AM19" s="31"/>
      <c r="AN19" s="31"/>
      <c r="AO19" s="31"/>
    </row>
    <row r="20" spans="1:44" x14ac:dyDescent="0.2">
      <c r="F20" s="31"/>
      <c r="K20" s="31"/>
      <c r="P20" s="31"/>
      <c r="U20" s="31"/>
      <c r="Z20" s="31"/>
      <c r="AA20" s="31"/>
      <c r="AB20" s="31"/>
      <c r="AC20" s="31"/>
      <c r="AD20" s="31"/>
      <c r="AE20" s="28"/>
      <c r="AF20" s="35"/>
      <c r="AG20" s="34"/>
      <c r="AH20" s="32"/>
      <c r="AI20" s="31"/>
      <c r="AJ20" s="32"/>
      <c r="AK20" s="31"/>
      <c r="AL20" s="32"/>
      <c r="AM20" s="31"/>
      <c r="AN20" s="31"/>
      <c r="AO20" s="31"/>
      <c r="AP20" s="31"/>
      <c r="AQ20" s="31"/>
      <c r="AR20" s="31"/>
    </row>
    <row r="21" spans="1:44" x14ac:dyDescent="0.2">
      <c r="B21" t="s">
        <v>31</v>
      </c>
      <c r="C21" s="26"/>
      <c r="D21" s="26"/>
      <c r="E21" s="26"/>
      <c r="F21" s="33"/>
      <c r="H21" s="26"/>
      <c r="I21" s="26"/>
      <c r="J21" s="26"/>
      <c r="K21" s="33"/>
      <c r="M21" s="26"/>
      <c r="N21" s="26"/>
      <c r="O21" s="26"/>
      <c r="P21" s="33"/>
      <c r="R21" s="26"/>
      <c r="S21" s="26"/>
      <c r="T21" s="26"/>
      <c r="U21" s="33"/>
      <c r="W21" s="26"/>
      <c r="X21" s="26"/>
      <c r="Y21" s="26"/>
      <c r="Z21" s="33"/>
      <c r="AA21" s="31"/>
      <c r="AB21" s="31"/>
      <c r="AC21" s="31"/>
      <c r="AD21" s="31"/>
      <c r="AE21" s="34"/>
      <c r="AF21" s="35"/>
      <c r="AG21" s="28"/>
      <c r="AH21" s="32"/>
      <c r="AI21" s="31"/>
      <c r="AJ21" s="32"/>
      <c r="AK21" s="31"/>
      <c r="AL21" s="32"/>
      <c r="AM21" s="31"/>
      <c r="AN21" s="31"/>
      <c r="AO21" s="31"/>
      <c r="AQ21" s="31"/>
      <c r="AR21" s="31"/>
    </row>
    <row r="22" spans="1:44" x14ac:dyDescent="0.2">
      <c r="B22" s="12" t="s">
        <v>29</v>
      </c>
      <c r="C22" s="26"/>
      <c r="D22" s="26"/>
      <c r="E22" s="26"/>
      <c r="F22" s="33"/>
      <c r="H22" s="26"/>
      <c r="I22" s="26"/>
      <c r="J22" s="26"/>
      <c r="K22" s="33"/>
      <c r="M22" s="26"/>
      <c r="N22" s="26"/>
      <c r="O22" s="26"/>
      <c r="P22" s="33"/>
      <c r="R22" s="26"/>
      <c r="S22" s="26"/>
      <c r="T22" s="26"/>
      <c r="U22" s="33"/>
      <c r="W22" s="26"/>
      <c r="X22" s="26"/>
      <c r="Y22" s="26"/>
      <c r="Z22" s="33"/>
      <c r="AA22" s="31"/>
      <c r="AB22" s="31"/>
      <c r="AC22" s="31"/>
      <c r="AD22" s="31"/>
      <c r="AE22" s="28"/>
      <c r="AF22" s="35"/>
      <c r="AG22" s="34"/>
      <c r="AH22" s="32"/>
      <c r="AI22" s="31"/>
      <c r="AJ22" s="32"/>
      <c r="AK22" s="31"/>
      <c r="AL22" s="32"/>
      <c r="AM22" s="31"/>
      <c r="AN22" s="31"/>
      <c r="AO22" s="31"/>
      <c r="AP22" s="31"/>
      <c r="AQ22" s="31"/>
      <c r="AR22" s="31"/>
    </row>
    <row r="23" spans="1:44" x14ac:dyDescent="0.2">
      <c r="F23" s="31"/>
      <c r="K23" s="31"/>
      <c r="P23" s="31"/>
      <c r="U23" s="31"/>
      <c r="Z23" s="31"/>
      <c r="AA23" s="31"/>
      <c r="AB23" s="31"/>
      <c r="AC23" s="31"/>
      <c r="AD23" s="31"/>
      <c r="AE23" s="34"/>
      <c r="AF23" s="35"/>
      <c r="AG23" s="28"/>
      <c r="AH23" s="32"/>
      <c r="AI23" s="31"/>
      <c r="AJ23" s="32"/>
      <c r="AK23" s="31"/>
      <c r="AL23" s="32"/>
      <c r="AM23" s="31"/>
      <c r="AN23" s="31"/>
      <c r="AO23" s="31"/>
      <c r="AP23" s="31"/>
      <c r="AQ23" s="31"/>
      <c r="AR23" s="31"/>
    </row>
    <row r="24" spans="1:44" x14ac:dyDescent="0.2">
      <c r="B24" t="s">
        <v>30</v>
      </c>
      <c r="F24" s="31"/>
      <c r="K24" s="31"/>
      <c r="P24" s="31"/>
      <c r="U24" s="31"/>
      <c r="Z24" s="31"/>
      <c r="AA24" s="31"/>
      <c r="AB24" s="31"/>
      <c r="AC24" s="31"/>
      <c r="AD24" s="31"/>
      <c r="AE24" s="34"/>
      <c r="AF24" s="35"/>
      <c r="AG24" s="28"/>
      <c r="AH24" s="32"/>
      <c r="AI24" s="31"/>
      <c r="AJ24" s="32"/>
      <c r="AK24" s="31"/>
      <c r="AL24" s="32"/>
      <c r="AM24" s="31"/>
      <c r="AN24" s="31"/>
      <c r="AO24" s="31"/>
      <c r="AP24" s="31"/>
      <c r="AQ24" s="31"/>
      <c r="AR24" s="31"/>
    </row>
    <row r="25" spans="1:44" x14ac:dyDescent="0.2">
      <c r="B25" s="12" t="s">
        <v>27</v>
      </c>
      <c r="F25" s="31"/>
      <c r="K25" s="31"/>
      <c r="P25" s="31"/>
      <c r="U25" s="31"/>
      <c r="Z25" s="31"/>
      <c r="AA25" s="31"/>
      <c r="AB25" s="31"/>
      <c r="AC25" s="31"/>
      <c r="AD25" s="31"/>
      <c r="AE25" s="31"/>
      <c r="AF25" s="35"/>
      <c r="AG25" s="32"/>
      <c r="AH25" s="32"/>
      <c r="AI25" s="31"/>
      <c r="AJ25" s="32"/>
      <c r="AK25" s="31"/>
      <c r="AL25" s="32"/>
      <c r="AM25" s="31"/>
      <c r="AN25" s="31"/>
      <c r="AO25" s="31"/>
      <c r="AP25" s="31"/>
      <c r="AQ25" s="31"/>
      <c r="AR25" s="31"/>
    </row>
    <row r="26" spans="1:44" x14ac:dyDescent="0.2">
      <c r="F26" s="31"/>
      <c r="K26" s="31"/>
      <c r="P26" s="31"/>
      <c r="U26" s="31"/>
      <c r="Z26" s="31"/>
      <c r="AA26" s="31"/>
      <c r="AB26" s="31"/>
      <c r="AC26" s="31"/>
      <c r="AD26" s="31"/>
      <c r="AE26" s="28"/>
      <c r="AF26" s="35"/>
      <c r="AG26" s="28"/>
      <c r="AH26" s="32"/>
      <c r="AI26" s="31"/>
      <c r="AJ26" s="32"/>
      <c r="AK26" s="31"/>
      <c r="AL26" s="32"/>
      <c r="AM26" s="31"/>
      <c r="AN26" s="31"/>
      <c r="AO26" s="31"/>
      <c r="AP26" s="31"/>
      <c r="AQ26" s="31"/>
      <c r="AR26" s="31"/>
    </row>
    <row r="27" spans="1:44" x14ac:dyDescent="0.2">
      <c r="F27" s="31"/>
      <c r="K27" s="31"/>
      <c r="P27" s="31"/>
      <c r="U27" s="31"/>
      <c r="Z27" s="31"/>
      <c r="AA27" s="31"/>
      <c r="AB27" s="31"/>
      <c r="AC27" s="31"/>
      <c r="AD27" s="31"/>
      <c r="AE27" s="28"/>
      <c r="AF27" s="35"/>
      <c r="AG27" s="28"/>
      <c r="AH27" s="32"/>
      <c r="AI27" s="31"/>
      <c r="AJ27" s="32"/>
      <c r="AK27" s="31"/>
      <c r="AL27" s="32"/>
      <c r="AM27" s="31"/>
      <c r="AN27" s="31"/>
      <c r="AO27" s="31"/>
      <c r="AP27" s="31"/>
      <c r="AQ27" s="31"/>
      <c r="AR27" s="31"/>
    </row>
    <row r="28" spans="1:44" x14ac:dyDescent="0.2">
      <c r="F28" s="31"/>
      <c r="K28" s="31"/>
      <c r="P28" s="31"/>
      <c r="U28" s="31"/>
      <c r="Z28" s="31"/>
      <c r="AA28" s="31"/>
      <c r="AB28" s="31"/>
      <c r="AC28" s="31"/>
      <c r="AD28" s="31"/>
      <c r="AE28" s="28"/>
      <c r="AF28" s="35"/>
      <c r="AG28" s="34"/>
      <c r="AH28" s="32"/>
      <c r="AI28" s="31"/>
      <c r="AJ28" s="32"/>
      <c r="AK28" s="31"/>
      <c r="AL28" s="32"/>
      <c r="AM28" s="31"/>
      <c r="AN28" s="31"/>
      <c r="AO28" s="31"/>
      <c r="AP28" s="31"/>
      <c r="AQ28" s="31"/>
      <c r="AR28" s="31"/>
    </row>
    <row r="29" spans="1:44" x14ac:dyDescent="0.2">
      <c r="F29" s="31"/>
      <c r="K29" s="31"/>
      <c r="P29" s="31"/>
      <c r="U29" s="31"/>
      <c r="Z29" s="31"/>
      <c r="AA29" s="31"/>
      <c r="AB29" s="31"/>
      <c r="AC29" s="31"/>
      <c r="AD29" s="31"/>
      <c r="AE29" s="28"/>
      <c r="AF29" s="35"/>
      <c r="AG29" s="34"/>
      <c r="AH29" s="32"/>
      <c r="AI29" s="31"/>
      <c r="AJ29" s="32"/>
      <c r="AK29" s="31"/>
      <c r="AL29" s="32"/>
      <c r="AM29" s="31"/>
      <c r="AN29" s="31"/>
      <c r="AO29" s="31"/>
      <c r="AP29" s="31"/>
      <c r="AQ29" s="31"/>
      <c r="AR29" s="31"/>
    </row>
    <row r="30" spans="1:44" x14ac:dyDescent="0.2">
      <c r="F30" s="31" t="s">
        <v>23</v>
      </c>
      <c r="K30" s="31" t="s">
        <v>23</v>
      </c>
      <c r="P30" s="31" t="s">
        <v>23</v>
      </c>
      <c r="U30" s="31" t="s">
        <v>23</v>
      </c>
      <c r="Z30" s="31" t="s">
        <v>23</v>
      </c>
      <c r="AA30" s="31"/>
      <c r="AB30" s="31"/>
      <c r="AC30" s="31"/>
      <c r="AD30" s="31"/>
      <c r="AE30" s="28"/>
      <c r="AF30" s="35"/>
      <c r="AG30" s="28"/>
      <c r="AH30" s="32"/>
      <c r="AI30" s="31"/>
      <c r="AJ30" s="32"/>
      <c r="AK30" s="31"/>
      <c r="AL30" s="32"/>
      <c r="AM30" s="31"/>
      <c r="AN30" s="31"/>
      <c r="AO30" s="31"/>
      <c r="AP30" s="31"/>
      <c r="AQ30" s="31"/>
      <c r="AR30" s="31"/>
    </row>
    <row r="31" spans="1:44" x14ac:dyDescent="0.2">
      <c r="F31" s="31"/>
      <c r="K31" s="31"/>
      <c r="P31" s="31"/>
      <c r="U31" s="31"/>
      <c r="Z31" s="31"/>
      <c r="AA31" s="31"/>
      <c r="AB31" s="31"/>
      <c r="AC31" s="31"/>
      <c r="AD31" s="31"/>
      <c r="AE31" s="28"/>
      <c r="AF31" s="35"/>
      <c r="AG31" s="28"/>
      <c r="AH31" s="32"/>
      <c r="AI31" s="31"/>
      <c r="AJ31" s="32"/>
      <c r="AK31" s="31"/>
      <c r="AL31" s="31"/>
      <c r="AM31" s="31"/>
      <c r="AN31" s="31"/>
      <c r="AO31" s="31"/>
      <c r="AP31" s="31"/>
      <c r="AQ31" s="31"/>
      <c r="AR31" s="31"/>
    </row>
    <row r="32" spans="1:44" x14ac:dyDescent="0.2">
      <c r="F32" s="31"/>
      <c r="K32" s="31"/>
      <c r="P32" s="31"/>
      <c r="U32" s="31"/>
      <c r="Z32" s="31"/>
      <c r="AA32" s="31"/>
      <c r="AB32" s="31"/>
      <c r="AC32" s="31"/>
      <c r="AD32" s="31"/>
      <c r="AE32" s="28"/>
      <c r="AF32" s="35"/>
      <c r="AG32" s="28"/>
      <c r="AH32" s="32"/>
      <c r="AI32" s="31"/>
      <c r="AJ32" s="32"/>
      <c r="AK32" s="31"/>
      <c r="AL32" s="31"/>
      <c r="AM32" s="31"/>
      <c r="AN32" s="31"/>
      <c r="AO32" s="31"/>
      <c r="AP32" s="31"/>
      <c r="AQ32" s="31"/>
      <c r="AR32" s="31"/>
    </row>
    <row r="33" spans="6:44" x14ac:dyDescent="0.2">
      <c r="F33" s="31"/>
      <c r="K33" s="31"/>
      <c r="P33" s="31"/>
      <c r="U33" s="31"/>
      <c r="Z33" s="31"/>
      <c r="AA33" s="31"/>
      <c r="AB33" s="31"/>
      <c r="AC33" s="31"/>
      <c r="AD33" s="31"/>
      <c r="AE33" s="28"/>
      <c r="AF33" s="35"/>
      <c r="AG33" s="28"/>
      <c r="AH33" s="31"/>
      <c r="AI33" s="31"/>
      <c r="AJ33" s="31"/>
      <c r="AK33" s="31"/>
      <c r="AL33" s="31"/>
      <c r="AM33" s="31"/>
      <c r="AN33" s="31"/>
      <c r="AO33" s="31"/>
      <c r="AR33" s="31"/>
    </row>
    <row r="34" spans="6:44" x14ac:dyDescent="0.2">
      <c r="F34" s="31"/>
      <c r="K34" s="31"/>
      <c r="P34" s="31"/>
      <c r="U34" s="31"/>
      <c r="Z34" s="31"/>
      <c r="AA34" s="31"/>
      <c r="AB34" s="31"/>
      <c r="AC34" s="31"/>
      <c r="AP34" s="31"/>
      <c r="AQ34" s="31"/>
      <c r="AR34" s="31"/>
    </row>
    <row r="35" spans="6:44" x14ac:dyDescent="0.2">
      <c r="F35" s="31"/>
      <c r="K35" s="31"/>
      <c r="P35" s="31"/>
      <c r="U35" s="31"/>
      <c r="Z35" s="31"/>
      <c r="AA35" s="31"/>
      <c r="AB35" s="31"/>
      <c r="AC35" s="31"/>
      <c r="AP35" s="31"/>
      <c r="AQ35" s="31"/>
      <c r="AR35" s="31"/>
    </row>
    <row r="36" spans="6:44" x14ac:dyDescent="0.2">
      <c r="F36" s="31"/>
      <c r="K36" s="31"/>
      <c r="P36" s="31"/>
      <c r="U36" s="31"/>
      <c r="Z36" s="31"/>
      <c r="AA36" s="31"/>
      <c r="AB36" s="31"/>
      <c r="AC36" s="31"/>
      <c r="AD36" s="31"/>
      <c r="AE36" s="31"/>
      <c r="AF36" s="35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</row>
    <row r="37" spans="6:44" x14ac:dyDescent="0.2">
      <c r="F37" s="31"/>
      <c r="K37" s="31"/>
      <c r="P37" s="31"/>
      <c r="U37" s="31"/>
      <c r="Z37" s="31"/>
      <c r="AA37" s="31"/>
      <c r="AB37" s="31"/>
      <c r="AC37" s="31"/>
      <c r="AH37" s="32"/>
      <c r="AI37" s="31"/>
      <c r="AJ37" s="32"/>
      <c r="AK37" s="31"/>
      <c r="AL37" s="32"/>
      <c r="AM37" s="31"/>
      <c r="AN37" s="31"/>
      <c r="AO37" s="31"/>
      <c r="AP37" s="31"/>
      <c r="AQ37" s="31"/>
      <c r="AR37" s="31"/>
    </row>
    <row r="38" spans="6:44" x14ac:dyDescent="0.2">
      <c r="F38" s="31"/>
      <c r="K38" s="31"/>
      <c r="P38" s="31"/>
      <c r="U38" s="31"/>
      <c r="Z38" s="31"/>
      <c r="AA38" s="31"/>
      <c r="AB38" s="31"/>
      <c r="AC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</row>
    <row r="39" spans="6:44" x14ac:dyDescent="0.2">
      <c r="F39" s="31"/>
      <c r="K39" s="31"/>
      <c r="P39" s="31"/>
      <c r="U39" s="31"/>
      <c r="Z39" s="31"/>
      <c r="AA39" s="31"/>
      <c r="AB39" s="31"/>
      <c r="AC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  <row r="40" spans="6:44" x14ac:dyDescent="0.2">
      <c r="F40" s="31"/>
      <c r="K40" s="31"/>
      <c r="P40" s="31"/>
      <c r="U40" s="31"/>
      <c r="Z40" s="31"/>
      <c r="AA40" s="31"/>
      <c r="AB40" s="31"/>
      <c r="AC40" s="31"/>
      <c r="AH40" s="31"/>
      <c r="AI40" s="31"/>
      <c r="AJ40" s="31"/>
      <c r="AK40" s="31"/>
      <c r="AL40" s="31"/>
      <c r="AM40" s="31"/>
      <c r="AN40" s="31"/>
      <c r="AO40" s="31"/>
      <c r="AP40" s="31"/>
    </row>
    <row r="41" spans="6:44" x14ac:dyDescent="0.2">
      <c r="F41" s="31"/>
      <c r="K41" s="31"/>
      <c r="P41" s="31"/>
      <c r="U41" s="31"/>
      <c r="Z41" s="31"/>
      <c r="AA41" s="31"/>
      <c r="AB41" s="31"/>
      <c r="AC41" s="31"/>
      <c r="AD41" s="31"/>
      <c r="AE41" s="31"/>
      <c r="AF41" s="31"/>
      <c r="AG41" s="31"/>
      <c r="AP41" s="31"/>
    </row>
    <row r="42" spans="6:44" x14ac:dyDescent="0.2">
      <c r="F42" s="31"/>
      <c r="K42" s="31"/>
      <c r="P42" s="31"/>
      <c r="U42" s="31"/>
      <c r="Z42" s="31"/>
      <c r="AA42" s="31"/>
      <c r="AB42" s="31"/>
      <c r="AC42" s="31"/>
      <c r="AH42" s="31"/>
      <c r="AI42" s="31"/>
      <c r="AJ42" s="31"/>
      <c r="AK42" s="31"/>
      <c r="AL42" s="31"/>
      <c r="AP42" s="31"/>
    </row>
    <row r="43" spans="6:44" x14ac:dyDescent="0.2">
      <c r="F43" s="31"/>
      <c r="K43" s="31"/>
      <c r="P43" s="31"/>
      <c r="U43" s="31"/>
      <c r="Z43" s="31"/>
      <c r="AA43" s="31"/>
      <c r="AB43" s="31"/>
      <c r="AC43" s="31"/>
      <c r="AP43" s="31"/>
    </row>
    <row r="44" spans="6:44" x14ac:dyDescent="0.2">
      <c r="F44" s="31"/>
      <c r="K44" s="31"/>
      <c r="P44" s="31"/>
      <c r="U44" s="31"/>
      <c r="Z44" s="31"/>
      <c r="AA44" s="31"/>
      <c r="AB44" s="31"/>
      <c r="AC44" s="31"/>
      <c r="AP44" s="31"/>
    </row>
    <row r="45" spans="6:44" x14ac:dyDescent="0.2">
      <c r="F45" s="31"/>
      <c r="K45" s="31"/>
      <c r="P45" s="31"/>
      <c r="U45" s="31"/>
      <c r="Z45" s="31"/>
      <c r="AA45" s="31"/>
      <c r="AB45" s="31"/>
      <c r="AC45" s="31"/>
      <c r="AM45" s="31"/>
      <c r="AN45" s="31"/>
      <c r="AO45" s="31"/>
      <c r="AP45" s="31"/>
    </row>
    <row r="46" spans="6:44" x14ac:dyDescent="0.2">
      <c r="F46" s="31"/>
      <c r="K46" s="31"/>
      <c r="P46" s="31"/>
      <c r="U46" s="31"/>
      <c r="Z46" s="31"/>
      <c r="AA46" s="31"/>
      <c r="AB46" s="31"/>
      <c r="AC46" s="31"/>
      <c r="AM46" s="31"/>
      <c r="AN46" s="31"/>
      <c r="AO46" s="31"/>
      <c r="AP46" s="31"/>
    </row>
    <row r="47" spans="6:44" x14ac:dyDescent="0.2">
      <c r="F47" s="31"/>
      <c r="K47" s="31"/>
      <c r="P47" s="31"/>
      <c r="U47" s="31"/>
      <c r="Z47" s="31"/>
      <c r="AA47" s="31"/>
      <c r="AB47" s="31"/>
      <c r="AC47" s="31"/>
      <c r="AD47" s="31"/>
      <c r="AE47" s="31"/>
      <c r="AF47" s="31"/>
      <c r="AG47" s="31"/>
      <c r="AM47" s="31"/>
      <c r="AN47" s="31"/>
      <c r="AO47" s="31"/>
      <c r="AP47" s="31"/>
    </row>
    <row r="48" spans="6:44" x14ac:dyDescent="0.2">
      <c r="F48" s="31"/>
      <c r="K48" s="31"/>
      <c r="P48" s="31"/>
      <c r="U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</row>
    <row r="49" spans="6:42" x14ac:dyDescent="0.2">
      <c r="F49" s="31"/>
      <c r="K49" s="31"/>
      <c r="P49" s="31"/>
      <c r="U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</row>
    <row r="50" spans="6:42" x14ac:dyDescent="0.2">
      <c r="F50" s="31"/>
      <c r="K50" s="31"/>
      <c r="P50" s="31"/>
      <c r="U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</row>
    <row r="51" spans="6:42" x14ac:dyDescent="0.2">
      <c r="F51" s="31"/>
      <c r="K51" s="31"/>
      <c r="P51" s="31"/>
      <c r="U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</row>
    <row r="52" spans="6:42" x14ac:dyDescent="0.2">
      <c r="F52" s="31"/>
      <c r="K52" s="31"/>
      <c r="P52" s="31"/>
      <c r="U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</row>
    <row r="53" spans="6:42" x14ac:dyDescent="0.2">
      <c r="F53" s="31"/>
      <c r="K53" s="31"/>
      <c r="P53" s="31"/>
      <c r="U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</row>
    <row r="54" spans="6:42" x14ac:dyDescent="0.2">
      <c r="F54" s="31"/>
      <c r="K54" s="31"/>
      <c r="P54" s="31"/>
      <c r="U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</row>
    <row r="55" spans="6:42" x14ac:dyDescent="0.2">
      <c r="F55" s="31"/>
      <c r="K55" s="31"/>
      <c r="P55" s="31"/>
      <c r="U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</row>
    <row r="56" spans="6:42" x14ac:dyDescent="0.2">
      <c r="F56" s="31"/>
      <c r="K56" s="31"/>
      <c r="P56" s="31"/>
      <c r="U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</row>
    <row r="57" spans="6:42" x14ac:dyDescent="0.2">
      <c r="F57" s="31"/>
      <c r="K57" s="31"/>
      <c r="P57" s="31"/>
      <c r="U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</row>
    <row r="58" spans="6:42" x14ac:dyDescent="0.2">
      <c r="F58" s="31"/>
      <c r="K58" s="31"/>
      <c r="P58" s="31"/>
      <c r="U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</row>
    <row r="59" spans="6:42" x14ac:dyDescent="0.2">
      <c r="F59" s="31"/>
      <c r="K59" s="31"/>
      <c r="P59" s="31"/>
      <c r="U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</row>
    <row r="60" spans="6:42" x14ac:dyDescent="0.2">
      <c r="F60" s="31"/>
      <c r="K60" s="31"/>
      <c r="P60" s="31"/>
      <c r="U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</row>
    <row r="61" spans="6:42" x14ac:dyDescent="0.2">
      <c r="F61" s="31"/>
      <c r="K61" s="31"/>
      <c r="P61" s="31"/>
      <c r="U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</row>
    <row r="62" spans="6:42" x14ac:dyDescent="0.2">
      <c r="F62" s="31"/>
      <c r="K62" s="31"/>
      <c r="P62" s="31"/>
      <c r="U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</row>
    <row r="63" spans="6:42" x14ac:dyDescent="0.2">
      <c r="F63" s="31"/>
      <c r="K63" s="31"/>
      <c r="P63" s="31"/>
      <c r="U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</row>
    <row r="64" spans="6:42" x14ac:dyDescent="0.2">
      <c r="F64" s="31"/>
      <c r="K64" s="31"/>
      <c r="P64" s="31"/>
      <c r="U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</row>
    <row r="65" spans="6:42" x14ac:dyDescent="0.2">
      <c r="F65" s="31"/>
      <c r="K65" s="31"/>
      <c r="P65" s="31"/>
      <c r="U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</row>
    <row r="66" spans="6:42" x14ac:dyDescent="0.2">
      <c r="F66" s="31"/>
      <c r="K66" s="31"/>
      <c r="P66" s="31"/>
      <c r="U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</row>
    <row r="67" spans="6:42" x14ac:dyDescent="0.2">
      <c r="F67" s="31"/>
      <c r="K67" s="31"/>
      <c r="P67" s="31"/>
      <c r="U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</row>
    <row r="68" spans="6:42" x14ac:dyDescent="0.2">
      <c r="F68" s="31"/>
      <c r="K68" s="31"/>
      <c r="P68" s="31"/>
      <c r="U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</row>
    <row r="69" spans="6:42" x14ac:dyDescent="0.2">
      <c r="F69" s="31"/>
      <c r="K69" s="31"/>
      <c r="P69" s="31"/>
      <c r="U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</row>
    <row r="70" spans="6:42" x14ac:dyDescent="0.2">
      <c r="F70" s="31"/>
      <c r="K70" s="31"/>
      <c r="P70" s="31"/>
      <c r="U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</row>
    <row r="71" spans="6:42" x14ac:dyDescent="0.2"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</row>
    <row r="72" spans="6:42" x14ac:dyDescent="0.2">
      <c r="AD72" s="31"/>
      <c r="AE72" s="31"/>
      <c r="AF72" s="31"/>
      <c r="AG72" s="31"/>
      <c r="AH72" s="31"/>
      <c r="AI72" s="31"/>
      <c r="AJ72" s="31"/>
      <c r="AK72" s="31"/>
      <c r="AL72" s="31"/>
    </row>
    <row r="73" spans="6:42" x14ac:dyDescent="0.2">
      <c r="AD73" s="31"/>
      <c r="AE73" s="31"/>
      <c r="AF73" s="31"/>
      <c r="AG73" s="31"/>
      <c r="AH73" s="31"/>
      <c r="AI73" s="31"/>
      <c r="AJ73" s="31"/>
      <c r="AK73" s="31"/>
      <c r="AL73" s="31"/>
    </row>
    <row r="74" spans="6:42" x14ac:dyDescent="0.2">
      <c r="AH74" s="31"/>
      <c r="AI74" s="31"/>
      <c r="AJ74" s="31"/>
      <c r="AK74" s="31"/>
      <c r="AL74" s="31"/>
    </row>
  </sheetData>
  <hyperlinks>
    <hyperlink ref="B22" r:id="rId1" xr:uid="{3C153CF1-027F-AC4B-8F5F-550F144E9368}"/>
    <hyperlink ref="B25" r:id="rId2" xr:uid="{E1374469-8EBF-3445-A49D-68D6494DCA06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16</v>
      </c>
    </row>
    <row r="2" spans="1:2" x14ac:dyDescent="0.2">
      <c r="A2" s="1">
        <v>2014</v>
      </c>
    </row>
    <row r="3" spans="1:2" x14ac:dyDescent="0.2">
      <c r="A3" s="1">
        <v>2015</v>
      </c>
    </row>
    <row r="4" spans="1:2" x14ac:dyDescent="0.2">
      <c r="A4" s="1">
        <v>2016</v>
      </c>
    </row>
    <row r="5" spans="1:2" x14ac:dyDescent="0.2">
      <c r="A5" s="1">
        <v>2017</v>
      </c>
    </row>
    <row r="6" spans="1:2" x14ac:dyDescent="0.2">
      <c r="A6" s="1">
        <v>2018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zoomScale="120" zoomScaleNormal="120" workbookViewId="0"/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24</v>
      </c>
      <c r="H1" s="1"/>
    </row>
    <row r="2" spans="1:12" x14ac:dyDescent="0.2">
      <c r="A2" t="s">
        <v>25</v>
      </c>
      <c r="H2" s="16"/>
      <c r="I2" s="16"/>
      <c r="J2" s="16"/>
      <c r="K2" s="16"/>
      <c r="L2" s="16"/>
    </row>
    <row r="4" spans="1:12" x14ac:dyDescent="0.2">
      <c r="A4" t="s">
        <v>26</v>
      </c>
      <c r="B4" s="11"/>
    </row>
    <row r="5" spans="1:12" x14ac:dyDescent="0.2">
      <c r="A5" s="27"/>
    </row>
    <row r="6" spans="1:12" x14ac:dyDescent="0.2">
      <c r="A6" s="27"/>
    </row>
    <row r="8" spans="1:12" x14ac:dyDescent="0.2">
      <c r="B8" s="16"/>
      <c r="C8" s="16"/>
      <c r="D8" s="16"/>
      <c r="E8" s="16"/>
      <c r="F8" s="16"/>
      <c r="G8" s="16"/>
    </row>
    <row r="9" spans="1:12" x14ac:dyDescent="0.2">
      <c r="A9" s="12" t="s">
        <v>27</v>
      </c>
    </row>
    <row r="10" spans="1:12" x14ac:dyDescent="0.2">
      <c r="A10" s="36" t="s">
        <v>28</v>
      </c>
    </row>
    <row r="11" spans="1:12" x14ac:dyDescent="0.2">
      <c r="A11" s="26"/>
      <c r="B11" s="12"/>
    </row>
    <row r="12" spans="1:12" x14ac:dyDescent="0.2">
      <c r="A12" s="26"/>
      <c r="B12" s="12"/>
    </row>
    <row r="13" spans="1:12" x14ac:dyDescent="0.2">
      <c r="B13" t="s">
        <v>23</v>
      </c>
    </row>
    <row r="14" spans="1:12" x14ac:dyDescent="0.2">
      <c r="A14" s="12"/>
    </row>
  </sheetData>
  <hyperlinks>
    <hyperlink ref="A9" r:id="rId1" xr:uid="{18A494BE-A6A0-E74A-8003-AE3AC2CB71FD}"/>
    <hyperlink ref="A10" r:id="rId2" xr:uid="{CCDD9DF3-C7CD-4643-9AFF-0A7A37C903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2020-06-24T20:10:04Z</dcterms:modified>
</cp:coreProperties>
</file>