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5CDFD65D-8499-6446-85FE-A8F2B54FA580}" xr6:coauthVersionLast="45" xr6:coauthVersionMax="45" xr10:uidLastSave="{00000000-0000-0000-0000-000000000000}"/>
  <bookViews>
    <workbookView xWindow="17680" yWindow="540" windowWidth="20540" windowHeight="19440" xr2:uid="{00000000-000D-0000-FFFF-FFFF00000000}"/>
  </bookViews>
  <sheets>
    <sheet name="Stratified_Data" sheetId="1" r:id="rId1"/>
    <sheet name="AZ-Maricopa comparison" sheetId="6" r:id="rId2"/>
    <sheet name="Total_Data" sheetId="4" r:id="rId3"/>
    <sheet name="Comments" sheetId="2" r:id="rId4"/>
    <sheet name="Indicator definition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F4" i="4"/>
  <c r="E4" i="4"/>
  <c r="B4" i="4"/>
  <c r="M3" i="1"/>
  <c r="L3" i="1"/>
  <c r="K3" i="1"/>
  <c r="H3" i="1"/>
  <c r="N3" i="1"/>
  <c r="S3" i="1"/>
  <c r="R3" i="1"/>
  <c r="Q3" i="1"/>
  <c r="T17" i="1"/>
  <c r="V13" i="1"/>
  <c r="V12" i="1"/>
  <c r="V11" i="1"/>
  <c r="V10" i="1"/>
  <c r="V9" i="1"/>
  <c r="T8" i="1"/>
  <c r="T7" i="1"/>
  <c r="T3" i="1"/>
  <c r="K17" i="6"/>
  <c r="J17" i="6"/>
  <c r="C17" i="6"/>
  <c r="C3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D13" i="6"/>
  <c r="K13" i="6"/>
  <c r="B13" i="6"/>
  <c r="J13" i="6"/>
  <c r="A13" i="6"/>
  <c r="H13" i="6"/>
  <c r="D12" i="6"/>
  <c r="K12" i="6"/>
  <c r="B12" i="6"/>
  <c r="J12" i="6"/>
  <c r="A12" i="6"/>
  <c r="H12" i="6"/>
  <c r="D11" i="6"/>
  <c r="K11" i="6"/>
  <c r="B11" i="6"/>
  <c r="J11" i="6"/>
  <c r="A11" i="6"/>
  <c r="H11" i="6"/>
  <c r="D10" i="6"/>
  <c r="K10" i="6"/>
  <c r="B10" i="6"/>
  <c r="J10" i="6"/>
  <c r="A10" i="6"/>
  <c r="H10" i="6"/>
  <c r="D9" i="6"/>
  <c r="K9" i="6"/>
  <c r="B9" i="6"/>
  <c r="J9" i="6"/>
  <c r="A9" i="6"/>
  <c r="H9" i="6"/>
  <c r="K8" i="6"/>
  <c r="J8" i="6"/>
  <c r="C8" i="6"/>
  <c r="I8" i="6"/>
  <c r="H8" i="6"/>
  <c r="K7" i="6"/>
  <c r="J7" i="6"/>
  <c r="C7" i="6"/>
  <c r="I7" i="6"/>
  <c r="H7" i="6"/>
  <c r="K6" i="6"/>
  <c r="J6" i="6"/>
  <c r="H6" i="6"/>
  <c r="K5" i="6"/>
  <c r="J5" i="6"/>
  <c r="H5" i="6"/>
  <c r="K4" i="6"/>
  <c r="J4" i="6"/>
  <c r="H4" i="6"/>
  <c r="K3" i="6"/>
  <c r="J3" i="6"/>
  <c r="I3" i="6"/>
  <c r="H3" i="6"/>
</calcChain>
</file>

<file path=xl/sharedStrings.xml><?xml version="1.0" encoding="utf-8"?>
<sst xmlns="http://schemas.openxmlformats.org/spreadsheetml/2006/main" count="95" uniqueCount="56">
  <si>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</si>
  <si>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</si>
  <si>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</si>
  <si>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</si>
  <si>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</si>
  <si>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</si>
  <si>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</si>
  <si>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</si>
  <si>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</si>
  <si>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</si>
  <si>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</si>
  <si>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</si>
  <si>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</si>
  <si>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</si>
  <si>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</si>
  <si>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</si>
  <si>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</si>
  <si>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</si>
  <si>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</si>
  <si>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</si>
  <si>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</si>
  <si>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</si>
  <si>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</si>
  <si>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</si>
  <si>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</si>
  <si>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</si>
  <si>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</si>
  <si>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</si>
  <si>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</si>
  <si>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</si>
  <si>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</si>
  <si>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</si>
  <si>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</si>
  <si>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</si>
  <si>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</si>
  <si>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</si>
  <si>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</si>
  <si>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</si>
  <si>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</si>
  <si>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</si>
  <si>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</si>
  <si>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</si>
  <si>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</si>
  <si>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</si>
  <si>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Maricopa County </t>
  </si>
  <si>
    <t xml:space="preserve">All counties in MSA: </t>
  </si>
  <si>
    <t>Maricopa County</t>
  </si>
  <si>
    <t>Pinal County</t>
  </si>
  <si>
    <t>Gila County</t>
  </si>
  <si>
    <t>Maricopa county</t>
  </si>
  <si>
    <t>Arizona</t>
  </si>
  <si>
    <t>https://www.azdhs.gov/preparedness/epidemiology-disease-control/disease-integration-services/index.php#hiv-epidemiology-reports</t>
  </si>
  <si>
    <t>Maricopa</t>
  </si>
  <si>
    <t>COMPARISON - new</t>
  </si>
  <si>
    <t>COMPARISON - prevalent</t>
  </si>
  <si>
    <t>Data is for Arizona - see next tab for comparison with Maricopa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</si>
</sst>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/>
    <xf numFmtId="3" fontId="0" fillId="0" borderId="0" xfId="0" applyNumberFormat="1" applyFill="1"/>
    <xf numFmtId="1" fontId="1" fillId="2" borderId="0" xfId="0" applyNumberFormat="1" applyFont="1" applyFill="1"/>
    <xf numFmtId="0" fontId="1" fillId="2" borderId="0" xfId="0" applyFont="1" applyFill="1"/>
    <xf numFmtId="1" fontId="0" fillId="2" borderId="2" xfId="0" applyNumberFormat="1" applyFill="1" applyBorder="1"/>
    <xf numFmtId="0" fontId="0" fillId="2" borderId="2" xfId="0" applyFill="1" applyBorder="1"/>
    <xf numFmtId="1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ont="1" applyFill="1"/>
    <xf numFmtId="1" fontId="1" fillId="3" borderId="0" xfId="0" applyNumberFormat="1" applyFont="1" applyFill="1"/>
    <xf numFmtId="0" fontId="1" fillId="3" borderId="0" xfId="0" applyFont="1" applyFill="1"/>
    <xf numFmtId="1" fontId="0" fillId="3" borderId="2" xfId="0" applyNumberFormat="1" applyFill="1" applyBorder="1"/>
    <xf numFmtId="0" fontId="0" fillId="3" borderId="2" xfId="0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164" fontId="0" fillId="0" borderId="2" xfId="2" applyNumberFormat="1" applyFont="1" applyFill="1" applyBorder="1"/>
    <xf numFmtId="164" fontId="0" fillId="0" borderId="3" xfId="2" applyNumberFormat="1" applyFont="1" applyFill="1" applyBorder="1"/>
    <xf numFmtId="164" fontId="0" fillId="0" borderId="0" xfId="2" applyNumberFormat="1" applyFont="1" applyFill="1" applyBorder="1"/>
    <xf numFmtId="164" fontId="0" fillId="0" borderId="1" xfId="2" applyNumberFormat="1" applyFont="1" applyFill="1" applyBorder="1"/>
    <xf numFmtId="2" fontId="0" fillId="3" borderId="3" xfId="0" applyNumberFormat="1" applyFill="1" applyBorder="1"/>
    <xf numFmtId="2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2" fontId="0" fillId="3" borderId="1" xfId="0" applyNumberFormat="1" applyFill="1" applyBorder="1"/>
    <xf numFmtId="0" fontId="0" fillId="0" borderId="0" xfId="0" applyNumberFormat="1" applyFill="1"/>
    <xf numFmtId="172" fontId="0" fillId="3" borderId="2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zdhs.gov/preparedness/epidemiology-disease-control/disease-integration-services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8.83203125" defaultRowHeight="15" x14ac:dyDescent="0.2"/>
  <cols>
    <col min="1" max="1" width="13.33203125" style="1" customWidth="1"/>
  </cols>
  <sheetData>
    <row r="1" spans="1:39" s="1" customFormat="1" x14ac:dyDescent="0.2">
      <c r="A1" s="1" t="s">
        <v>22</v>
      </c>
      <c r="B1" s="58" t="s">
        <v>19</v>
      </c>
      <c r="C1" s="58" t="s">
        <v>18</v>
      </c>
      <c r="D1" s="58" t="s">
        <v>17</v>
      </c>
      <c r="E1" s="58" t="s">
        <v>21</v>
      </c>
      <c r="F1" s="58" t="s">
        <v>25</v>
      </c>
      <c r="G1" s="58" t="s">
        <v>16</v>
      </c>
      <c r="H1" s="57" t="s">
        <v>19</v>
      </c>
      <c r="I1" s="58" t="s">
        <v>18</v>
      </c>
      <c r="J1" s="58" t="s">
        <v>17</v>
      </c>
      <c r="K1" s="58" t="s">
        <v>21</v>
      </c>
      <c r="L1" s="58" t="s">
        <v>25</v>
      </c>
      <c r="M1" s="58" t="s">
        <v>16</v>
      </c>
      <c r="N1" s="57" t="s">
        <v>19</v>
      </c>
      <c r="O1" s="58" t="s">
        <v>18</v>
      </c>
      <c r="P1" s="58" t="s">
        <v>17</v>
      </c>
      <c r="Q1" s="58" t="s">
        <v>21</v>
      </c>
      <c r="R1" s="58" t="s">
        <v>25</v>
      </c>
      <c r="S1" s="58" t="s">
        <v>16</v>
      </c>
      <c r="T1" s="57" t="s">
        <v>19</v>
      </c>
      <c r="U1" s="58" t="s">
        <v>18</v>
      </c>
      <c r="V1" s="58" t="s">
        <v>17</v>
      </c>
      <c r="W1" s="58" t="s">
        <v>21</v>
      </c>
      <c r="X1" s="58" t="s">
        <v>25</v>
      </c>
      <c r="Y1" s="58" t="s">
        <v>16</v>
      </c>
    </row>
    <row r="2" spans="1:39" s="1" customFormat="1" x14ac:dyDescent="0.2">
      <c r="A2" s="1" t="s">
        <v>15</v>
      </c>
      <c r="B2" s="58">
        <v>2018</v>
      </c>
      <c r="C2" s="58">
        <v>2018</v>
      </c>
      <c r="D2" s="58">
        <v>2018</v>
      </c>
      <c r="E2" s="58">
        <v>2018</v>
      </c>
      <c r="F2" s="58">
        <v>2018</v>
      </c>
      <c r="G2" s="58">
        <v>2018</v>
      </c>
      <c r="H2" s="57">
        <v>2014</v>
      </c>
      <c r="I2" s="57">
        <v>2014</v>
      </c>
      <c r="J2" s="57">
        <v>2014</v>
      </c>
      <c r="K2" s="57">
        <v>2014</v>
      </c>
      <c r="L2" s="57">
        <v>2014</v>
      </c>
      <c r="M2" s="57">
        <v>2014</v>
      </c>
      <c r="N2" s="57">
        <v>2013</v>
      </c>
      <c r="O2" s="57">
        <v>2013</v>
      </c>
      <c r="P2" s="57">
        <v>2013</v>
      </c>
      <c r="Q2" s="57">
        <v>2013</v>
      </c>
      <c r="R2" s="57">
        <v>2013</v>
      </c>
      <c r="S2" s="57">
        <v>2013</v>
      </c>
      <c r="T2" s="57">
        <v>2012</v>
      </c>
      <c r="U2" s="58">
        <v>2012</v>
      </c>
      <c r="V2" s="58">
        <v>2012</v>
      </c>
      <c r="W2" s="58">
        <v>2012</v>
      </c>
      <c r="X2" s="58">
        <v>2012</v>
      </c>
      <c r="Y2" s="58">
        <v>2012</v>
      </c>
    </row>
    <row r="3" spans="1:39" s="5" customFormat="1" x14ac:dyDescent="0.2">
      <c r="A3" s="4" t="s">
        <v>0</v>
      </c>
      <c r="B3" s="60">
        <v>774</v>
      </c>
      <c r="C3" s="60">
        <v>0.72199999999999998</v>
      </c>
      <c r="D3" s="60">
        <v>16139</v>
      </c>
      <c r="E3" s="60">
        <v>0.74</v>
      </c>
      <c r="F3" s="60">
        <v>0.56999999999999995</v>
      </c>
      <c r="G3" s="60">
        <v>0.6</v>
      </c>
      <c r="H3" s="59">
        <f>SUM(442,53,31,72,103,4,22)</f>
        <v>727</v>
      </c>
      <c r="I3" s="60">
        <v>0.71</v>
      </c>
      <c r="J3" s="60">
        <v>16769</v>
      </c>
      <c r="K3" s="77">
        <f>10590/J3</f>
        <v>0.63152245214383684</v>
      </c>
      <c r="L3" s="77">
        <f>8105/J3</f>
        <v>0.48333233943586379</v>
      </c>
      <c r="M3" s="77">
        <f>8003/J3</f>
        <v>0.47724968692229708</v>
      </c>
      <c r="N3" s="59">
        <f>SUM(440,55,33,69,100,5,28)</f>
        <v>730</v>
      </c>
      <c r="O3" s="60"/>
      <c r="P3" s="60">
        <v>15798</v>
      </c>
      <c r="Q3" s="60">
        <f>9453/P3</f>
        <v>0.59836688188378273</v>
      </c>
      <c r="R3" s="60">
        <f>7683/P3</f>
        <v>0.48632738321306496</v>
      </c>
      <c r="S3" s="60">
        <f>6335/P3</f>
        <v>0.40100012659830359</v>
      </c>
      <c r="T3" s="59">
        <f>SUM(374,55,28,94,73,6,14)</f>
        <v>644</v>
      </c>
      <c r="U3" s="60"/>
      <c r="V3" s="60">
        <v>15288</v>
      </c>
      <c r="W3" s="60">
        <v>0.56999999999999995</v>
      </c>
      <c r="X3" s="60">
        <v>0.47</v>
      </c>
      <c r="Y3" s="60">
        <v>0.36</v>
      </c>
      <c r="AF3" s="17"/>
    </row>
    <row r="4" spans="1:39" s="7" customFormat="1" x14ac:dyDescent="0.2">
      <c r="A4" s="6" t="s">
        <v>1</v>
      </c>
      <c r="B4" s="71"/>
      <c r="C4" s="61"/>
      <c r="D4" s="62"/>
      <c r="E4" s="62">
        <v>0.7</v>
      </c>
      <c r="F4" s="71">
        <v>0.52</v>
      </c>
      <c r="G4" s="62">
        <v>0.55000000000000004</v>
      </c>
      <c r="H4" s="61"/>
      <c r="I4" s="61"/>
      <c r="J4" s="62"/>
      <c r="K4" s="62"/>
      <c r="L4" s="62"/>
      <c r="M4" s="62"/>
      <c r="N4" s="61"/>
      <c r="O4" s="61"/>
      <c r="P4" s="62"/>
      <c r="Q4" s="62"/>
      <c r="R4" s="62"/>
      <c r="S4" s="62"/>
      <c r="T4" s="61"/>
      <c r="U4" s="61"/>
      <c r="V4" s="62">
        <v>1811</v>
      </c>
      <c r="W4" s="62"/>
      <c r="X4" s="62"/>
      <c r="Y4" s="62"/>
      <c r="AF4" s="18"/>
    </row>
    <row r="5" spans="1:39" s="9" customFormat="1" x14ac:dyDescent="0.2">
      <c r="A5" s="8" t="s">
        <v>2</v>
      </c>
      <c r="B5" s="72"/>
      <c r="C5" s="73"/>
      <c r="D5" s="74"/>
      <c r="E5" s="74">
        <v>0.67</v>
      </c>
      <c r="F5" s="72">
        <v>0.52</v>
      </c>
      <c r="G5" s="74">
        <v>0.56000000000000005</v>
      </c>
      <c r="H5" s="63"/>
      <c r="I5" s="73"/>
      <c r="J5" s="64"/>
      <c r="K5" s="64"/>
      <c r="L5" s="64"/>
      <c r="M5" s="64"/>
      <c r="N5" s="63"/>
      <c r="O5" s="73"/>
      <c r="P5" s="64"/>
      <c r="Q5" s="64"/>
      <c r="R5" s="64"/>
      <c r="S5" s="64"/>
      <c r="T5" s="63"/>
      <c r="U5" s="73"/>
      <c r="V5" s="64">
        <v>3966</v>
      </c>
      <c r="W5" s="64"/>
      <c r="X5" s="64"/>
      <c r="Y5" s="64"/>
      <c r="AF5" s="10"/>
      <c r="AH5" s="10"/>
      <c r="AM5" s="10"/>
    </row>
    <row r="6" spans="1:39" s="3" customFormat="1" x14ac:dyDescent="0.2">
      <c r="A6" s="2" t="s">
        <v>3</v>
      </c>
      <c r="B6" s="75"/>
      <c r="C6" s="65"/>
      <c r="D6" s="66"/>
      <c r="E6" s="66">
        <v>0.78</v>
      </c>
      <c r="F6" s="75">
        <v>0.61</v>
      </c>
      <c r="G6" s="66">
        <v>0.64</v>
      </c>
      <c r="H6" s="65"/>
      <c r="I6" s="65"/>
      <c r="J6" s="66"/>
      <c r="K6" s="66"/>
      <c r="L6" s="66"/>
      <c r="M6" s="66"/>
      <c r="N6" s="65"/>
      <c r="O6" s="65"/>
      <c r="P6" s="66"/>
      <c r="Q6" s="66"/>
      <c r="R6" s="66"/>
      <c r="S6" s="66"/>
      <c r="T6" s="65"/>
      <c r="U6" s="65"/>
      <c r="V6" s="66">
        <v>8525</v>
      </c>
      <c r="W6" s="66"/>
      <c r="X6" s="66"/>
      <c r="Y6" s="66"/>
      <c r="AF6" s="20"/>
    </row>
    <row r="7" spans="1:39" s="7" customFormat="1" x14ac:dyDescent="0.2">
      <c r="A7" s="6" t="s">
        <v>4</v>
      </c>
      <c r="B7" s="71"/>
      <c r="C7" s="61"/>
      <c r="D7" s="62"/>
      <c r="E7" s="62"/>
      <c r="F7" s="61"/>
      <c r="G7" s="62"/>
      <c r="H7" s="61"/>
      <c r="I7" s="61"/>
      <c r="J7" s="62"/>
      <c r="K7" s="62"/>
      <c r="L7" s="62"/>
      <c r="M7" s="62"/>
      <c r="N7" s="61"/>
      <c r="O7" s="61"/>
      <c r="P7" s="62"/>
      <c r="Q7" s="62"/>
      <c r="R7" s="62"/>
      <c r="S7" s="62"/>
      <c r="T7" s="61">
        <f>SUM(374,40,28,41,51,3,12)</f>
        <v>549</v>
      </c>
      <c r="U7" s="61"/>
      <c r="V7" s="62">
        <v>13125</v>
      </c>
      <c r="W7" s="62"/>
      <c r="X7" s="62"/>
      <c r="Y7" s="62"/>
      <c r="AF7" s="18"/>
    </row>
    <row r="8" spans="1:39" s="3" customFormat="1" x14ac:dyDescent="0.2">
      <c r="A8" s="2" t="s">
        <v>5</v>
      </c>
      <c r="B8" s="75"/>
      <c r="C8" s="65"/>
      <c r="D8" s="66"/>
      <c r="E8" s="74"/>
      <c r="F8" s="65"/>
      <c r="G8" s="66"/>
      <c r="H8" s="65"/>
      <c r="I8" s="65"/>
      <c r="J8" s="66"/>
      <c r="K8" s="64"/>
      <c r="L8" s="64"/>
      <c r="M8" s="64"/>
      <c r="N8" s="65"/>
      <c r="O8" s="65"/>
      <c r="P8" s="66"/>
      <c r="Q8" s="64"/>
      <c r="R8" s="64"/>
      <c r="S8" s="64"/>
      <c r="T8" s="65">
        <f>SUM(15,53,22,3,2)</f>
        <v>95</v>
      </c>
      <c r="U8" s="65"/>
      <c r="V8" s="66">
        <v>2163</v>
      </c>
      <c r="W8" s="64"/>
      <c r="X8" s="64"/>
      <c r="Y8" s="64"/>
      <c r="AF8" s="20"/>
      <c r="AG8" s="9"/>
    </row>
    <row r="9" spans="1:39" s="7" customFormat="1" x14ac:dyDescent="0.2">
      <c r="A9" s="6" t="s">
        <v>6</v>
      </c>
      <c r="B9" s="71"/>
      <c r="C9" s="61"/>
      <c r="D9" s="71"/>
      <c r="E9" s="71"/>
      <c r="F9" s="61"/>
      <c r="G9" s="7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>
        <f>71+377</f>
        <v>448</v>
      </c>
      <c r="W9" s="61"/>
      <c r="X9" s="61"/>
      <c r="Y9" s="61"/>
      <c r="AF9" s="18"/>
      <c r="AG9" s="15"/>
      <c r="AH9" s="13"/>
    </row>
    <row r="10" spans="1:39" s="9" customFormat="1" x14ac:dyDescent="0.2">
      <c r="A10" s="8" t="s">
        <v>7</v>
      </c>
      <c r="B10" s="72"/>
      <c r="C10" s="73"/>
      <c r="D10" s="74"/>
      <c r="E10" s="74"/>
      <c r="F10" s="73"/>
      <c r="G10" s="74"/>
      <c r="H10" s="63"/>
      <c r="I10" s="73"/>
      <c r="J10" s="63"/>
      <c r="K10" s="63"/>
      <c r="L10" s="63"/>
      <c r="M10" s="63"/>
      <c r="N10" s="63"/>
      <c r="O10" s="73"/>
      <c r="P10" s="63"/>
      <c r="Q10" s="63"/>
      <c r="R10" s="63"/>
      <c r="S10" s="63"/>
      <c r="T10" s="63"/>
      <c r="U10" s="73"/>
      <c r="V10" s="63">
        <f>762+1265</f>
        <v>2027</v>
      </c>
      <c r="W10" s="63"/>
      <c r="X10" s="63"/>
      <c r="Y10" s="63"/>
      <c r="AF10" s="19"/>
      <c r="AG10" s="10"/>
    </row>
    <row r="11" spans="1:39" s="9" customFormat="1" x14ac:dyDescent="0.2">
      <c r="A11" s="8" t="s">
        <v>8</v>
      </c>
      <c r="B11" s="72"/>
      <c r="C11" s="73"/>
      <c r="D11" s="72"/>
      <c r="E11" s="74"/>
      <c r="F11" s="73"/>
      <c r="G11" s="72"/>
      <c r="H11" s="63"/>
      <c r="I11" s="73"/>
      <c r="J11" s="63"/>
      <c r="K11" s="63"/>
      <c r="L11" s="63"/>
      <c r="M11" s="63"/>
      <c r="N11" s="63"/>
      <c r="O11" s="73"/>
      <c r="P11" s="63"/>
      <c r="Q11" s="63"/>
      <c r="R11" s="63"/>
      <c r="S11" s="63"/>
      <c r="T11" s="63"/>
      <c r="U11" s="73"/>
      <c r="V11" s="63">
        <f>1523+2257</f>
        <v>3780</v>
      </c>
      <c r="W11" s="63"/>
      <c r="X11" s="63"/>
      <c r="Y11" s="63"/>
      <c r="AF11" s="19"/>
    </row>
    <row r="12" spans="1:39" s="9" customFormat="1" x14ac:dyDescent="0.2">
      <c r="A12" s="8" t="s">
        <v>9</v>
      </c>
      <c r="B12" s="72"/>
      <c r="C12" s="73"/>
      <c r="D12" s="74"/>
      <c r="E12" s="74"/>
      <c r="F12" s="73"/>
      <c r="G12" s="74"/>
      <c r="H12" s="63"/>
      <c r="I12" s="73"/>
      <c r="J12" s="63"/>
      <c r="K12" s="63"/>
      <c r="L12" s="63"/>
      <c r="M12" s="63"/>
      <c r="N12" s="63"/>
      <c r="O12" s="73"/>
      <c r="P12" s="63"/>
      <c r="Q12" s="63"/>
      <c r="R12" s="63"/>
      <c r="S12" s="63"/>
      <c r="T12" s="63"/>
      <c r="U12" s="73"/>
      <c r="V12" s="63">
        <f>2982+2711</f>
        <v>5693</v>
      </c>
      <c r="W12" s="63"/>
      <c r="X12" s="63"/>
      <c r="Y12" s="63"/>
      <c r="AF12" s="19"/>
      <c r="AH12" s="14"/>
    </row>
    <row r="13" spans="1:39" s="3" customFormat="1" x14ac:dyDescent="0.2">
      <c r="A13" s="2" t="s">
        <v>10</v>
      </c>
      <c r="B13" s="75"/>
      <c r="C13" s="73"/>
      <c r="D13" s="75"/>
      <c r="E13" s="66"/>
      <c r="F13" s="73"/>
      <c r="G13" s="75"/>
      <c r="H13" s="65"/>
      <c r="I13" s="73"/>
      <c r="J13" s="65"/>
      <c r="K13" s="65"/>
      <c r="L13" s="65"/>
      <c r="M13" s="65"/>
      <c r="N13" s="65"/>
      <c r="O13" s="73"/>
      <c r="P13" s="65"/>
      <c r="Q13" s="65"/>
      <c r="R13" s="65"/>
      <c r="S13" s="65"/>
      <c r="T13" s="65"/>
      <c r="U13" s="73"/>
      <c r="V13" s="65">
        <f>1670+889+695</f>
        <v>3254</v>
      </c>
      <c r="W13" s="65"/>
      <c r="X13" s="65"/>
      <c r="Y13" s="65"/>
      <c r="AF13" s="19"/>
    </row>
    <row r="14" spans="1:39" s="7" customFormat="1" x14ac:dyDescent="0.2">
      <c r="A14" s="6" t="s">
        <v>11</v>
      </c>
      <c r="B14" s="61">
        <v>385</v>
      </c>
      <c r="C14" s="62"/>
      <c r="D14" s="62"/>
      <c r="E14" s="62">
        <v>0.76</v>
      </c>
      <c r="F14" s="71">
        <v>0.6</v>
      </c>
      <c r="G14" s="62">
        <v>0.63</v>
      </c>
      <c r="H14" s="61"/>
      <c r="I14" s="62"/>
      <c r="J14" s="62"/>
      <c r="K14" s="62"/>
      <c r="L14" s="62"/>
      <c r="M14" s="62"/>
      <c r="N14" s="61"/>
      <c r="O14" s="62"/>
      <c r="P14" s="62"/>
      <c r="Q14" s="62"/>
      <c r="R14" s="62"/>
      <c r="S14" s="62"/>
      <c r="T14" s="61">
        <v>374</v>
      </c>
      <c r="U14" s="62"/>
      <c r="V14" s="62">
        <v>9170</v>
      </c>
      <c r="W14" s="62"/>
      <c r="X14" s="62"/>
      <c r="Y14" s="62"/>
      <c r="AF14" s="18"/>
    </row>
    <row r="15" spans="1:39" s="9" customFormat="1" x14ac:dyDescent="0.2">
      <c r="A15" s="8" t="s">
        <v>12</v>
      </c>
      <c r="B15" s="73">
        <v>37</v>
      </c>
      <c r="C15" s="73"/>
      <c r="D15" s="74"/>
      <c r="E15" s="74">
        <v>0.63</v>
      </c>
      <c r="F15" s="72">
        <v>0.47</v>
      </c>
      <c r="G15" s="74">
        <v>0.49</v>
      </c>
      <c r="H15" s="63"/>
      <c r="I15" s="73"/>
      <c r="J15" s="64"/>
      <c r="K15" s="64"/>
      <c r="L15" s="64"/>
      <c r="M15" s="64"/>
      <c r="N15" s="63"/>
      <c r="O15" s="73"/>
      <c r="P15" s="64"/>
      <c r="Q15" s="64"/>
      <c r="R15" s="64"/>
      <c r="S15" s="64"/>
      <c r="T15" s="63">
        <v>55</v>
      </c>
      <c r="U15" s="73"/>
      <c r="V15" s="64">
        <v>1595</v>
      </c>
      <c r="W15" s="64"/>
      <c r="X15" s="64"/>
      <c r="Y15" s="64"/>
      <c r="AF15" s="10"/>
      <c r="AH15" s="10"/>
    </row>
    <row r="16" spans="1:39" s="9" customFormat="1" x14ac:dyDescent="0.2">
      <c r="A16" s="8" t="s">
        <v>13</v>
      </c>
      <c r="B16" s="73">
        <v>28</v>
      </c>
      <c r="C16" s="73"/>
      <c r="D16" s="74"/>
      <c r="E16" s="74">
        <v>0.71</v>
      </c>
      <c r="F16" s="72">
        <v>0.53</v>
      </c>
      <c r="G16" s="74">
        <v>0.54</v>
      </c>
      <c r="H16" s="63"/>
      <c r="I16" s="73"/>
      <c r="J16" s="64"/>
      <c r="K16" s="64"/>
      <c r="L16" s="64"/>
      <c r="M16" s="64"/>
      <c r="N16" s="63"/>
      <c r="O16" s="73"/>
      <c r="P16" s="64"/>
      <c r="Q16" s="64"/>
      <c r="R16" s="64"/>
      <c r="S16" s="64"/>
      <c r="T16" s="63">
        <v>28</v>
      </c>
      <c r="U16" s="73"/>
      <c r="V16" s="64">
        <v>1300</v>
      </c>
      <c r="W16" s="64"/>
      <c r="X16" s="64"/>
      <c r="Y16" s="64"/>
      <c r="AF16" s="10"/>
      <c r="AH16" s="10"/>
    </row>
    <row r="17" spans="1:44" s="3" customFormat="1" x14ac:dyDescent="0.2">
      <c r="A17" s="2" t="s">
        <v>14</v>
      </c>
      <c r="B17" s="65">
        <v>39</v>
      </c>
      <c r="C17" s="66"/>
      <c r="D17" s="66"/>
      <c r="E17" s="66">
        <v>0.74</v>
      </c>
      <c r="F17" s="66">
        <v>0.56000000000000005</v>
      </c>
      <c r="G17" s="66">
        <v>0.59</v>
      </c>
      <c r="H17" s="65"/>
      <c r="I17" s="66"/>
      <c r="J17" s="66"/>
      <c r="K17" s="66"/>
      <c r="L17" s="66"/>
      <c r="M17" s="66"/>
      <c r="N17" s="65"/>
      <c r="O17" s="66"/>
      <c r="P17" s="66"/>
      <c r="Q17" s="66"/>
      <c r="R17" s="66"/>
      <c r="S17" s="66"/>
      <c r="T17" s="65">
        <f>94</f>
        <v>94</v>
      </c>
      <c r="U17" s="66"/>
      <c r="V17" s="66">
        <v>1652</v>
      </c>
      <c r="W17" s="66"/>
      <c r="X17" s="66"/>
      <c r="Y17" s="66"/>
      <c r="AF17" s="20"/>
    </row>
    <row r="18" spans="1:44" x14ac:dyDescent="0.2">
      <c r="A18" s="1" t="s">
        <v>20</v>
      </c>
      <c r="C18">
        <v>1</v>
      </c>
      <c r="AF18" s="23"/>
      <c r="AG18" s="22"/>
      <c r="AI18" s="26"/>
      <c r="AJ18" s="26"/>
      <c r="AK18" s="25"/>
      <c r="AL18" s="26"/>
      <c r="AM18" s="25"/>
      <c r="AN18" s="25"/>
      <c r="AO18" s="25"/>
    </row>
    <row r="19" spans="1:44" x14ac:dyDescent="0.2">
      <c r="H19" s="22"/>
      <c r="J19" s="23"/>
      <c r="K19" s="23"/>
      <c r="L19" s="23"/>
      <c r="M19" s="23"/>
      <c r="N19" s="22"/>
      <c r="P19" s="23"/>
      <c r="Q19" s="23"/>
      <c r="R19" s="23"/>
      <c r="S19" s="23"/>
      <c r="T19" s="22"/>
      <c r="V19" s="23"/>
      <c r="W19" s="23"/>
      <c r="X19" s="23"/>
      <c r="Y19" s="23"/>
      <c r="AF19" s="28"/>
      <c r="AG19" s="27"/>
      <c r="AH19" s="26"/>
      <c r="AI19" s="26"/>
      <c r="AJ19" s="25"/>
      <c r="AK19" s="26"/>
      <c r="AL19" s="25"/>
      <c r="AM19" s="25"/>
      <c r="AN19" s="25"/>
      <c r="AO19" s="25"/>
    </row>
    <row r="20" spans="1:44" x14ac:dyDescent="0.2">
      <c r="B20" s="74" t="s">
        <v>55</v>
      </c>
      <c r="C20" s="74"/>
      <c r="D20" s="74"/>
      <c r="E20" s="74"/>
      <c r="F20" s="74"/>
      <c r="G20" s="74"/>
      <c r="H20" s="76"/>
      <c r="I20" s="16"/>
      <c r="J20" s="25"/>
      <c r="K20" s="25"/>
      <c r="L20" s="25"/>
      <c r="M20" s="25"/>
      <c r="N20" s="76"/>
      <c r="O20" s="16"/>
      <c r="P20" s="25"/>
      <c r="Q20" s="25"/>
      <c r="R20" s="25"/>
      <c r="S20" s="25"/>
      <c r="T20" s="25"/>
      <c r="V20" s="25"/>
      <c r="W20" s="25"/>
      <c r="X20" s="25"/>
      <c r="Y20" s="25"/>
      <c r="AF20" s="28"/>
      <c r="AG20" s="27"/>
      <c r="AH20" s="26"/>
      <c r="AI20" s="25"/>
      <c r="AJ20" s="26"/>
      <c r="AK20" s="25"/>
      <c r="AL20" s="26"/>
      <c r="AM20" s="25"/>
      <c r="AN20" s="25"/>
      <c r="AO20" s="25"/>
      <c r="AP20" s="25"/>
      <c r="AQ20" s="25"/>
      <c r="AR20" s="25"/>
    </row>
    <row r="21" spans="1:44" x14ac:dyDescent="0.2">
      <c r="H21" s="25"/>
      <c r="J21" s="25"/>
      <c r="K21" s="25"/>
      <c r="L21" s="25"/>
      <c r="M21" s="25"/>
      <c r="N21" s="25"/>
      <c r="P21" s="25"/>
      <c r="Q21" s="25"/>
      <c r="R21" s="25"/>
      <c r="S21" s="25"/>
      <c r="T21" s="25"/>
      <c r="V21" s="25"/>
      <c r="W21" s="25"/>
      <c r="X21" s="25"/>
      <c r="Y21" s="25"/>
      <c r="AF21" s="28"/>
      <c r="AG21" s="22"/>
      <c r="AH21" s="26"/>
      <c r="AI21" s="25"/>
      <c r="AJ21" s="26"/>
      <c r="AK21" s="25"/>
      <c r="AL21" s="26"/>
      <c r="AM21" s="25"/>
      <c r="AN21" s="25"/>
      <c r="AO21" s="25"/>
      <c r="AQ21" s="25"/>
      <c r="AR21" s="25"/>
    </row>
    <row r="22" spans="1:44" x14ac:dyDescent="0.2">
      <c r="H22" s="25"/>
      <c r="J22" s="25"/>
      <c r="K22" s="25"/>
      <c r="L22" s="25"/>
      <c r="M22" s="25"/>
      <c r="N22" s="25"/>
      <c r="P22" s="25"/>
      <c r="Q22" s="25"/>
      <c r="R22" s="25"/>
      <c r="S22" s="25"/>
      <c r="T22" s="25"/>
      <c r="V22" s="25"/>
      <c r="W22" s="25"/>
      <c r="X22" s="25"/>
      <c r="Y22" s="25"/>
      <c r="AF22" s="28"/>
      <c r="AG22" s="27"/>
      <c r="AH22" s="26"/>
      <c r="AI22" s="25"/>
      <c r="AJ22" s="26"/>
      <c r="AK22" s="25"/>
      <c r="AL22" s="26"/>
      <c r="AM22" s="25"/>
      <c r="AN22" s="25"/>
      <c r="AO22" s="25"/>
      <c r="AP22" s="25"/>
      <c r="AQ22" s="25"/>
      <c r="AR22" s="25"/>
    </row>
    <row r="23" spans="1:44" x14ac:dyDescent="0.2">
      <c r="H23" s="25"/>
      <c r="J23" s="25"/>
      <c r="K23" s="25"/>
      <c r="L23" s="25"/>
      <c r="M23" s="25"/>
      <c r="N23" s="25"/>
      <c r="P23" s="25"/>
      <c r="Q23" s="25"/>
      <c r="R23" s="25"/>
      <c r="S23" s="25"/>
      <c r="T23" s="25"/>
      <c r="V23" s="25"/>
      <c r="W23" s="25"/>
      <c r="X23" s="25"/>
      <c r="Y23" s="25"/>
      <c r="AF23" s="28"/>
      <c r="AG23" s="22"/>
      <c r="AH23" s="26"/>
      <c r="AI23" s="25"/>
      <c r="AJ23" s="26"/>
      <c r="AK23" s="25"/>
      <c r="AL23" s="26"/>
      <c r="AM23" s="25"/>
      <c r="AN23" s="25"/>
      <c r="AO23" s="25"/>
      <c r="AP23" s="25"/>
      <c r="AQ23" s="25"/>
      <c r="AR23" s="25"/>
    </row>
    <row r="24" spans="1:44" x14ac:dyDescent="0.2">
      <c r="H24" s="25"/>
      <c r="J24" s="25"/>
      <c r="K24" s="25"/>
      <c r="L24" s="25"/>
      <c r="M24" s="25"/>
      <c r="N24" s="25"/>
      <c r="P24" s="25"/>
      <c r="Q24" s="25"/>
      <c r="R24" s="25"/>
      <c r="S24" s="25"/>
      <c r="T24" s="25"/>
      <c r="V24" s="25"/>
      <c r="W24" s="25"/>
      <c r="X24" s="25"/>
      <c r="Y24" s="25"/>
      <c r="AF24" s="28"/>
      <c r="AG24" s="22"/>
      <c r="AH24" s="26"/>
      <c r="AI24" s="25"/>
      <c r="AJ24" s="26"/>
      <c r="AK24" s="25"/>
      <c r="AL24" s="26"/>
      <c r="AM24" s="25"/>
      <c r="AN24" s="25"/>
      <c r="AO24" s="25"/>
      <c r="AP24" s="25"/>
      <c r="AQ24" s="25"/>
      <c r="AR24" s="25"/>
    </row>
    <row r="25" spans="1:44" x14ac:dyDescent="0.2">
      <c r="H25" s="25"/>
      <c r="J25" s="25"/>
      <c r="K25" s="25"/>
      <c r="L25" s="25"/>
      <c r="M25" s="25"/>
      <c r="N25" s="25"/>
      <c r="P25" s="25"/>
      <c r="Q25" s="25"/>
      <c r="R25" s="25"/>
      <c r="S25" s="25"/>
      <c r="T25" s="25"/>
      <c r="V25" s="25"/>
      <c r="W25" s="25"/>
      <c r="X25" s="25"/>
      <c r="Y25" s="25"/>
      <c r="AF25" s="28"/>
      <c r="AG25" s="26"/>
      <c r="AH25" s="26"/>
      <c r="AI25" s="25"/>
      <c r="AJ25" s="26"/>
      <c r="AK25" s="25"/>
      <c r="AL25" s="26"/>
      <c r="AM25" s="25"/>
      <c r="AN25" s="25"/>
      <c r="AO25" s="25"/>
      <c r="AP25" s="25"/>
      <c r="AQ25" s="25"/>
      <c r="AR25" s="25"/>
    </row>
    <row r="26" spans="1:44" x14ac:dyDescent="0.2">
      <c r="H26" s="25"/>
      <c r="J26" s="25"/>
      <c r="K26" s="25"/>
      <c r="L26" s="25"/>
      <c r="M26" s="25"/>
      <c r="N26" s="25"/>
      <c r="P26" s="25"/>
      <c r="Q26" s="25"/>
      <c r="R26" s="25"/>
      <c r="S26" s="25"/>
      <c r="T26" s="25"/>
      <c r="V26" s="25"/>
      <c r="W26" s="25"/>
      <c r="X26" s="25"/>
      <c r="Y26" s="25"/>
      <c r="AF26" s="28"/>
      <c r="AG26" s="22"/>
      <c r="AH26" s="26"/>
      <c r="AI26" s="25"/>
      <c r="AJ26" s="26"/>
      <c r="AK26" s="25"/>
      <c r="AL26" s="26"/>
      <c r="AM26" s="25"/>
      <c r="AN26" s="25"/>
      <c r="AO26" s="25"/>
      <c r="AP26" s="25"/>
      <c r="AQ26" s="25"/>
      <c r="AR26" s="25"/>
    </row>
    <row r="27" spans="1:44" x14ac:dyDescent="0.2">
      <c r="H27" s="25"/>
      <c r="J27" s="25"/>
      <c r="K27" s="25"/>
      <c r="L27" s="25"/>
      <c r="M27" s="25"/>
      <c r="N27" s="25"/>
      <c r="P27" s="25"/>
      <c r="Q27" s="25"/>
      <c r="R27" s="25"/>
      <c r="S27" s="25"/>
      <c r="T27" s="25"/>
      <c r="V27" s="25"/>
      <c r="W27" s="25"/>
      <c r="X27" s="25"/>
      <c r="Y27" s="25"/>
      <c r="AF27" s="28"/>
      <c r="AG27" s="22"/>
      <c r="AH27" s="26"/>
      <c r="AI27" s="25"/>
      <c r="AJ27" s="26"/>
      <c r="AK27" s="25"/>
      <c r="AL27" s="26"/>
      <c r="AM27" s="25"/>
      <c r="AN27" s="25"/>
      <c r="AO27" s="25"/>
      <c r="AP27" s="25"/>
      <c r="AQ27" s="25"/>
      <c r="AR27" s="25"/>
    </row>
    <row r="28" spans="1:44" x14ac:dyDescent="0.2">
      <c r="H28" s="25"/>
      <c r="J28" s="25"/>
      <c r="K28" s="25"/>
      <c r="L28" s="25"/>
      <c r="M28" s="25"/>
      <c r="N28" s="25"/>
      <c r="P28" s="25"/>
      <c r="Q28" s="25"/>
      <c r="R28" s="25"/>
      <c r="S28" s="25"/>
      <c r="T28" s="25"/>
      <c r="V28" s="25"/>
      <c r="W28" s="25"/>
      <c r="X28" s="25"/>
      <c r="Y28" s="25"/>
      <c r="AF28" s="28"/>
      <c r="AG28" s="27"/>
      <c r="AH28" s="26"/>
      <c r="AI28" s="25"/>
      <c r="AJ28" s="26"/>
      <c r="AK28" s="25"/>
      <c r="AL28" s="26"/>
      <c r="AM28" s="25"/>
      <c r="AN28" s="25"/>
      <c r="AO28" s="25"/>
      <c r="AP28" s="25"/>
      <c r="AQ28" s="25"/>
      <c r="AR28" s="25"/>
    </row>
    <row r="29" spans="1:44" x14ac:dyDescent="0.2">
      <c r="H29" s="25"/>
      <c r="J29" s="25"/>
      <c r="K29" s="25"/>
      <c r="L29" s="25"/>
      <c r="M29" s="25"/>
      <c r="N29" s="25"/>
      <c r="P29" s="25"/>
      <c r="Q29" s="25"/>
      <c r="R29" s="25"/>
      <c r="S29" s="25"/>
      <c r="T29" s="25"/>
      <c r="V29" s="25"/>
      <c r="W29" s="25"/>
      <c r="X29" s="25"/>
      <c r="Y29" s="25"/>
      <c r="AF29" s="28"/>
      <c r="AG29" s="27"/>
      <c r="AH29" s="26"/>
      <c r="AI29" s="25"/>
      <c r="AJ29" s="26"/>
      <c r="AK29" s="25"/>
      <c r="AL29" s="26"/>
      <c r="AM29" s="25"/>
      <c r="AN29" s="25"/>
      <c r="AO29" s="25"/>
      <c r="AP29" s="25"/>
      <c r="AQ29" s="25"/>
      <c r="AR29" s="25"/>
    </row>
    <row r="30" spans="1:44" x14ac:dyDescent="0.2">
      <c r="F30" t="s">
        <v>23</v>
      </c>
      <c r="H30" s="25"/>
      <c r="J30" s="25"/>
      <c r="K30" s="25"/>
      <c r="L30" s="25"/>
      <c r="M30" s="25"/>
      <c r="N30" s="25"/>
      <c r="P30" s="25"/>
      <c r="Q30" s="25"/>
      <c r="R30" s="25"/>
      <c r="S30" s="25"/>
      <c r="T30" s="25"/>
      <c r="V30" s="25"/>
      <c r="W30" s="25"/>
      <c r="X30" s="25"/>
      <c r="Y30" s="25"/>
      <c r="AF30" s="28"/>
      <c r="AG30" s="22"/>
      <c r="AH30" s="26"/>
      <c r="AI30" s="25"/>
      <c r="AJ30" s="26"/>
      <c r="AK30" s="25"/>
      <c r="AL30" s="26"/>
      <c r="AM30" s="25"/>
      <c r="AN30" s="25"/>
      <c r="AO30" s="25"/>
      <c r="AP30" s="25"/>
      <c r="AQ30" s="25"/>
      <c r="AR30" s="25"/>
    </row>
    <row r="31" spans="1:44" x14ac:dyDescent="0.2">
      <c r="H31" s="25"/>
      <c r="J31" s="25"/>
      <c r="K31" s="25"/>
      <c r="L31" s="25"/>
      <c r="M31" s="25"/>
      <c r="N31" s="25"/>
      <c r="P31" s="25"/>
      <c r="Q31" s="25"/>
      <c r="R31" s="25"/>
      <c r="S31" s="25"/>
      <c r="T31" s="25"/>
      <c r="V31" s="25"/>
      <c r="W31" s="25"/>
      <c r="X31" s="25"/>
      <c r="Y31" s="25"/>
      <c r="AF31" s="28"/>
      <c r="AG31" s="22"/>
      <c r="AH31" s="26"/>
      <c r="AI31" s="25"/>
      <c r="AJ31" s="26"/>
      <c r="AK31" s="25"/>
      <c r="AL31" s="25"/>
      <c r="AM31" s="25"/>
      <c r="AN31" s="25"/>
      <c r="AO31" s="25"/>
      <c r="AP31" s="25"/>
      <c r="AQ31" s="25"/>
      <c r="AR31" s="25"/>
    </row>
    <row r="32" spans="1:44" x14ac:dyDescent="0.2">
      <c r="H32" s="25"/>
      <c r="J32" s="25"/>
      <c r="K32" s="25"/>
      <c r="L32" s="25"/>
      <c r="M32" s="25"/>
      <c r="N32" s="25"/>
      <c r="P32" s="25"/>
      <c r="Q32" s="25"/>
      <c r="R32" s="25"/>
      <c r="S32" s="25"/>
      <c r="T32" s="25"/>
      <c r="V32" s="25"/>
      <c r="W32" s="25"/>
      <c r="X32" s="25"/>
      <c r="Y32" s="25"/>
      <c r="AF32" s="28"/>
      <c r="AG32" s="22"/>
      <c r="AH32" s="26"/>
      <c r="AI32" s="25"/>
      <c r="AJ32" s="26"/>
      <c r="AK32" s="25"/>
      <c r="AL32" s="25"/>
      <c r="AM32" s="25"/>
      <c r="AN32" s="25"/>
      <c r="AO32" s="25"/>
      <c r="AP32" s="25"/>
      <c r="AQ32" s="25"/>
      <c r="AR32" s="25"/>
    </row>
    <row r="33" spans="8:44" x14ac:dyDescent="0.2">
      <c r="H33" s="25"/>
      <c r="J33" s="25"/>
      <c r="K33" s="25"/>
      <c r="L33" s="25"/>
      <c r="M33" s="25"/>
      <c r="N33" s="25"/>
      <c r="P33" s="25"/>
      <c r="Q33" s="25"/>
      <c r="R33" s="25"/>
      <c r="S33" s="25"/>
      <c r="T33" s="25"/>
      <c r="V33" s="25"/>
      <c r="W33" s="25"/>
      <c r="X33" s="25"/>
      <c r="Y33" s="25"/>
      <c r="AF33" s="28"/>
      <c r="AG33" s="22"/>
      <c r="AH33" s="25"/>
      <c r="AI33" s="25"/>
      <c r="AJ33" s="25"/>
      <c r="AK33" s="25"/>
      <c r="AL33" s="25"/>
      <c r="AM33" s="25"/>
      <c r="AN33" s="25"/>
      <c r="AO33" s="25"/>
      <c r="AR33" s="25"/>
    </row>
    <row r="34" spans="8:44" x14ac:dyDescent="0.2">
      <c r="H34" s="25"/>
      <c r="J34" s="25"/>
      <c r="K34" s="25"/>
      <c r="L34" s="25"/>
      <c r="M34" s="25"/>
      <c r="N34" s="25"/>
      <c r="P34" s="25"/>
      <c r="Q34" s="25"/>
      <c r="R34" s="25"/>
      <c r="S34" s="25"/>
      <c r="T34" s="25"/>
      <c r="V34" s="25"/>
      <c r="W34" s="25"/>
      <c r="X34" s="25"/>
      <c r="Y34" s="25"/>
      <c r="AP34" s="25"/>
      <c r="AQ34" s="25"/>
      <c r="AR34" s="25"/>
    </row>
    <row r="35" spans="8:44" x14ac:dyDescent="0.2">
      <c r="H35" s="25"/>
      <c r="J35" s="25"/>
      <c r="K35" s="25"/>
      <c r="L35" s="25"/>
      <c r="M35" s="25"/>
      <c r="N35" s="25"/>
      <c r="P35" s="25"/>
      <c r="Q35" s="25"/>
      <c r="R35" s="25"/>
      <c r="S35" s="25"/>
      <c r="T35" s="25"/>
      <c r="V35" s="25"/>
      <c r="W35" s="25"/>
      <c r="X35" s="25"/>
      <c r="Y35" s="25"/>
      <c r="AP35" s="25"/>
      <c r="AQ35" s="25"/>
      <c r="AR35" s="25"/>
    </row>
    <row r="36" spans="8:44" x14ac:dyDescent="0.2">
      <c r="H36" s="25"/>
      <c r="J36" s="25"/>
      <c r="K36" s="25"/>
      <c r="L36" s="25"/>
      <c r="M36" s="25"/>
      <c r="N36" s="25"/>
      <c r="P36" s="25"/>
      <c r="Q36" s="25"/>
      <c r="R36" s="25"/>
      <c r="S36" s="25"/>
      <c r="T36" s="25"/>
      <c r="V36" s="25"/>
      <c r="W36" s="25"/>
      <c r="X36" s="25"/>
      <c r="Y36" s="25"/>
      <c r="AF36" s="28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8:44" x14ac:dyDescent="0.2">
      <c r="H37" s="25"/>
      <c r="J37" s="25"/>
      <c r="K37" s="25"/>
      <c r="L37" s="25"/>
      <c r="M37" s="25"/>
      <c r="N37" s="25"/>
      <c r="P37" s="25"/>
      <c r="Q37" s="25"/>
      <c r="R37" s="25"/>
      <c r="S37" s="25"/>
      <c r="T37" s="25"/>
      <c r="V37" s="25"/>
      <c r="W37" s="25"/>
      <c r="X37" s="25"/>
      <c r="Y37" s="25"/>
      <c r="AH37" s="26"/>
      <c r="AI37" s="25"/>
      <c r="AJ37" s="26"/>
      <c r="AK37" s="25"/>
      <c r="AL37" s="26"/>
      <c r="AM37" s="25"/>
      <c r="AN37" s="25"/>
      <c r="AO37" s="25"/>
      <c r="AP37" s="25"/>
      <c r="AQ37" s="25"/>
      <c r="AR37" s="25"/>
    </row>
    <row r="38" spans="8:44" x14ac:dyDescent="0.2">
      <c r="H38" s="25"/>
      <c r="J38" s="25"/>
      <c r="K38" s="25"/>
      <c r="L38" s="25"/>
      <c r="M38" s="25"/>
      <c r="N38" s="25"/>
      <c r="P38" s="25"/>
      <c r="Q38" s="25"/>
      <c r="R38" s="25"/>
      <c r="S38" s="25"/>
      <c r="T38" s="25"/>
      <c r="V38" s="25"/>
      <c r="W38" s="25"/>
      <c r="X38" s="25"/>
      <c r="Y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 spans="8:44" x14ac:dyDescent="0.2">
      <c r="H39" s="25"/>
      <c r="J39" s="25"/>
      <c r="K39" s="25"/>
      <c r="L39" s="25"/>
      <c r="M39" s="25"/>
      <c r="N39" s="25"/>
      <c r="P39" s="25"/>
      <c r="Q39" s="25"/>
      <c r="R39" s="25"/>
      <c r="S39" s="25"/>
      <c r="T39" s="25"/>
      <c r="V39" s="25"/>
      <c r="W39" s="25"/>
      <c r="X39" s="25"/>
      <c r="Y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  <row r="40" spans="8:44" x14ac:dyDescent="0.2">
      <c r="H40" s="25"/>
      <c r="J40" s="25"/>
      <c r="K40" s="25"/>
      <c r="L40" s="25"/>
      <c r="M40" s="25"/>
      <c r="N40" s="25"/>
      <c r="P40" s="25"/>
      <c r="Q40" s="25"/>
      <c r="R40" s="25"/>
      <c r="S40" s="25"/>
      <c r="T40" s="25"/>
      <c r="V40" s="25"/>
      <c r="W40" s="25"/>
      <c r="X40" s="25"/>
      <c r="Y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8:44" x14ac:dyDescent="0.2">
      <c r="H41" s="25"/>
      <c r="J41" s="25"/>
      <c r="K41" s="25"/>
      <c r="L41" s="25"/>
      <c r="M41" s="25"/>
      <c r="N41" s="25"/>
      <c r="P41" s="25"/>
      <c r="Q41" s="25"/>
      <c r="R41" s="25"/>
      <c r="S41" s="25"/>
      <c r="T41" s="25"/>
      <c r="V41" s="25"/>
      <c r="W41" s="25"/>
      <c r="X41" s="25"/>
      <c r="Y41" s="25"/>
      <c r="AF41" s="25"/>
      <c r="AG41" s="25"/>
      <c r="AP41" s="25"/>
    </row>
    <row r="42" spans="8:44" x14ac:dyDescent="0.2">
      <c r="H42" s="25"/>
      <c r="J42" s="25"/>
      <c r="K42" s="25"/>
      <c r="L42" s="25"/>
      <c r="M42" s="25"/>
      <c r="N42" s="25"/>
      <c r="P42" s="25"/>
      <c r="Q42" s="25"/>
      <c r="R42" s="25"/>
      <c r="S42" s="25"/>
      <c r="T42" s="25"/>
      <c r="V42" s="25"/>
      <c r="W42" s="25"/>
      <c r="X42" s="25"/>
      <c r="Y42" s="25"/>
      <c r="AH42" s="25"/>
      <c r="AI42" s="25"/>
      <c r="AJ42" s="25"/>
      <c r="AK42" s="25"/>
      <c r="AL42" s="25"/>
      <c r="AP42" s="25"/>
    </row>
    <row r="43" spans="8:44" x14ac:dyDescent="0.2">
      <c r="H43" s="25"/>
      <c r="J43" s="25"/>
      <c r="K43" s="25"/>
      <c r="L43" s="25"/>
      <c r="M43" s="25"/>
      <c r="N43" s="25"/>
      <c r="P43" s="25"/>
      <c r="Q43" s="25"/>
      <c r="R43" s="25"/>
      <c r="S43" s="25"/>
      <c r="T43" s="25"/>
      <c r="V43" s="25"/>
      <c r="W43" s="25"/>
      <c r="X43" s="25"/>
      <c r="Y43" s="25"/>
      <c r="AP43" s="25"/>
    </row>
    <row r="44" spans="8:44" x14ac:dyDescent="0.2">
      <c r="H44" s="25"/>
      <c r="J44" s="25"/>
      <c r="K44" s="25"/>
      <c r="L44" s="25"/>
      <c r="M44" s="25"/>
      <c r="N44" s="25"/>
      <c r="P44" s="25"/>
      <c r="Q44" s="25"/>
      <c r="R44" s="25"/>
      <c r="S44" s="25"/>
      <c r="T44" s="25"/>
      <c r="V44" s="25"/>
      <c r="W44" s="25"/>
      <c r="X44" s="25"/>
      <c r="Y44" s="25"/>
      <c r="AP44" s="25"/>
    </row>
    <row r="45" spans="8:44" x14ac:dyDescent="0.2">
      <c r="H45" s="25"/>
      <c r="J45" s="25"/>
      <c r="K45" s="25"/>
      <c r="L45" s="25"/>
      <c r="M45" s="25"/>
      <c r="N45" s="25"/>
      <c r="P45" s="25"/>
      <c r="Q45" s="25"/>
      <c r="R45" s="25"/>
      <c r="S45" s="25"/>
      <c r="T45" s="25"/>
      <c r="V45" s="25"/>
      <c r="W45" s="25"/>
      <c r="X45" s="25"/>
      <c r="Y45" s="25"/>
      <c r="AM45" s="25"/>
      <c r="AN45" s="25"/>
      <c r="AO45" s="25"/>
      <c r="AP45" s="25"/>
    </row>
    <row r="46" spans="8:44" x14ac:dyDescent="0.2">
      <c r="H46" s="25"/>
      <c r="J46" s="25"/>
      <c r="K46" s="25"/>
      <c r="L46" s="25"/>
      <c r="M46" s="25"/>
      <c r="N46" s="25"/>
      <c r="P46" s="25"/>
      <c r="Q46" s="25"/>
      <c r="R46" s="25"/>
      <c r="S46" s="25"/>
      <c r="T46" s="25"/>
      <c r="V46" s="25"/>
      <c r="W46" s="25"/>
      <c r="X46" s="25"/>
      <c r="Y46" s="25"/>
      <c r="AM46" s="25"/>
      <c r="AN46" s="25"/>
      <c r="AO46" s="25"/>
      <c r="AP46" s="25"/>
    </row>
    <row r="47" spans="8:44" x14ac:dyDescent="0.2">
      <c r="H47" s="25"/>
      <c r="J47" s="25"/>
      <c r="K47" s="25"/>
      <c r="L47" s="25"/>
      <c r="M47" s="25"/>
      <c r="N47" s="25"/>
      <c r="P47" s="25"/>
      <c r="Q47" s="25"/>
      <c r="R47" s="25"/>
      <c r="S47" s="25"/>
      <c r="T47" s="25"/>
      <c r="V47" s="25"/>
      <c r="W47" s="25"/>
      <c r="X47" s="25"/>
      <c r="Y47" s="25"/>
      <c r="AF47" s="25"/>
      <c r="AG47" s="25"/>
      <c r="AM47" s="25"/>
      <c r="AN47" s="25"/>
      <c r="AO47" s="25"/>
      <c r="AP47" s="25"/>
    </row>
    <row r="48" spans="8:44" x14ac:dyDescent="0.2">
      <c r="H48" s="25"/>
      <c r="J48" s="25"/>
      <c r="K48" s="25"/>
      <c r="L48" s="25"/>
      <c r="M48" s="25"/>
      <c r="N48" s="25"/>
      <c r="P48" s="25"/>
      <c r="Q48" s="25"/>
      <c r="R48" s="25"/>
      <c r="S48" s="25"/>
      <c r="T48" s="25"/>
      <c r="V48" s="25"/>
      <c r="W48" s="25"/>
      <c r="X48" s="25"/>
      <c r="Y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</row>
    <row r="49" spans="8:42" x14ac:dyDescent="0.2">
      <c r="H49" s="25"/>
      <c r="J49" s="25"/>
      <c r="K49" s="25"/>
      <c r="L49" s="25"/>
      <c r="M49" s="25"/>
      <c r="N49" s="25"/>
      <c r="P49" s="25"/>
      <c r="Q49" s="25"/>
      <c r="R49" s="25"/>
      <c r="S49" s="25"/>
      <c r="T49" s="25"/>
      <c r="V49" s="25"/>
      <c r="W49" s="25"/>
      <c r="X49" s="25"/>
      <c r="Y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</row>
    <row r="50" spans="8:42" x14ac:dyDescent="0.2">
      <c r="H50" s="25"/>
      <c r="J50" s="25"/>
      <c r="K50" s="25"/>
      <c r="L50" s="25"/>
      <c r="M50" s="25"/>
      <c r="N50" s="25"/>
      <c r="P50" s="25"/>
      <c r="Q50" s="25"/>
      <c r="R50" s="25"/>
      <c r="S50" s="25"/>
      <c r="T50" s="25"/>
      <c r="V50" s="25"/>
      <c r="W50" s="25"/>
      <c r="X50" s="25"/>
      <c r="Y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</row>
    <row r="51" spans="8:42" x14ac:dyDescent="0.2">
      <c r="H51" s="25"/>
      <c r="J51" s="25"/>
      <c r="K51" s="25"/>
      <c r="L51" s="25"/>
      <c r="M51" s="25"/>
      <c r="N51" s="25"/>
      <c r="P51" s="25"/>
      <c r="Q51" s="25"/>
      <c r="R51" s="25"/>
      <c r="S51" s="25"/>
      <c r="T51" s="25"/>
      <c r="V51" s="25"/>
      <c r="W51" s="25"/>
      <c r="X51" s="25"/>
      <c r="Y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</row>
    <row r="52" spans="8:42" x14ac:dyDescent="0.2">
      <c r="H52" s="25"/>
      <c r="J52" s="25"/>
      <c r="K52" s="25"/>
      <c r="L52" s="25"/>
      <c r="M52" s="25"/>
      <c r="N52" s="25"/>
      <c r="P52" s="25"/>
      <c r="Q52" s="25"/>
      <c r="R52" s="25"/>
      <c r="S52" s="25"/>
      <c r="T52" s="25"/>
      <c r="V52" s="25"/>
      <c r="W52" s="25"/>
      <c r="X52" s="25"/>
      <c r="Y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</row>
    <row r="53" spans="8:42" x14ac:dyDescent="0.2">
      <c r="H53" s="25"/>
      <c r="J53" s="25"/>
      <c r="K53" s="25"/>
      <c r="L53" s="25"/>
      <c r="M53" s="25"/>
      <c r="N53" s="25"/>
      <c r="P53" s="25"/>
      <c r="Q53" s="25"/>
      <c r="R53" s="25"/>
      <c r="S53" s="25"/>
      <c r="T53" s="25"/>
      <c r="V53" s="25"/>
      <c r="W53" s="25"/>
      <c r="X53" s="25"/>
      <c r="Y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</row>
    <row r="54" spans="8:42" x14ac:dyDescent="0.2">
      <c r="H54" s="25"/>
      <c r="J54" s="25"/>
      <c r="K54" s="25"/>
      <c r="L54" s="25"/>
      <c r="M54" s="25"/>
      <c r="N54" s="25"/>
      <c r="P54" s="25"/>
      <c r="Q54" s="25"/>
      <c r="R54" s="25"/>
      <c r="S54" s="25"/>
      <c r="T54" s="25"/>
      <c r="V54" s="25"/>
      <c r="W54" s="25"/>
      <c r="X54" s="25"/>
      <c r="Y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8:42" x14ac:dyDescent="0.2">
      <c r="H55" s="25"/>
      <c r="J55" s="25"/>
      <c r="K55" s="25"/>
      <c r="L55" s="25"/>
      <c r="M55" s="25"/>
      <c r="N55" s="25"/>
      <c r="P55" s="25"/>
      <c r="Q55" s="25"/>
      <c r="R55" s="25"/>
      <c r="S55" s="25"/>
      <c r="T55" s="25"/>
      <c r="V55" s="25"/>
      <c r="W55" s="25"/>
      <c r="X55" s="25"/>
      <c r="Y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8:42" x14ac:dyDescent="0.2">
      <c r="H56" s="25"/>
      <c r="J56" s="25"/>
      <c r="K56" s="25"/>
      <c r="L56" s="25"/>
      <c r="M56" s="25"/>
      <c r="N56" s="25"/>
      <c r="P56" s="25"/>
      <c r="Q56" s="25"/>
      <c r="R56" s="25"/>
      <c r="S56" s="25"/>
      <c r="T56" s="25"/>
      <c r="V56" s="25"/>
      <c r="W56" s="25"/>
      <c r="X56" s="25"/>
      <c r="Y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8:42" x14ac:dyDescent="0.2">
      <c r="H57" s="25"/>
      <c r="J57" s="25"/>
      <c r="K57" s="25"/>
      <c r="L57" s="25"/>
      <c r="M57" s="25"/>
      <c r="N57" s="25"/>
      <c r="P57" s="25"/>
      <c r="Q57" s="25"/>
      <c r="R57" s="25"/>
      <c r="S57" s="25"/>
      <c r="T57" s="25"/>
      <c r="V57" s="25"/>
      <c r="W57" s="25"/>
      <c r="X57" s="25"/>
      <c r="Y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8:42" x14ac:dyDescent="0.2">
      <c r="H58" s="25"/>
      <c r="J58" s="25"/>
      <c r="K58" s="25"/>
      <c r="L58" s="25"/>
      <c r="M58" s="25"/>
      <c r="N58" s="25"/>
      <c r="P58" s="25"/>
      <c r="Q58" s="25"/>
      <c r="R58" s="25"/>
      <c r="S58" s="25"/>
      <c r="T58" s="25"/>
      <c r="V58" s="25"/>
      <c r="W58" s="25"/>
      <c r="X58" s="25"/>
      <c r="Y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8:42" x14ac:dyDescent="0.2">
      <c r="H59" s="25"/>
      <c r="J59" s="25"/>
      <c r="K59" s="25"/>
      <c r="L59" s="25"/>
      <c r="M59" s="25"/>
      <c r="N59" s="25"/>
      <c r="P59" s="25"/>
      <c r="Q59" s="25"/>
      <c r="R59" s="25"/>
      <c r="S59" s="25"/>
      <c r="T59" s="25"/>
      <c r="V59" s="25"/>
      <c r="W59" s="25"/>
      <c r="X59" s="25"/>
      <c r="Y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8:42" x14ac:dyDescent="0.2">
      <c r="H60" s="25"/>
      <c r="J60" s="25"/>
      <c r="K60" s="25"/>
      <c r="L60" s="25"/>
      <c r="M60" s="25"/>
      <c r="N60" s="25"/>
      <c r="P60" s="25"/>
      <c r="Q60" s="25"/>
      <c r="R60" s="25"/>
      <c r="S60" s="25"/>
      <c r="T60" s="25"/>
      <c r="V60" s="25"/>
      <c r="W60" s="25"/>
      <c r="X60" s="25"/>
      <c r="Y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8:42" x14ac:dyDescent="0.2">
      <c r="H61" s="25"/>
      <c r="J61" s="25"/>
      <c r="K61" s="25"/>
      <c r="L61" s="25"/>
      <c r="M61" s="25"/>
      <c r="N61" s="25"/>
      <c r="P61" s="25"/>
      <c r="Q61" s="25"/>
      <c r="R61" s="25"/>
      <c r="S61" s="25"/>
      <c r="T61" s="25"/>
      <c r="V61" s="25"/>
      <c r="W61" s="25"/>
      <c r="X61" s="25"/>
      <c r="Y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8:42" x14ac:dyDescent="0.2">
      <c r="H62" s="25"/>
      <c r="J62" s="25"/>
      <c r="K62" s="25"/>
      <c r="L62" s="25"/>
      <c r="M62" s="25"/>
      <c r="N62" s="25"/>
      <c r="P62" s="25"/>
      <c r="Q62" s="25"/>
      <c r="R62" s="25"/>
      <c r="S62" s="25"/>
      <c r="T62" s="25"/>
      <c r="V62" s="25"/>
      <c r="W62" s="25"/>
      <c r="X62" s="25"/>
      <c r="Y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8:42" x14ac:dyDescent="0.2">
      <c r="H63" s="25"/>
      <c r="J63" s="25"/>
      <c r="K63" s="25"/>
      <c r="L63" s="25"/>
      <c r="M63" s="25"/>
      <c r="N63" s="25"/>
      <c r="P63" s="25"/>
      <c r="Q63" s="25"/>
      <c r="R63" s="25"/>
      <c r="S63" s="25"/>
      <c r="T63" s="25"/>
      <c r="V63" s="25"/>
      <c r="W63" s="25"/>
      <c r="X63" s="25"/>
      <c r="Y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8:42" x14ac:dyDescent="0.2">
      <c r="H64" s="25"/>
      <c r="J64" s="25"/>
      <c r="K64" s="25"/>
      <c r="L64" s="25"/>
      <c r="M64" s="25"/>
      <c r="N64" s="25"/>
      <c r="P64" s="25"/>
      <c r="Q64" s="25"/>
      <c r="R64" s="25"/>
      <c r="S64" s="25"/>
      <c r="T64" s="25"/>
      <c r="V64" s="25"/>
      <c r="W64" s="25"/>
      <c r="X64" s="25"/>
      <c r="Y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8:42" x14ac:dyDescent="0.2">
      <c r="H65" s="25"/>
      <c r="J65" s="25"/>
      <c r="K65" s="25"/>
      <c r="L65" s="25"/>
      <c r="M65" s="25"/>
      <c r="N65" s="25"/>
      <c r="P65" s="25"/>
      <c r="Q65" s="25"/>
      <c r="R65" s="25"/>
      <c r="S65" s="25"/>
      <c r="T65" s="25"/>
      <c r="V65" s="25"/>
      <c r="W65" s="25"/>
      <c r="X65" s="25"/>
      <c r="Y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8:42" x14ac:dyDescent="0.2">
      <c r="H66" s="25"/>
      <c r="J66" s="25"/>
      <c r="K66" s="25"/>
      <c r="L66" s="25"/>
      <c r="M66" s="25"/>
      <c r="N66" s="25"/>
      <c r="P66" s="25"/>
      <c r="Q66" s="25"/>
      <c r="R66" s="25"/>
      <c r="S66" s="25"/>
      <c r="T66" s="25"/>
      <c r="V66" s="25"/>
      <c r="W66" s="25"/>
      <c r="X66" s="25"/>
      <c r="Y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8:42" x14ac:dyDescent="0.2">
      <c r="H67" s="25"/>
      <c r="J67" s="25"/>
      <c r="K67" s="25"/>
      <c r="L67" s="25"/>
      <c r="M67" s="25"/>
      <c r="N67" s="25"/>
      <c r="P67" s="25"/>
      <c r="Q67" s="25"/>
      <c r="R67" s="25"/>
      <c r="S67" s="25"/>
      <c r="T67" s="25"/>
      <c r="V67" s="25"/>
      <c r="W67" s="25"/>
      <c r="X67" s="25"/>
      <c r="Y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8:42" x14ac:dyDescent="0.2">
      <c r="H68" s="25"/>
      <c r="J68" s="25"/>
      <c r="K68" s="25"/>
      <c r="L68" s="25"/>
      <c r="M68" s="25"/>
      <c r="N68" s="25"/>
      <c r="P68" s="25"/>
      <c r="Q68" s="25"/>
      <c r="R68" s="25"/>
      <c r="S68" s="25"/>
      <c r="T68" s="25"/>
      <c r="V68" s="25"/>
      <c r="W68" s="25"/>
      <c r="X68" s="25"/>
      <c r="Y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8:42" x14ac:dyDescent="0.2">
      <c r="H69" s="25"/>
      <c r="J69" s="25"/>
      <c r="K69" s="25"/>
      <c r="L69" s="25"/>
      <c r="M69" s="25"/>
      <c r="N69" s="25"/>
      <c r="P69" s="25"/>
      <c r="Q69" s="25"/>
      <c r="R69" s="25"/>
      <c r="S69" s="25"/>
      <c r="T69" s="25"/>
      <c r="V69" s="25"/>
      <c r="W69" s="25"/>
      <c r="X69" s="25"/>
      <c r="Y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8:42" x14ac:dyDescent="0.2">
      <c r="H70" s="25"/>
      <c r="J70" s="25"/>
      <c r="K70" s="25"/>
      <c r="L70" s="25"/>
      <c r="M70" s="25"/>
      <c r="N70" s="25"/>
      <c r="P70" s="25"/>
      <c r="Q70" s="25"/>
      <c r="R70" s="25"/>
      <c r="S70" s="25"/>
      <c r="T70" s="25"/>
      <c r="V70" s="25"/>
      <c r="W70" s="25"/>
      <c r="X70" s="25"/>
      <c r="Y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8:42" x14ac:dyDescent="0.2"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8:42" x14ac:dyDescent="0.2">
      <c r="AF72" s="25"/>
      <c r="AG72" s="25"/>
      <c r="AH72" s="25"/>
      <c r="AI72" s="25"/>
      <c r="AJ72" s="25"/>
      <c r="AK72" s="25"/>
      <c r="AL72" s="25"/>
    </row>
    <row r="73" spans="8:42" x14ac:dyDescent="0.2">
      <c r="AF73" s="25"/>
      <c r="AG73" s="25"/>
      <c r="AH73" s="25"/>
      <c r="AI73" s="25"/>
      <c r="AJ73" s="25"/>
      <c r="AK73" s="25"/>
      <c r="AL73" s="25"/>
    </row>
    <row r="74" spans="8:42" x14ac:dyDescent="0.2">
      <c r="AH74" s="25"/>
      <c r="AI74" s="25"/>
      <c r="AJ74" s="25"/>
      <c r="AK74" s="25"/>
      <c r="AL74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325F-B571-FF48-83A1-C061B7DF0F08}">
  <dimension ref="A1:K73"/>
  <sheetViews>
    <sheetView zoomScale="110" zoomScaleNormal="110" workbookViewId="0"/>
  </sheetViews>
  <sheetFormatPr baseColWidth="10" defaultRowHeight="15" x14ac:dyDescent="0.2"/>
  <sheetData>
    <row r="1" spans="1:11" x14ac:dyDescent="0.2">
      <c r="A1" s="45" t="s">
        <v>19</v>
      </c>
      <c r="B1" s="46" t="s">
        <v>17</v>
      </c>
      <c r="C1" s="57" t="s">
        <v>19</v>
      </c>
      <c r="D1" s="58" t="s">
        <v>17</v>
      </c>
      <c r="E1" s="58" t="s">
        <v>21</v>
      </c>
      <c r="F1" s="58" t="s">
        <v>25</v>
      </c>
      <c r="G1" s="58" t="s">
        <v>16</v>
      </c>
      <c r="H1" s="1" t="s">
        <v>53</v>
      </c>
      <c r="I1" s="1"/>
      <c r="J1" s="1" t="s">
        <v>54</v>
      </c>
      <c r="K1" s="1"/>
    </row>
    <row r="2" spans="1:11" x14ac:dyDescent="0.2">
      <c r="A2" s="45">
        <v>2012</v>
      </c>
      <c r="B2" s="46">
        <v>2012</v>
      </c>
      <c r="C2" s="57">
        <v>2012</v>
      </c>
      <c r="D2" s="58">
        <v>2012</v>
      </c>
      <c r="E2" s="58">
        <v>2012</v>
      </c>
      <c r="F2" s="58">
        <v>2012</v>
      </c>
      <c r="G2" s="58">
        <v>2012</v>
      </c>
      <c r="H2" s="1" t="s">
        <v>52</v>
      </c>
      <c r="I2" s="1" t="s">
        <v>50</v>
      </c>
      <c r="J2" s="1" t="s">
        <v>52</v>
      </c>
      <c r="K2" s="1" t="s">
        <v>50</v>
      </c>
    </row>
    <row r="3" spans="1:11" x14ac:dyDescent="0.2">
      <c r="A3" s="47">
        <v>394</v>
      </c>
      <c r="B3" s="48">
        <v>10545</v>
      </c>
      <c r="C3" s="59">
        <f>SUM(374,55,28,94,73,6,14)</f>
        <v>644</v>
      </c>
      <c r="D3" s="60">
        <v>15288</v>
      </c>
      <c r="E3" s="60">
        <v>0.56999999999999995</v>
      </c>
      <c r="F3" s="60">
        <v>0.47</v>
      </c>
      <c r="G3" s="60">
        <v>0.36</v>
      </c>
      <c r="H3" s="67">
        <f>A3/A$3</f>
        <v>1</v>
      </c>
      <c r="I3" s="67">
        <f>C3/C$3</f>
        <v>1</v>
      </c>
      <c r="J3" s="67">
        <f>B3/B$3</f>
        <v>1</v>
      </c>
      <c r="K3" s="67">
        <f>D3/D$3</f>
        <v>1</v>
      </c>
    </row>
    <row r="4" spans="1:11" x14ac:dyDescent="0.2">
      <c r="A4" s="49">
        <v>79</v>
      </c>
      <c r="B4" s="50">
        <v>1400</v>
      </c>
      <c r="C4" s="61"/>
      <c r="D4" s="62">
        <v>1811</v>
      </c>
      <c r="E4" s="62"/>
      <c r="F4" s="62"/>
      <c r="G4" s="62"/>
      <c r="H4" s="68">
        <f>A4/A$3</f>
        <v>0.20050761421319796</v>
      </c>
      <c r="I4" s="68"/>
      <c r="J4" s="68">
        <f>B4/B$3</f>
        <v>0.13276434329065909</v>
      </c>
      <c r="K4" s="68">
        <f>D4/D$3</f>
        <v>0.11845892203035061</v>
      </c>
    </row>
    <row r="5" spans="1:11" x14ac:dyDescent="0.2">
      <c r="A5" s="51">
        <v>132</v>
      </c>
      <c r="B5" s="52">
        <v>2523</v>
      </c>
      <c r="C5" s="63"/>
      <c r="D5" s="64">
        <v>3966</v>
      </c>
      <c r="E5" s="64"/>
      <c r="F5" s="64"/>
      <c r="G5" s="64"/>
      <c r="H5" s="69">
        <f>A5/A$3</f>
        <v>0.3350253807106599</v>
      </c>
      <c r="I5" s="69"/>
      <c r="J5" s="69">
        <f>B5/B$3</f>
        <v>0.23926031294452346</v>
      </c>
      <c r="K5" s="69">
        <f>D5/D$3</f>
        <v>0.25941915227629514</v>
      </c>
    </row>
    <row r="6" spans="1:11" x14ac:dyDescent="0.2">
      <c r="A6" s="53">
        <v>147</v>
      </c>
      <c r="B6" s="54">
        <v>6055</v>
      </c>
      <c r="C6" s="65"/>
      <c r="D6" s="66">
        <v>8525</v>
      </c>
      <c r="E6" s="66"/>
      <c r="F6" s="66"/>
      <c r="G6" s="66"/>
      <c r="H6" s="70">
        <f>A6/A$3</f>
        <v>0.37309644670050762</v>
      </c>
      <c r="I6" s="70"/>
      <c r="J6" s="70">
        <f>B6/B$3</f>
        <v>0.57420578473210049</v>
      </c>
      <c r="K6" s="70">
        <f>D6/D$3</f>
        <v>0.55762689691261125</v>
      </c>
    </row>
    <row r="7" spans="1:11" x14ac:dyDescent="0.2">
      <c r="A7" s="49">
        <v>334</v>
      </c>
      <c r="B7" s="50">
        <v>9084</v>
      </c>
      <c r="C7" s="61">
        <f>SUM(374,40,28,41,51,3,12)</f>
        <v>549</v>
      </c>
      <c r="D7" s="62">
        <v>13125</v>
      </c>
      <c r="E7" s="62"/>
      <c r="F7" s="62"/>
      <c r="G7" s="62"/>
      <c r="H7" s="68">
        <f>A7/A$3</f>
        <v>0.84771573604060912</v>
      </c>
      <c r="I7" s="68">
        <f>C7/C$3</f>
        <v>0.85248447204968947</v>
      </c>
      <c r="J7" s="68">
        <f>B7/B$3</f>
        <v>0.86145092460881934</v>
      </c>
      <c r="K7" s="68">
        <f>D7/D$3</f>
        <v>0.85851648351648346</v>
      </c>
    </row>
    <row r="8" spans="1:11" x14ac:dyDescent="0.2">
      <c r="A8" s="53">
        <v>60</v>
      </c>
      <c r="B8" s="54">
        <v>1461</v>
      </c>
      <c r="C8" s="65">
        <f>SUM(15,53,22,3,2)</f>
        <v>95</v>
      </c>
      <c r="D8" s="66">
        <v>2163</v>
      </c>
      <c r="E8" s="64"/>
      <c r="F8" s="64"/>
      <c r="G8" s="64"/>
      <c r="H8" s="69">
        <f>A8/A$3</f>
        <v>0.15228426395939088</v>
      </c>
      <c r="I8" s="69">
        <f>C8/C$3</f>
        <v>0.14751552795031056</v>
      </c>
      <c r="J8" s="69">
        <f>B8/B$3</f>
        <v>0.13854907539118066</v>
      </c>
      <c r="K8" s="69">
        <f>D8/D$3</f>
        <v>0.14148351648351648</v>
      </c>
    </row>
    <row r="9" spans="1:11" x14ac:dyDescent="0.2">
      <c r="A9" s="49">
        <f>13+85</f>
        <v>98</v>
      </c>
      <c r="B9" s="49">
        <f>47+296</f>
        <v>343</v>
      </c>
      <c r="C9" s="61"/>
      <c r="D9" s="61">
        <f>71+377</f>
        <v>448</v>
      </c>
      <c r="E9" s="61"/>
      <c r="F9" s="61"/>
      <c r="G9" s="61"/>
      <c r="H9" s="68">
        <f>A9/A$3</f>
        <v>0.24873096446700507</v>
      </c>
      <c r="I9" s="68"/>
      <c r="J9" s="68">
        <f>B9/B$3</f>
        <v>3.2527264106211477E-2</v>
      </c>
      <c r="K9" s="68">
        <f>D9/D$3</f>
        <v>2.9304029304029304E-2</v>
      </c>
    </row>
    <row r="10" spans="1:11" x14ac:dyDescent="0.2">
      <c r="A10" s="51">
        <f>67+63</f>
        <v>130</v>
      </c>
      <c r="B10" s="51">
        <f>577+931</f>
        <v>1508</v>
      </c>
      <c r="C10" s="63"/>
      <c r="D10" s="63">
        <f>762+1265</f>
        <v>2027</v>
      </c>
      <c r="E10" s="63"/>
      <c r="F10" s="63"/>
      <c r="G10" s="63"/>
      <c r="H10" s="69">
        <f>A10/A$3</f>
        <v>0.32994923857868019</v>
      </c>
      <c r="I10" s="69"/>
      <c r="J10" s="69">
        <f>B10/B$3</f>
        <v>0.14300616405879563</v>
      </c>
      <c r="K10" s="69">
        <f>D10/D$3</f>
        <v>0.13258765044479331</v>
      </c>
    </row>
    <row r="11" spans="1:11" x14ac:dyDescent="0.2">
      <c r="A11" s="51">
        <f>41+42</f>
        <v>83</v>
      </c>
      <c r="B11" s="51">
        <f>1065+1589</f>
        <v>2654</v>
      </c>
      <c r="C11" s="63"/>
      <c r="D11" s="63">
        <f>1523+2257</f>
        <v>3780</v>
      </c>
      <c r="E11" s="63"/>
      <c r="F11" s="63"/>
      <c r="G11" s="63"/>
      <c r="H11" s="69">
        <f>A11/A$3</f>
        <v>0.21065989847715735</v>
      </c>
      <c r="I11" s="69"/>
      <c r="J11" s="69">
        <f>B11/B$3</f>
        <v>0.25168326220957798</v>
      </c>
      <c r="K11" s="69">
        <f>D11/D$3</f>
        <v>0.24725274725274726</v>
      </c>
    </row>
    <row r="12" spans="1:11" x14ac:dyDescent="0.2">
      <c r="A12" s="51">
        <f>35+21</f>
        <v>56</v>
      </c>
      <c r="B12" s="51">
        <f>2066+1840</f>
        <v>3906</v>
      </c>
      <c r="C12" s="63"/>
      <c r="D12" s="63">
        <f>2982+2711</f>
        <v>5693</v>
      </c>
      <c r="E12" s="63"/>
      <c r="F12" s="63"/>
      <c r="G12" s="63"/>
      <c r="H12" s="69">
        <f>A12/A$3</f>
        <v>0.14213197969543148</v>
      </c>
      <c r="I12" s="69"/>
      <c r="J12" s="69">
        <f>B12/B$3</f>
        <v>0.37041251778093881</v>
      </c>
      <c r="K12" s="69">
        <f>D12/D$3</f>
        <v>0.37238356881214024</v>
      </c>
    </row>
    <row r="13" spans="1:11" x14ac:dyDescent="0.2">
      <c r="A13" s="53">
        <f>11+5+3</f>
        <v>19</v>
      </c>
      <c r="B13" s="53">
        <f>1071+566+436</f>
        <v>2073</v>
      </c>
      <c r="C13" s="65"/>
      <c r="D13" s="65">
        <f>1670+889+695</f>
        <v>3254</v>
      </c>
      <c r="E13" s="65"/>
      <c r="F13" s="65"/>
      <c r="G13" s="65"/>
      <c r="H13" s="70">
        <f>A13/A$3</f>
        <v>4.8223350253807105E-2</v>
      </c>
      <c r="I13" s="70"/>
      <c r="J13" s="70">
        <f>B13/B$3</f>
        <v>0.19658605974395449</v>
      </c>
      <c r="K13" s="70">
        <f>D13/D$3</f>
        <v>0.21284667713239142</v>
      </c>
    </row>
    <row r="14" spans="1:11" x14ac:dyDescent="0.2">
      <c r="A14" s="49">
        <v>250</v>
      </c>
      <c r="B14" s="50">
        <v>6627</v>
      </c>
      <c r="C14" s="61">
        <v>374</v>
      </c>
      <c r="D14" s="62">
        <v>9170</v>
      </c>
      <c r="E14" s="62"/>
      <c r="F14" s="62"/>
      <c r="G14" s="62"/>
      <c r="H14" s="68">
        <f>A14/A$3</f>
        <v>0.63451776649746194</v>
      </c>
      <c r="I14" s="68">
        <f>C14/C$3</f>
        <v>0.58074534161490687</v>
      </c>
      <c r="J14" s="68">
        <f>B14/B$3</f>
        <v>0.62844950213371265</v>
      </c>
      <c r="K14" s="68">
        <f>D14/D$3</f>
        <v>0.5998168498168498</v>
      </c>
    </row>
    <row r="15" spans="1:11" x14ac:dyDescent="0.2">
      <c r="A15" s="51">
        <v>22</v>
      </c>
      <c r="B15" s="52">
        <v>927</v>
      </c>
      <c r="C15" s="63">
        <v>55</v>
      </c>
      <c r="D15" s="64">
        <v>1595</v>
      </c>
      <c r="E15" s="64"/>
      <c r="F15" s="64"/>
      <c r="G15" s="64"/>
      <c r="H15" s="69">
        <f>A15/A$3</f>
        <v>5.5837563451776651E-2</v>
      </c>
      <c r="I15" s="69">
        <f>C15/C$3</f>
        <v>8.5403726708074529E-2</v>
      </c>
      <c r="J15" s="69">
        <f>B15/B$3</f>
        <v>8.7908961593172116E-2</v>
      </c>
      <c r="K15" s="69">
        <f>D15/D$3</f>
        <v>0.1043301936159079</v>
      </c>
    </row>
    <row r="16" spans="1:11" x14ac:dyDescent="0.2">
      <c r="A16" s="51">
        <v>15</v>
      </c>
      <c r="B16" s="52">
        <v>818</v>
      </c>
      <c r="C16" s="63">
        <v>28</v>
      </c>
      <c r="D16" s="64">
        <v>1300</v>
      </c>
      <c r="E16" s="64"/>
      <c r="F16" s="64"/>
      <c r="G16" s="64"/>
      <c r="H16" s="69">
        <f>A16/A$3</f>
        <v>3.8071065989847719E-2</v>
      </c>
      <c r="I16" s="69">
        <f>C16/C$3</f>
        <v>4.3478260869565216E-2</v>
      </c>
      <c r="J16" s="69">
        <f>B16/B$3</f>
        <v>7.7572309151256513E-2</v>
      </c>
      <c r="K16" s="69">
        <f>D16/D$3</f>
        <v>8.5034013605442174E-2</v>
      </c>
    </row>
    <row r="17" spans="1:11" x14ac:dyDescent="0.2">
      <c r="A17" s="53">
        <v>58</v>
      </c>
      <c r="B17" s="54">
        <v>1080</v>
      </c>
      <c r="C17" s="65">
        <f>94</f>
        <v>94</v>
      </c>
      <c r="D17" s="66">
        <v>1652</v>
      </c>
      <c r="E17" s="66"/>
      <c r="F17" s="66"/>
      <c r="G17" s="66"/>
      <c r="H17" s="70">
        <f>A17/A$3</f>
        <v>0.14720812182741116</v>
      </c>
      <c r="I17" s="70">
        <f>C17/C$3</f>
        <v>0.14596273291925466</v>
      </c>
      <c r="J17" s="70">
        <f>B17/B$3</f>
        <v>0.10241820768136557</v>
      </c>
      <c r="K17" s="70">
        <f>D17/D$3</f>
        <v>0.10805860805860806</v>
      </c>
    </row>
    <row r="18" spans="1:11" x14ac:dyDescent="0.2">
      <c r="A18" s="16"/>
      <c r="B18" s="16"/>
      <c r="J18" s="22"/>
      <c r="K18" s="24"/>
    </row>
    <row r="19" spans="1:11" x14ac:dyDescent="0.2">
      <c r="C19" s="22"/>
      <c r="D19" s="23"/>
      <c r="E19" s="23"/>
      <c r="F19" s="23"/>
      <c r="G19" s="23"/>
      <c r="H19" s="22"/>
      <c r="I19" s="23"/>
      <c r="J19" s="25"/>
      <c r="K19" s="22"/>
    </row>
    <row r="20" spans="1:11" x14ac:dyDescent="0.2">
      <c r="A20" s="55" t="s">
        <v>49</v>
      </c>
      <c r="B20" s="55"/>
      <c r="C20" s="25"/>
      <c r="D20" s="25"/>
      <c r="E20" s="25"/>
      <c r="F20" s="25"/>
      <c r="G20" s="25"/>
      <c r="H20" s="25"/>
      <c r="I20" s="25"/>
      <c r="J20" s="25"/>
      <c r="K20" s="22"/>
    </row>
    <row r="21" spans="1:11" x14ac:dyDescent="0.2">
      <c r="A21" s="56" t="s">
        <v>50</v>
      </c>
      <c r="B21" s="56"/>
      <c r="C21" s="25"/>
      <c r="D21" s="25"/>
      <c r="E21" s="25"/>
      <c r="F21" s="25"/>
      <c r="G21" s="25"/>
      <c r="H21" s="25"/>
      <c r="I21" s="25"/>
      <c r="J21" s="25"/>
      <c r="K21" s="27"/>
    </row>
    <row r="22" spans="1:11" x14ac:dyDescent="0.2">
      <c r="A22" s="21"/>
      <c r="C22" s="25"/>
      <c r="D22" s="25"/>
      <c r="E22" s="25"/>
      <c r="F22" s="25"/>
      <c r="G22" s="25"/>
      <c r="H22" s="25"/>
      <c r="I22" s="25"/>
      <c r="J22" s="25"/>
      <c r="K22" s="22"/>
    </row>
    <row r="23" spans="1:11" x14ac:dyDescent="0.2">
      <c r="C23" s="25"/>
      <c r="D23" s="25"/>
      <c r="E23" s="25"/>
      <c r="F23" s="25"/>
      <c r="G23" s="25"/>
      <c r="H23" s="25"/>
      <c r="I23" s="25"/>
      <c r="J23" s="25"/>
      <c r="K23" s="27"/>
    </row>
    <row r="24" spans="1:11" x14ac:dyDescent="0.2">
      <c r="C24" s="25"/>
      <c r="D24" s="25"/>
      <c r="E24" s="25"/>
      <c r="F24" s="25"/>
      <c r="G24" s="25"/>
      <c r="H24" s="25"/>
      <c r="I24" s="25"/>
      <c r="J24" s="25"/>
      <c r="K24" s="27"/>
    </row>
    <row r="25" spans="1:11" x14ac:dyDescent="0.2"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">
      <c r="C26" s="25"/>
      <c r="D26" s="25"/>
      <c r="E26" s="25"/>
      <c r="F26" s="25"/>
      <c r="G26" s="25"/>
      <c r="H26" s="25"/>
      <c r="I26" s="25"/>
      <c r="J26" s="25"/>
      <c r="K26" s="22"/>
    </row>
    <row r="27" spans="1:11" x14ac:dyDescent="0.2">
      <c r="C27" s="25"/>
      <c r="D27" s="25"/>
      <c r="E27" s="25"/>
      <c r="F27" s="25"/>
      <c r="G27" s="25"/>
      <c r="H27" s="25"/>
      <c r="I27" s="25"/>
      <c r="J27" s="25"/>
      <c r="K27" s="22"/>
    </row>
    <row r="28" spans="1:11" x14ac:dyDescent="0.2">
      <c r="C28" s="25"/>
      <c r="D28" s="25"/>
      <c r="E28" s="25"/>
      <c r="F28" s="25"/>
      <c r="G28" s="25"/>
      <c r="H28" s="25"/>
      <c r="I28" s="25"/>
      <c r="J28" s="25"/>
      <c r="K28" s="22"/>
    </row>
    <row r="29" spans="1:11" x14ac:dyDescent="0.2">
      <c r="C29" s="25"/>
      <c r="D29" s="25"/>
      <c r="E29" s="25"/>
      <c r="F29" s="25"/>
      <c r="G29" s="25"/>
      <c r="H29" s="25"/>
      <c r="I29" s="25"/>
      <c r="J29" s="25"/>
      <c r="K29" s="22"/>
    </row>
    <row r="30" spans="1:11" x14ac:dyDescent="0.2">
      <c r="C30" s="25"/>
      <c r="D30" s="25"/>
      <c r="E30" s="25"/>
      <c r="F30" s="25"/>
      <c r="G30" s="25"/>
      <c r="H30" s="25"/>
      <c r="I30" s="25"/>
      <c r="J30" s="25"/>
      <c r="K30" s="22"/>
    </row>
    <row r="31" spans="1:11" x14ac:dyDescent="0.2">
      <c r="C31" s="25"/>
      <c r="D31" s="25"/>
      <c r="E31" s="25"/>
      <c r="F31" s="25"/>
      <c r="G31" s="25"/>
      <c r="H31" s="25"/>
      <c r="I31" s="25"/>
      <c r="J31" s="25"/>
      <c r="K31" s="22"/>
    </row>
    <row r="32" spans="1:11" x14ac:dyDescent="0.2">
      <c r="C32" s="25"/>
      <c r="D32" s="25"/>
      <c r="E32" s="25"/>
      <c r="F32" s="25"/>
      <c r="G32" s="25"/>
      <c r="H32" s="25"/>
      <c r="I32" s="25"/>
      <c r="J32" s="25"/>
      <c r="K32" s="22"/>
    </row>
    <row r="33" spans="3:11" x14ac:dyDescent="0.2">
      <c r="C33" s="25"/>
      <c r="D33" s="25"/>
      <c r="E33" s="25"/>
      <c r="F33" s="25"/>
      <c r="G33" s="25"/>
      <c r="H33" s="25"/>
      <c r="I33" s="25"/>
      <c r="J33" s="25"/>
      <c r="K33" s="22"/>
    </row>
    <row r="34" spans="3:11" x14ac:dyDescent="0.2">
      <c r="C34" s="25"/>
      <c r="D34" s="25"/>
      <c r="E34" s="25"/>
      <c r="F34" s="25"/>
      <c r="G34" s="25"/>
      <c r="H34" s="25"/>
      <c r="I34" s="25"/>
    </row>
    <row r="35" spans="3:11" x14ac:dyDescent="0.2">
      <c r="C35" s="25"/>
      <c r="D35" s="25"/>
      <c r="E35" s="25"/>
      <c r="F35" s="25"/>
      <c r="G35" s="25"/>
      <c r="H35" s="25"/>
      <c r="I35" s="25"/>
    </row>
    <row r="36" spans="3:11" x14ac:dyDescent="0.2">
      <c r="C36" s="25"/>
      <c r="D36" s="25"/>
      <c r="E36" s="25"/>
      <c r="F36" s="25"/>
      <c r="G36" s="25"/>
      <c r="H36" s="25"/>
      <c r="I36" s="25"/>
      <c r="J36" s="25"/>
      <c r="K36" s="25"/>
    </row>
    <row r="37" spans="3:11" x14ac:dyDescent="0.2">
      <c r="C37" s="25"/>
      <c r="D37" s="25"/>
      <c r="E37" s="25"/>
      <c r="F37" s="25"/>
      <c r="G37" s="25"/>
      <c r="H37" s="25"/>
      <c r="I37" s="25"/>
    </row>
    <row r="38" spans="3:11" x14ac:dyDescent="0.2">
      <c r="C38" s="25"/>
      <c r="D38" s="25"/>
      <c r="E38" s="25"/>
      <c r="F38" s="25"/>
      <c r="G38" s="25"/>
      <c r="H38" s="25"/>
      <c r="I38" s="25"/>
    </row>
    <row r="39" spans="3:11" x14ac:dyDescent="0.2">
      <c r="C39" s="25"/>
      <c r="D39" s="25"/>
      <c r="E39" s="25"/>
      <c r="F39" s="25"/>
      <c r="G39" s="25"/>
      <c r="H39" s="25"/>
      <c r="I39" s="25"/>
    </row>
    <row r="40" spans="3:11" x14ac:dyDescent="0.2">
      <c r="C40" s="25"/>
      <c r="D40" s="25"/>
      <c r="E40" s="25"/>
      <c r="F40" s="25"/>
      <c r="G40" s="25"/>
      <c r="H40" s="25"/>
      <c r="I40" s="25"/>
    </row>
    <row r="41" spans="3:11" x14ac:dyDescent="0.2">
      <c r="C41" s="25"/>
      <c r="D41" s="25"/>
      <c r="E41" s="25"/>
      <c r="F41" s="25"/>
      <c r="G41" s="25"/>
      <c r="H41" s="25"/>
      <c r="I41" s="25"/>
      <c r="J41" s="25"/>
      <c r="K41" s="25"/>
    </row>
    <row r="42" spans="3:11" x14ac:dyDescent="0.2">
      <c r="C42" s="25"/>
      <c r="D42" s="25"/>
      <c r="E42" s="25"/>
      <c r="F42" s="25"/>
      <c r="G42" s="25"/>
      <c r="H42" s="25"/>
      <c r="I42" s="25"/>
    </row>
    <row r="43" spans="3:11" x14ac:dyDescent="0.2">
      <c r="C43" s="25"/>
      <c r="D43" s="25"/>
      <c r="E43" s="25"/>
      <c r="F43" s="25"/>
      <c r="G43" s="25"/>
      <c r="H43" s="25"/>
      <c r="I43" s="25"/>
    </row>
    <row r="44" spans="3:11" x14ac:dyDescent="0.2">
      <c r="C44" s="25"/>
      <c r="D44" s="25"/>
      <c r="E44" s="25"/>
      <c r="F44" s="25"/>
      <c r="G44" s="25"/>
      <c r="H44" s="25"/>
      <c r="I44" s="25"/>
    </row>
    <row r="45" spans="3:11" x14ac:dyDescent="0.2">
      <c r="C45" s="25"/>
      <c r="D45" s="25"/>
      <c r="E45" s="25"/>
      <c r="F45" s="25"/>
      <c r="G45" s="25"/>
      <c r="H45" s="25"/>
      <c r="I45" s="25"/>
    </row>
    <row r="46" spans="3:11" x14ac:dyDescent="0.2">
      <c r="C46" s="25"/>
      <c r="D46" s="25"/>
      <c r="E46" s="25"/>
      <c r="F46" s="25"/>
      <c r="G46" s="25"/>
      <c r="H46" s="25"/>
      <c r="I46" s="25"/>
    </row>
    <row r="47" spans="3:11" x14ac:dyDescent="0.2">
      <c r="C47" s="25"/>
      <c r="D47" s="25"/>
      <c r="E47" s="25"/>
      <c r="F47" s="25"/>
      <c r="G47" s="25"/>
      <c r="H47" s="25"/>
      <c r="I47" s="25"/>
      <c r="J47" s="25"/>
      <c r="K47" s="25"/>
    </row>
    <row r="48" spans="3:11" x14ac:dyDescent="0.2">
      <c r="C48" s="25"/>
      <c r="D48" s="25"/>
      <c r="E48" s="25"/>
      <c r="F48" s="25"/>
      <c r="G48" s="25"/>
      <c r="H48" s="25"/>
      <c r="I48" s="25"/>
      <c r="J48" s="25"/>
      <c r="K48" s="25"/>
    </row>
    <row r="49" spans="3:11" x14ac:dyDescent="0.2">
      <c r="C49" s="25"/>
      <c r="D49" s="25"/>
      <c r="E49" s="25"/>
      <c r="F49" s="25"/>
      <c r="G49" s="25"/>
      <c r="H49" s="25"/>
      <c r="I49" s="25"/>
      <c r="J49" s="25"/>
      <c r="K49" s="25"/>
    </row>
    <row r="50" spans="3:11" x14ac:dyDescent="0.2">
      <c r="C50" s="25"/>
      <c r="D50" s="25"/>
      <c r="E50" s="25"/>
      <c r="F50" s="25"/>
      <c r="G50" s="25"/>
      <c r="H50" s="25"/>
      <c r="I50" s="25"/>
      <c r="J50" s="25"/>
      <c r="K50" s="25"/>
    </row>
    <row r="51" spans="3:11" x14ac:dyDescent="0.2">
      <c r="C51" s="25"/>
      <c r="D51" s="25"/>
      <c r="E51" s="25"/>
      <c r="F51" s="25"/>
      <c r="G51" s="25"/>
      <c r="H51" s="25"/>
      <c r="I51" s="25"/>
      <c r="J51" s="25"/>
      <c r="K51" s="25"/>
    </row>
    <row r="52" spans="3:11" x14ac:dyDescent="0.2">
      <c r="C52" s="25"/>
      <c r="D52" s="25"/>
      <c r="E52" s="25"/>
      <c r="F52" s="25"/>
      <c r="G52" s="25"/>
      <c r="H52" s="25"/>
      <c r="I52" s="25"/>
      <c r="J52" s="25"/>
      <c r="K52" s="25"/>
    </row>
    <row r="53" spans="3:11" x14ac:dyDescent="0.2">
      <c r="C53" s="25"/>
      <c r="D53" s="25"/>
      <c r="E53" s="25"/>
      <c r="F53" s="25"/>
      <c r="G53" s="25"/>
      <c r="H53" s="25"/>
      <c r="I53" s="25"/>
      <c r="J53" s="25"/>
      <c r="K53" s="25"/>
    </row>
    <row r="54" spans="3:11" x14ac:dyDescent="0.2">
      <c r="C54" s="25"/>
      <c r="D54" s="25"/>
      <c r="E54" s="25"/>
      <c r="F54" s="25"/>
      <c r="G54" s="25"/>
      <c r="H54" s="25"/>
      <c r="I54" s="25"/>
      <c r="J54" s="25"/>
      <c r="K54" s="25"/>
    </row>
    <row r="55" spans="3:11" x14ac:dyDescent="0.2">
      <c r="C55" s="25"/>
      <c r="D55" s="25"/>
      <c r="E55" s="25"/>
      <c r="F55" s="25"/>
      <c r="G55" s="25"/>
      <c r="H55" s="25"/>
      <c r="I55" s="25"/>
      <c r="J55" s="25"/>
      <c r="K55" s="25"/>
    </row>
    <row r="56" spans="3:11" x14ac:dyDescent="0.2">
      <c r="C56" s="25"/>
      <c r="D56" s="25"/>
      <c r="E56" s="25"/>
      <c r="F56" s="25"/>
      <c r="G56" s="25"/>
      <c r="H56" s="25"/>
      <c r="I56" s="25"/>
      <c r="J56" s="25"/>
      <c r="K56" s="25"/>
    </row>
    <row r="57" spans="3:11" x14ac:dyDescent="0.2">
      <c r="C57" s="25"/>
      <c r="D57" s="25"/>
      <c r="E57" s="25"/>
      <c r="F57" s="25"/>
      <c r="G57" s="25"/>
      <c r="H57" s="25"/>
      <c r="I57" s="25"/>
      <c r="J57" s="25"/>
      <c r="K57" s="25"/>
    </row>
    <row r="58" spans="3:11" x14ac:dyDescent="0.2">
      <c r="C58" s="25"/>
      <c r="D58" s="25"/>
      <c r="E58" s="25"/>
      <c r="F58" s="25"/>
      <c r="G58" s="25"/>
      <c r="H58" s="25"/>
      <c r="I58" s="25"/>
      <c r="J58" s="25"/>
      <c r="K58" s="25"/>
    </row>
    <row r="59" spans="3:11" x14ac:dyDescent="0.2">
      <c r="C59" s="25"/>
      <c r="D59" s="25"/>
      <c r="E59" s="25"/>
      <c r="F59" s="25"/>
      <c r="G59" s="25"/>
      <c r="H59" s="25"/>
      <c r="I59" s="25"/>
      <c r="J59" s="25"/>
      <c r="K59" s="25"/>
    </row>
    <row r="60" spans="3:11" x14ac:dyDescent="0.2">
      <c r="C60" s="25"/>
      <c r="D60" s="25"/>
      <c r="E60" s="25"/>
      <c r="F60" s="25"/>
      <c r="G60" s="25"/>
      <c r="H60" s="25"/>
      <c r="I60" s="25"/>
      <c r="J60" s="25"/>
      <c r="K60" s="25"/>
    </row>
    <row r="61" spans="3:11" x14ac:dyDescent="0.2">
      <c r="C61" s="25"/>
      <c r="D61" s="25"/>
      <c r="E61" s="25"/>
      <c r="F61" s="25"/>
      <c r="G61" s="25"/>
      <c r="H61" s="25"/>
      <c r="I61" s="25"/>
      <c r="J61" s="25"/>
      <c r="K61" s="25"/>
    </row>
    <row r="62" spans="3:11" x14ac:dyDescent="0.2">
      <c r="C62" s="25"/>
      <c r="D62" s="25"/>
      <c r="E62" s="25"/>
      <c r="F62" s="25"/>
      <c r="G62" s="25"/>
      <c r="H62" s="25"/>
      <c r="I62" s="25"/>
      <c r="J62" s="25"/>
      <c r="K62" s="25"/>
    </row>
    <row r="63" spans="3:11" x14ac:dyDescent="0.2">
      <c r="C63" s="25"/>
      <c r="D63" s="25"/>
      <c r="E63" s="25"/>
      <c r="F63" s="25"/>
      <c r="G63" s="25"/>
      <c r="H63" s="25"/>
      <c r="I63" s="25"/>
      <c r="J63" s="25"/>
      <c r="K63" s="25"/>
    </row>
    <row r="64" spans="3:11" x14ac:dyDescent="0.2">
      <c r="C64" s="25"/>
      <c r="D64" s="25"/>
      <c r="E64" s="25"/>
      <c r="F64" s="25"/>
      <c r="G64" s="25"/>
      <c r="H64" s="25"/>
      <c r="I64" s="25"/>
      <c r="J64" s="25"/>
      <c r="K64" s="25"/>
    </row>
    <row r="65" spans="3:11" x14ac:dyDescent="0.2">
      <c r="C65" s="25"/>
      <c r="D65" s="25"/>
      <c r="E65" s="25"/>
      <c r="F65" s="25"/>
      <c r="G65" s="25"/>
      <c r="H65" s="25"/>
      <c r="I65" s="25"/>
      <c r="J65" s="25"/>
      <c r="K65" s="25"/>
    </row>
    <row r="66" spans="3:11" x14ac:dyDescent="0.2">
      <c r="C66" s="25"/>
      <c r="D66" s="25"/>
      <c r="E66" s="25"/>
      <c r="F66" s="25"/>
      <c r="G66" s="25"/>
      <c r="H66" s="25"/>
      <c r="I66" s="25"/>
      <c r="J66" s="25"/>
      <c r="K66" s="25"/>
    </row>
    <row r="67" spans="3:11" x14ac:dyDescent="0.2">
      <c r="C67" s="25"/>
      <c r="D67" s="25"/>
      <c r="E67" s="25"/>
      <c r="F67" s="25"/>
      <c r="G67" s="25"/>
      <c r="H67" s="25"/>
      <c r="I67" s="25"/>
      <c r="J67" s="25"/>
      <c r="K67" s="25"/>
    </row>
    <row r="68" spans="3:11" x14ac:dyDescent="0.2">
      <c r="C68" s="25"/>
      <c r="D68" s="25"/>
      <c r="E68" s="25"/>
      <c r="F68" s="25"/>
      <c r="G68" s="25"/>
      <c r="H68" s="25"/>
      <c r="I68" s="25"/>
      <c r="J68" s="25"/>
      <c r="K68" s="25"/>
    </row>
    <row r="69" spans="3:11" x14ac:dyDescent="0.2">
      <c r="C69" s="25"/>
      <c r="D69" s="25"/>
      <c r="E69" s="25"/>
      <c r="F69" s="25"/>
      <c r="G69" s="25"/>
      <c r="H69" s="25"/>
      <c r="I69" s="25"/>
      <c r="J69" s="25"/>
      <c r="K69" s="25"/>
    </row>
    <row r="70" spans="3:11" x14ac:dyDescent="0.2">
      <c r="C70" s="25"/>
      <c r="D70" s="25"/>
      <c r="E70" s="25"/>
      <c r="F70" s="25"/>
      <c r="G70" s="25"/>
      <c r="H70" s="25"/>
      <c r="I70" s="25"/>
      <c r="J70" s="25"/>
      <c r="K70" s="25"/>
    </row>
    <row r="71" spans="3:11" x14ac:dyDescent="0.2">
      <c r="J71" s="25"/>
      <c r="K71" s="25"/>
    </row>
    <row r="72" spans="3:11" x14ac:dyDescent="0.2">
      <c r="J72" s="25"/>
      <c r="K72" s="25"/>
    </row>
    <row r="73" spans="3:11" x14ac:dyDescent="0.2">
      <c r="J73" s="25"/>
      <c r="K7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57" t="s">
        <v>19</v>
      </c>
      <c r="C1" s="58" t="s">
        <v>18</v>
      </c>
      <c r="D1" s="58" t="s">
        <v>17</v>
      </c>
      <c r="E1" s="58" t="s">
        <v>21</v>
      </c>
      <c r="F1" s="58" t="s">
        <v>25</v>
      </c>
      <c r="G1" s="58" t="s">
        <v>16</v>
      </c>
    </row>
    <row r="2" spans="1:7" x14ac:dyDescent="0.2">
      <c r="A2" s="1">
        <v>2012</v>
      </c>
      <c r="B2" s="73">
        <v>644</v>
      </c>
      <c r="C2" s="74"/>
      <c r="D2" s="74">
        <v>15288</v>
      </c>
      <c r="E2" s="74">
        <v>0.56999999999999995</v>
      </c>
      <c r="F2" s="74">
        <v>0.47</v>
      </c>
      <c r="G2" s="74">
        <v>0.36</v>
      </c>
    </row>
    <row r="3" spans="1:7" x14ac:dyDescent="0.2">
      <c r="A3" s="1">
        <v>2013</v>
      </c>
      <c r="B3" s="73">
        <v>730</v>
      </c>
      <c r="C3" s="74"/>
      <c r="D3" s="74">
        <v>15798</v>
      </c>
      <c r="E3" s="72">
        <v>0.59836688188378273</v>
      </c>
      <c r="F3" s="72">
        <v>0.48632738321306496</v>
      </c>
      <c r="G3" s="72">
        <v>0.40100012659830359</v>
      </c>
    </row>
    <row r="4" spans="1:7" x14ac:dyDescent="0.2">
      <c r="A4" s="1">
        <v>2014</v>
      </c>
      <c r="B4" s="74">
        <f>SUM(442,53,31,72,103,4,22)</f>
        <v>727</v>
      </c>
      <c r="C4" s="74">
        <v>0.71</v>
      </c>
      <c r="D4" s="74">
        <v>16769</v>
      </c>
      <c r="E4" s="72">
        <f>10590/D4</f>
        <v>0.63152245214383684</v>
      </c>
      <c r="F4" s="72">
        <f>8105/D4</f>
        <v>0.48333233943586379</v>
      </c>
      <c r="G4" s="72">
        <f>8003/D4</f>
        <v>0.47724968692229708</v>
      </c>
    </row>
    <row r="5" spans="1:7" x14ac:dyDescent="0.2">
      <c r="A5" s="1">
        <v>2015</v>
      </c>
      <c r="B5" s="74"/>
      <c r="C5" s="74"/>
      <c r="D5" s="74"/>
      <c r="E5" s="74"/>
      <c r="F5" s="74"/>
      <c r="G5" s="74"/>
    </row>
    <row r="6" spans="1:7" x14ac:dyDescent="0.2">
      <c r="A6" s="1">
        <v>2016</v>
      </c>
      <c r="B6" s="74"/>
      <c r="C6" s="74"/>
      <c r="D6" s="74"/>
      <c r="E6" s="74"/>
      <c r="F6" s="74"/>
      <c r="G6" s="74"/>
    </row>
    <row r="7" spans="1:7" x14ac:dyDescent="0.2">
      <c r="A7" s="1">
        <v>2017</v>
      </c>
      <c r="B7" s="74"/>
      <c r="C7" s="74"/>
      <c r="D7" s="74"/>
      <c r="E7" s="74"/>
      <c r="F7" s="74"/>
      <c r="G7" s="74"/>
    </row>
    <row r="8" spans="1:7" x14ac:dyDescent="0.2">
      <c r="A8" s="1">
        <v>2018</v>
      </c>
      <c r="B8" s="74">
        <v>774</v>
      </c>
      <c r="C8" s="74">
        <v>0.72199999999999998</v>
      </c>
      <c r="D8" s="74">
        <v>16139</v>
      </c>
      <c r="E8" s="74">
        <v>0.74</v>
      </c>
      <c r="F8" s="74">
        <v>0.56999999999999995</v>
      </c>
      <c r="G8" s="74"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>
      <selection activeCell="A11" sqref="A11"/>
    </sheetView>
  </sheetViews>
  <sheetFormatPr baseColWidth="10" defaultColWidth="8.83203125" defaultRowHeight="15" x14ac:dyDescent="0.2"/>
  <cols>
    <col min="1" max="1" width="25.33203125" customWidth="1"/>
    <col min="2" max="2" width="9.1640625" bestFit="1" customWidth="1"/>
  </cols>
  <sheetData>
    <row r="1" spans="1:12" x14ac:dyDescent="0.2">
      <c r="A1" t="s">
        <v>24</v>
      </c>
    </row>
    <row r="2" spans="1:12" x14ac:dyDescent="0.2">
      <c r="A2" t="s">
        <v>44</v>
      </c>
      <c r="K2" s="16"/>
      <c r="L2" s="16"/>
    </row>
    <row r="4" spans="1:12" x14ac:dyDescent="0.2">
      <c r="A4" t="s">
        <v>45</v>
      </c>
      <c r="B4" s="11"/>
    </row>
    <row r="5" spans="1:12" x14ac:dyDescent="0.2">
      <c r="A5" t="s">
        <v>46</v>
      </c>
      <c r="B5" s="22">
        <v>4485414</v>
      </c>
    </row>
    <row r="6" spans="1:12" x14ac:dyDescent="0.2">
      <c r="A6" t="s">
        <v>47</v>
      </c>
      <c r="B6" s="22">
        <v>462789</v>
      </c>
      <c r="C6" s="22"/>
      <c r="D6" s="43"/>
    </row>
    <row r="7" spans="1:12" x14ac:dyDescent="0.2">
      <c r="A7" t="s">
        <v>48</v>
      </c>
      <c r="B7" s="44">
        <v>54018</v>
      </c>
      <c r="C7" s="22"/>
      <c r="D7" s="43"/>
    </row>
    <row r="8" spans="1:12" x14ac:dyDescent="0.2">
      <c r="C8" s="16"/>
      <c r="D8" s="16"/>
      <c r="E8" s="16"/>
      <c r="F8" s="16"/>
      <c r="G8" s="16"/>
    </row>
    <row r="9" spans="1:12" x14ac:dyDescent="0.2">
      <c r="B9" s="12"/>
    </row>
    <row r="10" spans="1:12" x14ac:dyDescent="0.2">
      <c r="A10" s="12" t="s">
        <v>51</v>
      </c>
      <c r="B10" s="12"/>
    </row>
    <row r="11" spans="1:12" x14ac:dyDescent="0.2">
      <c r="A11" s="21"/>
      <c r="B11" s="12"/>
    </row>
    <row r="12" spans="1:12" x14ac:dyDescent="0.2">
      <c r="A12" s="21"/>
      <c r="B12" s="12"/>
    </row>
    <row r="13" spans="1:12" x14ac:dyDescent="0.2">
      <c r="B13" t="s">
        <v>23</v>
      </c>
    </row>
    <row r="14" spans="1:12" x14ac:dyDescent="0.2">
      <c r="A14" s="12"/>
    </row>
  </sheetData>
  <hyperlinks>
    <hyperlink ref="A10" r:id="rId1" location="hiv-epidemiology-reports" display="https://www.azdhs.gov/preparedness/epidemiology-disease-control/disease-integration-services/index.php - hiv-epidemiology-reports" xr:uid="{F1AFC9E6-56F0-1A4E-B006-6B764DE8F72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2" t="s">
        <v>28</v>
      </c>
      <c r="B1" s="33" t="s">
        <v>29</v>
      </c>
      <c r="C1" s="34" t="s">
        <v>35</v>
      </c>
    </row>
    <row r="2" spans="1:3" ht="16" x14ac:dyDescent="0.2">
      <c r="A2" s="32" t="s">
        <v>31</v>
      </c>
      <c r="B2" s="35" t="s">
        <v>27</v>
      </c>
      <c r="C2" s="36"/>
    </row>
    <row r="3" spans="1:3" ht="48" x14ac:dyDescent="0.2">
      <c r="A3" s="37" t="s">
        <v>30</v>
      </c>
      <c r="B3" s="31" t="s">
        <v>36</v>
      </c>
      <c r="C3" s="38" t="s">
        <v>37</v>
      </c>
    </row>
    <row r="4" spans="1:3" ht="16" x14ac:dyDescent="0.2">
      <c r="A4" s="39" t="s">
        <v>32</v>
      </c>
      <c r="B4" s="35" t="s">
        <v>26</v>
      </c>
      <c r="C4" s="36"/>
    </row>
    <row r="5" spans="1:3" ht="32" x14ac:dyDescent="0.2">
      <c r="A5" s="39" t="s">
        <v>33</v>
      </c>
      <c r="B5" s="30" t="s">
        <v>34</v>
      </c>
      <c r="C5" s="40" t="s">
        <v>38</v>
      </c>
    </row>
    <row r="6" spans="1:3" ht="16" x14ac:dyDescent="0.2">
      <c r="A6" s="39" t="s">
        <v>39</v>
      </c>
      <c r="B6" s="30" t="s">
        <v>40</v>
      </c>
      <c r="C6" s="40" t="s">
        <v>38</v>
      </c>
    </row>
    <row r="7" spans="1:3" ht="16" x14ac:dyDescent="0.2">
      <c r="A7" s="39" t="s">
        <v>41</v>
      </c>
      <c r="B7" s="31" t="s">
        <v>42</v>
      </c>
      <c r="C7" s="41" t="s">
        <v>38</v>
      </c>
    </row>
    <row r="8" spans="1:3" x14ac:dyDescent="0.2">
      <c r="A8" s="42" t="s">
        <v>43</v>
      </c>
    </row>
    <row r="9" spans="1:3" x14ac:dyDescent="0.2">
      <c r="B9" s="29"/>
    </row>
    <row r="10" spans="1:3" x14ac:dyDescent="0.2">
      <c r="A10" s="1" t="s">
        <v>23</v>
      </c>
      <c r="B10" s="29"/>
    </row>
    <row r="11" spans="1:3" x14ac:dyDescent="0.2">
      <c r="B11" s="29"/>
    </row>
    <row r="12" spans="1:3" x14ac:dyDescent="0.2">
      <c r="B12" s="29"/>
    </row>
    <row r="13" spans="1:3" x14ac:dyDescent="0.2">
      <c r="B13" s="29"/>
    </row>
    <row r="14" spans="1:3" x14ac:dyDescent="0.2">
      <c r="B14" s="29"/>
    </row>
    <row r="15" spans="1:3" x14ac:dyDescent="0.2">
      <c r="B15" s="29"/>
    </row>
    <row r="16" spans="1:3" x14ac:dyDescent="0.2">
      <c r="B16" s="29"/>
    </row>
    <row r="17" spans="2:2" x14ac:dyDescent="0.2">
      <c r="B17" s="29"/>
    </row>
    <row r="18" spans="2:2" x14ac:dyDescent="0.2">
      <c r="B18" s="29"/>
    </row>
    <row r="19" spans="2:2" x14ac:dyDescent="0.2">
      <c r="B19" s="29"/>
    </row>
    <row r="20" spans="2:2" x14ac:dyDescent="0.2">
      <c r="B20" s="29"/>
    </row>
    <row r="21" spans="2:2" x14ac:dyDescent="0.2">
      <c r="B21" s="29"/>
    </row>
    <row r="22" spans="2:2" x14ac:dyDescent="0.2">
      <c r="B22" s="29"/>
    </row>
    <row r="23" spans="2:2" x14ac:dyDescent="0.2">
      <c r="B23" s="29"/>
    </row>
    <row r="24" spans="2:2" x14ac:dyDescent="0.2">
      <c r="B24" s="29"/>
    </row>
    <row r="25" spans="2:2" x14ac:dyDescent="0.2">
      <c r="B25" s="29"/>
    </row>
    <row r="26" spans="2:2" x14ac:dyDescent="0.2">
      <c r="B26" s="29"/>
    </row>
    <row r="27" spans="2:2" x14ac:dyDescent="0.2">
      <c r="B2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</vt:lpstr>
      <vt:lpstr>AZ-Maricopa comparison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2020-07-14T14:43:37Z</dcterms:modified>
</cp:coreProperties>
</file>