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Trinity/Downloads/"/>
    </mc:Choice>
  </mc:AlternateContent>
  <xr:revisionPtr revIDLastSave="0" documentId="13_ncr:1_{F02239E2-1421-AF43-A94B-CBA4E4FCC844}" xr6:coauthVersionLast="47" xr6:coauthVersionMax="47" xr10:uidLastSave="{00000000-0000-0000-0000-000000000000}"/>
  <bookViews>
    <workbookView xWindow="34940" yWindow="780" windowWidth="37540" windowHeight="17440" xr2:uid="{B47A3F01-3C2A-774F-B5A4-9BB5BDC5E9A9}"/>
  </bookViews>
  <sheets>
    <sheet name="summary" sheetId="3" r:id="rId1"/>
    <sheet name=" Full Appendix Study6" sheetId="4" r:id="rId2"/>
    <sheet name="Syphilis Appendix 6" sheetId="5" r:id="rId3"/>
    <sheet name="Appendix Study9" sheetId="7" r:id="rId4"/>
  </sheets>
  <definedNames>
    <definedName name="_xlnm._FilterDatabase" localSheetId="1" hidden="1">' Full Appendix Study6'!$A$1:$O$95</definedName>
    <definedName name="_xlnm._FilterDatabase" localSheetId="3" hidden="1">'Appendix Study9'!$B$6:$U$38</definedName>
    <definedName name="_xlnm._FilterDatabase" localSheetId="2" hidden="1">'Syphilis Appendix 6'!$A$1:$M$21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0" i="7" l="1"/>
  <c r="W31" i="7"/>
  <c r="W26" i="7"/>
  <c r="W20" i="7"/>
  <c r="W14" i="7"/>
  <c r="W12" i="7"/>
  <c r="W11" i="7"/>
  <c r="W10" i="7"/>
  <c r="W8" i="7"/>
  <c r="V8" i="7"/>
  <c r="C164" i="3"/>
  <c r="C163" i="3"/>
  <c r="C161" i="3"/>
  <c r="C134" i="3"/>
  <c r="C133" i="3"/>
  <c r="C132" i="3"/>
  <c r="C131" i="3"/>
  <c r="C130" i="3"/>
  <c r="C129" i="3"/>
  <c r="C128" i="3"/>
  <c r="C127" i="3"/>
  <c r="C126" i="3"/>
  <c r="C125" i="3"/>
  <c r="C123" i="3"/>
  <c r="C121" i="3"/>
  <c r="C120" i="3"/>
  <c r="C76" i="3"/>
  <c r="C75" i="3"/>
  <c r="C74" i="3"/>
  <c r="D78" i="3"/>
  <c r="E78" i="3"/>
  <c r="F78" i="3"/>
  <c r="G78" i="3"/>
  <c r="D79" i="3"/>
  <c r="E79" i="3"/>
  <c r="F79" i="3"/>
  <c r="G79" i="3"/>
  <c r="J33" i="3"/>
  <c r="D33" i="3"/>
  <c r="E33" i="3"/>
  <c r="F33" i="3"/>
  <c r="G33" i="3"/>
  <c r="H33" i="3"/>
  <c r="I33" i="3"/>
  <c r="C33" i="3"/>
  <c r="L26" i="5"/>
  <c r="L25" i="5"/>
  <c r="L24" i="5"/>
  <c r="C98" i="3"/>
  <c r="C96" i="3"/>
  <c r="C99" i="3" s="1"/>
  <c r="C89" i="3"/>
  <c r="C56" i="3"/>
  <c r="C55" i="3"/>
  <c r="J35" i="3"/>
  <c r="I35" i="3"/>
  <c r="H35" i="3"/>
  <c r="G35" i="3"/>
  <c r="F35" i="3"/>
  <c r="E35" i="3"/>
  <c r="D35" i="3"/>
  <c r="J34" i="3"/>
  <c r="I34" i="3"/>
  <c r="H34" i="3"/>
  <c r="G34" i="3"/>
  <c r="F34" i="3"/>
  <c r="E34" i="3"/>
  <c r="D34" i="3"/>
  <c r="C35" i="3"/>
  <c r="C34" i="3"/>
  <c r="J32" i="3"/>
  <c r="I32" i="3"/>
  <c r="H32" i="3"/>
  <c r="G32" i="3"/>
  <c r="F32" i="3"/>
  <c r="E32" i="3"/>
  <c r="D32" i="3"/>
  <c r="C32" i="3"/>
  <c r="C165" i="3" l="1"/>
  <c r="C138" i="3"/>
  <c r="C137" i="3"/>
  <c r="C140" i="3"/>
  <c r="C141" i="3" s="1"/>
  <c r="F36" i="3"/>
  <c r="C79" i="3"/>
  <c r="C139" i="3"/>
  <c r="J36" i="3"/>
  <c r="E36" i="3"/>
  <c r="D36" i="3"/>
  <c r="C36" i="3"/>
  <c r="H36" i="3"/>
  <c r="G36" i="3"/>
  <c r="I36" i="3"/>
  <c r="C78" i="3"/>
</calcChain>
</file>

<file path=xl/sharedStrings.xml><?xml version="1.0" encoding="utf-8"?>
<sst xmlns="http://schemas.openxmlformats.org/spreadsheetml/2006/main" count="1230" uniqueCount="663">
  <si>
    <t>Total</t>
  </si>
  <si>
    <t>Infected, not treated (Disposition D)</t>
  </si>
  <si>
    <t>Infected, brought to treatment (Disposition C)</t>
  </si>
  <si>
    <t>Previously treated for this infection (Disposition E)</t>
  </si>
  <si>
    <t># index cases</t>
  </si>
  <si>
    <t>https://journals.lww.com/stdjournal/fulltext/2022/02000/effectiveness_of_syphilis_partner_notification.11.aspx</t>
  </si>
  <si>
    <t>Partner Disposition</t>
  </si>
  <si>
    <t>Preventive treatment (Disposition A)</t>
  </si>
  <si>
    <t>Not infected (Disposition F)</t>
  </si>
  <si>
    <t>Unable to locate (Disposition H)</t>
  </si>
  <si>
    <t>Other</t>
  </si>
  <si>
    <t>Missing</t>
  </si>
  <si>
    <t>Named partners with enough locating information for DIS to initiate partner services</t>
  </si>
  <si>
    <t>Reported patients (not all are interviewed)</t>
  </si>
  <si>
    <t>***Corrected: Total treated 0–90 d after patient interview†</t>
  </si>
  <si>
    <t>All Sites</t>
  </si>
  <si>
    <t>Florida</t>
  </si>
  <si>
    <t>Louisiana</t>
  </si>
  <si>
    <t>Michigan</t>
  </si>
  <si>
    <t>North Carolina</t>
  </si>
  <si>
    <t>New York City</t>
  </si>
  <si>
    <t>San Francisc</t>
  </si>
  <si>
    <t>CT Yield emperic treatment per index</t>
  </si>
  <si>
    <t>Virginia</t>
  </si>
  <si>
    <t>https://journals.lww.com/stdjournal/fulltext/2020/12000/unnamed_partners_from_syphilis_partner_services.4.aspx</t>
  </si>
  <si>
    <t>Total patients extracted from Table 1:</t>
  </si>
  <si>
    <t>Partner's info extracted from Tables 1&amp;2:</t>
  </si>
  <si>
    <t>https://journals.lww.com/stdjournal/FullText/2017/08000/The_Number_of_Interviews_Needed_to_Yield_New.1.aspx</t>
  </si>
  <si>
    <t>Early syphilis cases (index)</t>
  </si>
  <si>
    <t>New syphilis cases diagnosed</t>
  </si>
  <si>
    <t>new diagnosis stages: primary secondary</t>
  </si>
  <si>
    <t>Most contacts with infectious syphilis were partners of index patients who also had infectious syphilis</t>
  </si>
  <si>
    <t xml:space="preserve">Retrospective review of North Carolina 2015 syphilis investigations. Did not include the data on emperic treatments </t>
  </si>
  <si>
    <t>https://journals.lww.com/stdjournal/fulltext/2010/08000/Increasing_Public_Health_Partner_Services_for.00001.aspx</t>
  </si>
  <si>
    <t>We collected data on HIV PS procedures and outcomes in 2006 from health departments in US metropolitan areas with the highest number of cases of acquired immunodeficiency syndrome, gonorrhea, chlamydial infection, and primary and secondary syphilis, and compared our results with the data collected through a similar study carried out in 2001.</t>
  </si>
  <si>
    <t xml:space="preserve"> In 2006, health departments interviewed 11,270 (43%) of the 26,185 persons with newly reported HIV, which was an increase from the 32% reported in 2001 (P &lt; 0.01)</t>
  </si>
  <si>
    <t>public health staff needed to interview 13.6 persons with HIV to identify one new case of infection; this number was unchanged from 2001 (13.8; P = 0.75).</t>
  </si>
  <si>
    <t xml:space="preserve">This study basically suggests that while coverage of contact tracing for HIV increased over time, the Yield for new diagnosis was unchanged </t>
  </si>
  <si>
    <r>
      <t>We reviewed data from early syphilis cases reported during the</t>
    </r>
    <r>
      <rPr>
        <b/>
        <sz val="11"/>
        <color rgb="FF333333"/>
        <rFont val="Arial"/>
        <family val="2"/>
      </rPr>
      <t xml:space="preserve"> 2015–2017</t>
    </r>
    <r>
      <rPr>
        <sz val="11"/>
        <color rgb="FF333333"/>
        <rFont val="Arial"/>
        <family val="2"/>
      </rPr>
      <t xml:space="preserve"> period in 7 jurisdictions.</t>
    </r>
  </si>
  <si>
    <t>NYC</t>
  </si>
  <si>
    <t>Philadelphia</t>
  </si>
  <si>
    <t>Texas</t>
  </si>
  <si>
    <t># index cases pursued</t>
  </si>
  <si>
    <t>CT yield for diagnosis/treating new contacts per index who was pursued</t>
  </si>
  <si>
    <t>We examined index case characteristics and PN metrics from syphilis case management records of 4 sexually transmitted disease control programs—New York City, Philadelphia, Texas, and Virginia. They only report partners "infected, brought to treatment" and not emperic treatments</t>
  </si>
  <si>
    <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t>
  </si>
  <si>
    <t>#index cases with &gt;=1 partners brought to treatment *</t>
  </si>
  <si>
    <t>* They don’t report the total contacts diagnosed/treated, but mention that most infex cases had a single contacts, so we can use this as a proxy for total contacts infected/treated</t>
  </si>
  <si>
    <t>Total interviewed</t>
  </si>
  <si>
    <t>CT Yield diagnosed/treated per index case interviewed</t>
  </si>
  <si>
    <t>% interviewed</t>
  </si>
  <si>
    <t>Index cases interviewd</t>
  </si>
  <si>
    <t>Contacted traced</t>
  </si>
  <si>
    <t>CT Yield diagnosed/treated per index interviewed</t>
  </si>
  <si>
    <t xml:space="preserve">This was a more effective program </t>
  </si>
  <si>
    <t># index cases with early syphilis</t>
  </si>
  <si>
    <t xml:space="preserve">DIS started PS </t>
  </si>
  <si>
    <t>DIS didn’t start PS</t>
  </si>
  <si>
    <t>index cases interviewed</t>
  </si>
  <si>
    <t xml:space="preserve"> index cases reporting notifying at least one partner after diagnosis</t>
  </si>
  <si>
    <t>index cases reporting at least one partner was tested OR treated</t>
  </si>
  <si>
    <t>index cases reporting at least one partner was diagnosed with syphilis</t>
  </si>
  <si>
    <t>Number of sex partners treated (mean, range)</t>
  </si>
  <si>
    <t>1.1 (0-8)</t>
  </si>
  <si>
    <t>#partners infected/treated</t>
  </si>
  <si>
    <t>%index cases interviewed</t>
  </si>
  <si>
    <t>CT Yield infected/treated per index cases interviewed</t>
  </si>
  <si>
    <t>https://journals.lww.com/stdjournal/abstract/9900/an_evaluation_of_syphilis_partner_services_among.460.aspx?casa_token=6KTSrecyMP0AAAAA:RqtbUlWRtXwgiOAarWS-VmAzEOgF8vynb63hBUH14KdzjrbvumXcr13eJ5SIVGhsYtr2asC3rik4getGRxW6DCE</t>
  </si>
  <si>
    <t>0.22 (0.05 - 0.46)</t>
  </si>
  <si>
    <t>MSM</t>
  </si>
  <si>
    <r>
      <rPr>
        <sz val="12"/>
        <rFont val="Helvetica"/>
        <family val="2"/>
      </rPr>
      <t>Author</t>
    </r>
  </si>
  <si>
    <r>
      <rPr>
        <sz val="12"/>
        <rFont val="Helvetica"/>
        <family val="2"/>
      </rPr>
      <t>Location</t>
    </r>
  </si>
  <si>
    <r>
      <rPr>
        <sz val="12"/>
        <rFont val="Helvetica"/>
        <family val="2"/>
      </rPr>
      <t>Year(s)</t>
    </r>
  </si>
  <si>
    <r>
      <rPr>
        <sz val="12"/>
        <rFont val="Helvetica"/>
        <family val="2"/>
      </rPr>
      <t>Disease</t>
    </r>
  </si>
  <si>
    <r>
      <rPr>
        <sz val="12"/>
        <rFont val="Helvetica"/>
        <family val="2"/>
      </rPr>
      <t>Number of cases interviewed</t>
    </r>
    <r>
      <rPr>
        <vertAlign val="superscript"/>
        <sz val="12"/>
        <rFont val="Helvetica"/>
        <family val="2"/>
      </rPr>
      <t>a</t>
    </r>
  </si>
  <si>
    <r>
      <rPr>
        <sz val="12"/>
        <rFont val="Helvetica"/>
        <family val="2"/>
      </rPr>
      <t>Brought-to- treatment index</t>
    </r>
  </si>
  <si>
    <r>
      <rPr>
        <sz val="12"/>
        <rFont val="Helvetica"/>
        <family val="2"/>
      </rPr>
      <t>% of elicited who are new cases</t>
    </r>
    <r>
      <rPr>
        <vertAlign val="superscript"/>
        <sz val="12"/>
        <rFont val="Helvetica"/>
        <family val="2"/>
      </rPr>
      <t>b</t>
    </r>
  </si>
  <si>
    <r>
      <rPr>
        <sz val="12"/>
        <rFont val="Helvetica"/>
        <family val="2"/>
      </rPr>
      <t>Brewer et al. (unpublished data)</t>
    </r>
  </si>
  <si>
    <r>
      <rPr>
        <sz val="12"/>
        <rFont val="Helvetica"/>
        <family val="2"/>
      </rPr>
      <t>King County, WA</t>
    </r>
  </si>
  <si>
    <r>
      <rPr>
        <sz val="12"/>
        <rFont val="Helvetica"/>
        <family val="2"/>
      </rPr>
      <t xml:space="preserve">1998-
</t>
    </r>
    <r>
      <rPr>
        <sz val="12"/>
        <rFont val="Helvetica"/>
        <family val="2"/>
      </rPr>
      <t>2003</t>
    </r>
  </si>
  <si>
    <r>
      <rPr>
        <sz val="12"/>
        <rFont val="Helvetica"/>
        <family val="2"/>
      </rPr>
      <t>Early syphilis</t>
    </r>
  </si>
  <si>
    <r>
      <rPr>
        <sz val="12"/>
        <rFont val="Helvetica"/>
        <family val="2"/>
      </rPr>
      <t>271 (88% MSM)</t>
    </r>
  </si>
  <si>
    <r>
      <rPr>
        <sz val="12"/>
        <rFont val="Helvetica"/>
        <family val="2"/>
      </rPr>
      <t>---</t>
    </r>
  </si>
  <si>
    <r>
      <rPr>
        <sz val="12"/>
        <rFont val="Helvetica"/>
        <family val="2"/>
      </rPr>
      <t>Chen et al. (2002)</t>
    </r>
  </si>
  <si>
    <r>
      <rPr>
        <sz val="12"/>
        <rFont val="Helvetica"/>
        <family val="2"/>
      </rPr>
      <t>Los Angles County, CA</t>
    </r>
  </si>
  <si>
    <r>
      <rPr>
        <sz val="12"/>
        <rFont val="Helvetica"/>
        <family val="2"/>
      </rPr>
      <t xml:space="preserve">1999-
</t>
    </r>
    <r>
      <rPr>
        <sz val="12"/>
        <rFont val="Helvetica"/>
        <family val="2"/>
      </rPr>
      <t>2000</t>
    </r>
  </si>
  <si>
    <r>
      <rPr>
        <sz val="12"/>
        <rFont val="Helvetica"/>
        <family val="2"/>
      </rPr>
      <t>87 MSM</t>
    </r>
  </si>
  <si>
    <r>
      <rPr>
        <sz val="12"/>
        <rFont val="Helvetica"/>
        <family val="2"/>
      </rPr>
      <t xml:space="preserve">Engelgau et al. </t>
    </r>
    <r>
      <rPr>
        <vertAlign val="superscript"/>
        <sz val="12"/>
        <rFont val="Helvetica"/>
        <family val="2"/>
      </rPr>
      <t>73,</t>
    </r>
    <r>
      <rPr>
        <sz val="12"/>
        <rFont val="Helvetica"/>
        <family val="2"/>
      </rPr>
      <t xml:space="preserve"> </t>
    </r>
    <r>
      <rPr>
        <vertAlign val="superscript"/>
        <sz val="12"/>
        <rFont val="Helvetica"/>
        <family val="2"/>
      </rPr>
      <t>74</t>
    </r>
  </si>
  <si>
    <r>
      <rPr>
        <sz val="12"/>
        <rFont val="Helvetica"/>
        <family val="2"/>
      </rPr>
      <t>Montgomery County, AL</t>
    </r>
  </si>
  <si>
    <r>
      <rPr>
        <sz val="12"/>
        <rFont val="Helvetica"/>
        <family val="2"/>
      </rPr>
      <t>373 (4% MSM)</t>
    </r>
  </si>
  <si>
    <r>
      <rPr>
        <sz val="12"/>
        <rFont val="Helvetica"/>
        <family val="2"/>
      </rPr>
      <t xml:space="preserve">Gunn &amp; Harper </t>
    </r>
    <r>
      <rPr>
        <vertAlign val="superscript"/>
        <sz val="12"/>
        <rFont val="Helvetica"/>
        <family val="2"/>
      </rPr>
      <t>24</t>
    </r>
  </si>
  <si>
    <r>
      <rPr>
        <sz val="12"/>
        <rFont val="Helvetica"/>
        <family val="2"/>
      </rPr>
      <t>San Diego County, CA</t>
    </r>
  </si>
  <si>
    <r>
      <rPr>
        <sz val="12"/>
        <rFont val="Helvetica"/>
        <family val="2"/>
      </rPr>
      <t>1994-95</t>
    </r>
  </si>
  <si>
    <r>
      <rPr>
        <sz val="12"/>
        <rFont val="Helvetica"/>
        <family val="2"/>
      </rPr>
      <t>Early latent syphilis</t>
    </r>
  </si>
  <si>
    <r>
      <rPr>
        <sz val="12"/>
        <rFont val="Helvetica"/>
        <family val="2"/>
      </rPr>
      <t xml:space="preserve">Jayaraman et al. </t>
    </r>
    <r>
      <rPr>
        <vertAlign val="superscript"/>
        <sz val="12"/>
        <rFont val="Helvetica"/>
        <family val="2"/>
      </rPr>
      <t>49</t>
    </r>
  </si>
  <si>
    <r>
      <rPr>
        <sz val="12"/>
        <rFont val="Helvetica"/>
        <family val="2"/>
      </rPr>
      <t>Calgary, Canada</t>
    </r>
  </si>
  <si>
    <r>
      <rPr>
        <sz val="12"/>
        <rFont val="Helvetica"/>
        <family val="2"/>
      </rPr>
      <t>2000-02</t>
    </r>
  </si>
  <si>
    <r>
      <rPr>
        <sz val="12"/>
        <rFont val="Helvetica"/>
        <family val="2"/>
      </rPr>
      <t>14 MSM</t>
    </r>
  </si>
  <si>
    <r>
      <rPr>
        <sz val="12"/>
        <rFont val="Helvetica"/>
        <family val="2"/>
      </rPr>
      <t xml:space="preserve">17
</t>
    </r>
    <r>
      <rPr>
        <sz val="12"/>
        <rFont val="Helvetica"/>
        <family val="2"/>
      </rPr>
      <t>heterosexual cases</t>
    </r>
  </si>
  <si>
    <r>
      <rPr>
        <sz val="12"/>
        <rFont val="Helvetica"/>
        <family val="2"/>
      </rPr>
      <t xml:space="preserve">Kohl et al. </t>
    </r>
    <r>
      <rPr>
        <vertAlign val="superscript"/>
        <sz val="12"/>
        <rFont val="Helvetica"/>
        <family val="2"/>
      </rPr>
      <t>17c</t>
    </r>
  </si>
  <si>
    <r>
      <rPr>
        <sz val="12"/>
        <rFont val="Helvetica"/>
        <family val="2"/>
      </rPr>
      <t>Louisiana</t>
    </r>
  </si>
  <si>
    <r>
      <rPr>
        <sz val="12"/>
        <rFont val="Helvetica"/>
        <family val="2"/>
      </rPr>
      <t>1993-96</t>
    </r>
  </si>
  <si>
    <r>
      <rPr>
        <sz val="12"/>
        <rFont val="Helvetica"/>
        <family val="2"/>
      </rPr>
      <t>5,732 males</t>
    </r>
  </si>
  <si>
    <r>
      <rPr>
        <sz val="12"/>
        <rFont val="Helvetica"/>
        <family val="2"/>
      </rPr>
      <t xml:space="preserve">7,182
</t>
    </r>
    <r>
      <rPr>
        <sz val="12"/>
        <rFont val="Helvetica"/>
        <family val="2"/>
      </rPr>
      <t>females</t>
    </r>
  </si>
  <si>
    <r>
      <rPr>
        <sz val="12"/>
        <rFont val="Helvetica"/>
        <family val="2"/>
      </rPr>
      <t>1,782 primary cases</t>
    </r>
  </si>
  <si>
    <r>
      <rPr>
        <sz val="12"/>
        <rFont val="Helvetica"/>
        <family val="2"/>
      </rPr>
      <t xml:space="preserve">3,765
</t>
    </r>
    <r>
      <rPr>
        <sz val="12"/>
        <rFont val="Helvetica"/>
        <family val="2"/>
      </rPr>
      <t>secondary cases</t>
    </r>
  </si>
  <si>
    <r>
      <rPr>
        <sz val="12"/>
        <rFont val="Helvetica"/>
        <family val="2"/>
      </rPr>
      <t>7,360 early latent cases</t>
    </r>
  </si>
  <si>
    <r>
      <rPr>
        <sz val="12"/>
        <rFont val="Helvetica"/>
        <family val="2"/>
      </rPr>
      <t xml:space="preserve">Merino &amp; Richards </t>
    </r>
    <r>
      <rPr>
        <vertAlign val="superscript"/>
        <sz val="12"/>
        <rFont val="Helvetica"/>
        <family val="2"/>
      </rPr>
      <t>50</t>
    </r>
  </si>
  <si>
    <r>
      <rPr>
        <sz val="12"/>
        <rFont val="Helvetica"/>
        <family val="2"/>
      </rPr>
      <t>Los Angeles County, CA</t>
    </r>
  </si>
  <si>
    <r>
      <rPr>
        <sz val="12"/>
        <rFont val="Helvetica"/>
        <family val="2"/>
      </rPr>
      <t>Primary and secondary syphilis</t>
    </r>
  </si>
  <si>
    <r>
      <rPr>
        <sz val="12"/>
        <rFont val="Helvetica"/>
        <family val="2"/>
      </rPr>
      <t xml:space="preserve">Oxman &amp; Doyle </t>
    </r>
    <r>
      <rPr>
        <vertAlign val="superscript"/>
        <sz val="12"/>
        <rFont val="Helvetica"/>
        <family val="2"/>
      </rPr>
      <t>99</t>
    </r>
  </si>
  <si>
    <r>
      <rPr>
        <sz val="12"/>
        <rFont val="Helvetica"/>
        <family val="2"/>
      </rPr>
      <t>Portland, OR</t>
    </r>
  </si>
  <si>
    <r>
      <rPr>
        <sz val="12"/>
        <rFont val="Helvetica"/>
        <family val="2"/>
      </rPr>
      <t>1989-92</t>
    </r>
  </si>
  <si>
    <r>
      <rPr>
        <sz val="12"/>
        <rFont val="Helvetica"/>
        <family val="2"/>
      </rPr>
      <t xml:space="preserve">Peterman et al. </t>
    </r>
    <r>
      <rPr>
        <vertAlign val="superscript"/>
        <sz val="12"/>
        <rFont val="Helvetica"/>
        <family val="2"/>
      </rPr>
      <t>100</t>
    </r>
  </si>
  <si>
    <r>
      <rPr>
        <sz val="12"/>
        <rFont val="Helvetica"/>
        <family val="2"/>
      </rPr>
      <t>Broward County, FL</t>
    </r>
  </si>
  <si>
    <r>
      <rPr>
        <sz val="12"/>
        <rFont val="Helvetica"/>
        <family val="2"/>
      </rPr>
      <t>1990-93</t>
    </r>
  </si>
  <si>
    <r>
      <rPr>
        <sz val="12"/>
        <rFont val="Helvetica"/>
        <family val="2"/>
      </rPr>
      <t xml:space="preserve">1,191 (14%
</t>
    </r>
    <r>
      <rPr>
        <sz val="12"/>
        <rFont val="Helvetica"/>
        <family val="2"/>
      </rPr>
      <t>MSM across sites)</t>
    </r>
  </si>
  <si>
    <r>
      <rPr>
        <sz val="12"/>
        <rFont val="Helvetica"/>
        <family val="2"/>
      </rPr>
      <t>Tampa, FL</t>
    </r>
  </si>
  <si>
    <r>
      <rPr>
        <sz val="12"/>
        <rFont val="Helvetica"/>
        <family val="2"/>
      </rPr>
      <t xml:space="preserve">569 (14%
</t>
    </r>
    <r>
      <rPr>
        <sz val="12"/>
        <rFont val="Helvetica"/>
        <family val="2"/>
      </rPr>
      <t>MSM across sites)</t>
    </r>
  </si>
  <si>
    <r>
      <rPr>
        <sz val="12"/>
        <rFont val="Helvetica"/>
        <family val="2"/>
      </rPr>
      <t>Paterson, NJ</t>
    </r>
  </si>
  <si>
    <r>
      <rPr>
        <sz val="12"/>
        <rFont val="Helvetica"/>
        <family val="2"/>
      </rPr>
      <t xml:space="preserve">206 (14%
</t>
    </r>
    <r>
      <rPr>
        <sz val="12"/>
        <rFont val="Helvetica"/>
        <family val="2"/>
      </rPr>
      <t>MSM across sites)</t>
    </r>
  </si>
  <si>
    <r>
      <rPr>
        <sz val="12"/>
        <rFont val="Helvetica"/>
        <family val="2"/>
      </rPr>
      <t xml:space="preserve">Poulton et al. </t>
    </r>
    <r>
      <rPr>
        <vertAlign val="superscript"/>
        <sz val="12"/>
        <rFont val="Helvetica"/>
        <family val="2"/>
      </rPr>
      <t>101</t>
    </r>
  </si>
  <si>
    <r>
      <rPr>
        <sz val="12"/>
        <rFont val="Helvetica"/>
        <family val="2"/>
      </rPr>
      <t>Brighton, UK</t>
    </r>
  </si>
  <si>
    <r>
      <rPr>
        <sz val="12"/>
        <rFont val="Helvetica"/>
        <family val="2"/>
      </rPr>
      <t xml:space="preserve">1999-
</t>
    </r>
    <r>
      <rPr>
        <sz val="12"/>
        <rFont val="Helvetica"/>
        <family val="2"/>
      </rPr>
      <t>2001</t>
    </r>
  </si>
  <si>
    <r>
      <rPr>
        <sz val="12"/>
        <rFont val="Helvetica"/>
        <family val="2"/>
      </rPr>
      <t>30 (93% MSM)</t>
    </r>
  </si>
  <si>
    <r>
      <rPr>
        <sz val="12"/>
        <rFont val="Helvetica"/>
        <family val="2"/>
      </rPr>
      <t xml:space="preserve">Romanowski et al. </t>
    </r>
    <r>
      <rPr>
        <vertAlign val="superscript"/>
        <sz val="12"/>
        <rFont val="Helvetica"/>
        <family val="2"/>
      </rPr>
      <t>102</t>
    </r>
  </si>
  <si>
    <r>
      <rPr>
        <sz val="12"/>
        <rFont val="Helvetica"/>
        <family val="2"/>
      </rPr>
      <t>Alberta, Canada</t>
    </r>
  </si>
  <si>
    <r>
      <rPr>
        <sz val="12"/>
        <rFont val="Helvetica"/>
        <family val="2"/>
      </rPr>
      <t>1981-87</t>
    </r>
  </si>
  <si>
    <r>
      <rPr>
        <sz val="12"/>
        <rFont val="Helvetica"/>
        <family val="2"/>
      </rPr>
      <t xml:space="preserve">1,089 (17%
</t>
    </r>
    <r>
      <rPr>
        <sz val="12"/>
        <rFont val="Helvetica"/>
        <family val="2"/>
      </rPr>
      <t>MSM)</t>
    </r>
  </si>
  <si>
    <r>
      <rPr>
        <sz val="12"/>
        <rFont val="Helvetica"/>
        <family val="2"/>
      </rPr>
      <t xml:space="preserve">Rothenberg et al. </t>
    </r>
    <r>
      <rPr>
        <vertAlign val="superscript"/>
        <sz val="12"/>
        <rFont val="Helvetica"/>
        <family val="2"/>
      </rPr>
      <t>77</t>
    </r>
  </si>
  <si>
    <r>
      <rPr>
        <sz val="12"/>
        <rFont val="Helvetica"/>
        <family val="2"/>
      </rPr>
      <t>Atlanta, GA</t>
    </r>
  </si>
  <si>
    <r>
      <rPr>
        <sz val="12"/>
        <rFont val="Helvetica"/>
        <family val="2"/>
      </rPr>
      <t xml:space="preserve">Schulte et al. </t>
    </r>
    <r>
      <rPr>
        <vertAlign val="superscript"/>
        <sz val="12"/>
        <rFont val="Helvetica"/>
        <family val="2"/>
      </rPr>
      <t>103</t>
    </r>
  </si>
  <si>
    <r>
      <rPr>
        <sz val="12"/>
        <rFont val="Helvetica"/>
        <family val="2"/>
      </rPr>
      <t>4 rural Texas towns</t>
    </r>
  </si>
  <si>
    <r>
      <rPr>
        <sz val="12"/>
        <rFont val="Helvetica"/>
        <family val="2"/>
      </rPr>
      <t>Cleveland</t>
    </r>
    <r>
      <rPr>
        <vertAlign val="superscript"/>
        <sz val="12"/>
        <rFont val="Helvetica"/>
        <family val="2"/>
      </rPr>
      <t>104</t>
    </r>
  </si>
  <si>
    <r>
      <rPr>
        <sz val="12"/>
        <rFont val="Helvetica"/>
        <family val="2"/>
      </rPr>
      <t>Dade County, FL</t>
    </r>
  </si>
  <si>
    <r>
      <rPr>
        <sz val="12"/>
        <rFont val="Helvetica"/>
        <family val="2"/>
      </rPr>
      <t>N/A</t>
    </r>
  </si>
  <si>
    <r>
      <rPr>
        <sz val="12"/>
        <rFont val="Helvetica"/>
        <family val="2"/>
      </rPr>
      <t>Gonorrhea</t>
    </r>
  </si>
  <si>
    <r>
      <rPr>
        <sz val="12"/>
        <rFont val="Helvetica"/>
        <family val="2"/>
      </rPr>
      <t>1,266 (patient referall, no partner elicit.)</t>
    </r>
  </si>
  <si>
    <r>
      <rPr>
        <sz val="12"/>
        <rFont val="Helvetica"/>
        <family val="2"/>
      </rPr>
      <t>632 (contract referral with partner elicit.)</t>
    </r>
  </si>
  <si>
    <r>
      <rPr>
        <sz val="12"/>
        <rFont val="Helvetica"/>
        <family val="2"/>
      </rPr>
      <t xml:space="preserve">Curran et al. </t>
    </r>
    <r>
      <rPr>
        <vertAlign val="superscript"/>
        <sz val="12"/>
        <rFont val="Helvetica"/>
        <family val="2"/>
      </rPr>
      <t>105</t>
    </r>
  </si>
  <si>
    <r>
      <rPr>
        <sz val="12"/>
        <rFont val="Helvetica"/>
        <family val="2"/>
      </rPr>
      <t>Columbus, OH</t>
    </r>
  </si>
  <si>
    <r>
      <rPr>
        <sz val="12"/>
        <rFont val="Helvetica"/>
        <family val="2"/>
      </rPr>
      <t>1978-79</t>
    </r>
  </si>
  <si>
    <r>
      <rPr>
        <sz val="12"/>
        <rFont val="Helvetica"/>
        <family val="2"/>
      </rPr>
      <t>333 females</t>
    </r>
  </si>
  <si>
    <r>
      <rPr>
        <sz val="12"/>
        <rFont val="Helvetica"/>
        <family val="2"/>
      </rPr>
      <t xml:space="preserve">David et al. </t>
    </r>
    <r>
      <rPr>
        <vertAlign val="superscript"/>
        <sz val="12"/>
        <rFont val="Helvetica"/>
        <family val="2"/>
      </rPr>
      <t>46</t>
    </r>
  </si>
  <si>
    <r>
      <rPr>
        <sz val="12"/>
        <rFont val="Helvetica"/>
        <family val="2"/>
      </rPr>
      <t>Coventry, United Kingdom</t>
    </r>
  </si>
  <si>
    <r>
      <rPr>
        <sz val="12"/>
        <rFont val="Helvetica"/>
        <family val="2"/>
      </rPr>
      <t>1991-94</t>
    </r>
  </si>
  <si>
    <r>
      <rPr>
        <sz val="12"/>
        <rFont val="Helvetica"/>
        <family val="2"/>
      </rPr>
      <t xml:space="preserve">201
</t>
    </r>
    <r>
      <rPr>
        <sz val="12"/>
        <rFont val="Helvetica"/>
        <family val="2"/>
      </rPr>
      <t>heterosexual males</t>
    </r>
  </si>
  <si>
    <r>
      <rPr>
        <sz val="12"/>
        <rFont val="Helvetica"/>
        <family val="2"/>
      </rPr>
      <t>167 females</t>
    </r>
  </si>
  <si>
    <r>
      <rPr>
        <sz val="12"/>
        <rFont val="Helvetica"/>
        <family val="2"/>
      </rPr>
      <t>36 MSM</t>
    </r>
  </si>
  <si>
    <r>
      <rPr>
        <sz val="12"/>
        <rFont val="Helvetica"/>
        <family val="2"/>
      </rPr>
      <t>Du et al.</t>
    </r>
    <r>
      <rPr>
        <vertAlign val="superscript"/>
        <sz val="12"/>
        <rFont val="Helvetica"/>
        <family val="2"/>
      </rPr>
      <t>72</t>
    </r>
  </si>
  <si>
    <r>
      <rPr>
        <sz val="12"/>
        <rFont val="Helvetica"/>
        <family val="2"/>
      </rPr>
      <t>New York state</t>
    </r>
  </si>
  <si>
    <r>
      <rPr>
        <sz val="12"/>
        <rFont val="Helvetica"/>
        <family val="2"/>
      </rPr>
      <t xml:space="preserve">1992-
</t>
    </r>
    <r>
      <rPr>
        <sz val="12"/>
        <rFont val="Helvetica"/>
        <family val="2"/>
      </rPr>
      <t>2002</t>
    </r>
  </si>
  <si>
    <r>
      <rPr>
        <sz val="12"/>
        <rFont val="Helvetica"/>
        <family val="2"/>
      </rPr>
      <t xml:space="preserve">EPCDHE </t>
    </r>
    <r>
      <rPr>
        <vertAlign val="superscript"/>
        <sz val="12"/>
        <rFont val="Helvetica"/>
        <family val="2"/>
      </rPr>
      <t>31</t>
    </r>
  </si>
  <si>
    <r>
      <rPr>
        <sz val="12"/>
        <rFont val="Helvetica"/>
        <family val="2"/>
      </rPr>
      <t>Colorado Springs, CO</t>
    </r>
  </si>
  <si>
    <r>
      <rPr>
        <sz val="12"/>
        <rFont val="Helvetica"/>
        <family val="2"/>
      </rPr>
      <t>1983-99</t>
    </r>
  </si>
  <si>
    <r>
      <rPr>
        <sz val="12"/>
        <rFont val="Helvetica"/>
        <family val="2"/>
      </rPr>
      <t xml:space="preserve">Judson &amp; Wolf </t>
    </r>
    <r>
      <rPr>
        <vertAlign val="superscript"/>
        <sz val="12"/>
        <rFont val="Helvetica"/>
        <family val="2"/>
      </rPr>
      <t>106</t>
    </r>
  </si>
  <si>
    <r>
      <rPr>
        <sz val="12"/>
        <rFont val="Helvetica"/>
        <family val="2"/>
      </rPr>
      <t>Denver, CO</t>
    </r>
  </si>
  <si>
    <r>
      <rPr>
        <sz val="12"/>
        <rFont val="Helvetica"/>
        <family val="2"/>
      </rPr>
      <t>3,451 males</t>
    </r>
  </si>
  <si>
    <r>
      <rPr>
        <sz val="12"/>
        <rFont val="Helvetica"/>
        <family val="2"/>
      </rPr>
      <t xml:space="preserve">1,704
</t>
    </r>
    <r>
      <rPr>
        <sz val="12"/>
        <rFont val="Helvetica"/>
        <family val="2"/>
      </rPr>
      <t>females</t>
    </r>
  </si>
  <si>
    <r>
      <rPr>
        <sz val="12"/>
        <rFont val="Helvetica"/>
        <family val="2"/>
      </rPr>
      <t xml:space="preserve">Katz et al. </t>
    </r>
    <r>
      <rPr>
        <vertAlign val="superscript"/>
        <sz val="12"/>
        <rFont val="Helvetica"/>
        <family val="2"/>
      </rPr>
      <t>107</t>
    </r>
  </si>
  <si>
    <r>
      <rPr>
        <sz val="12"/>
        <rFont val="Helvetica"/>
        <family val="2"/>
      </rPr>
      <t>Indianapolis, IN</t>
    </r>
  </si>
  <si>
    <r>
      <rPr>
        <sz val="12"/>
        <rFont val="Helvetica"/>
        <family val="2"/>
      </rPr>
      <t>1983-89</t>
    </r>
  </si>
  <si>
    <r>
      <rPr>
        <sz val="12"/>
        <rFont val="Helvetica"/>
        <family val="2"/>
      </rPr>
      <t>Gonorrhea and chlamydia</t>
    </r>
  </si>
  <si>
    <r>
      <rPr>
        <sz val="12"/>
        <rFont val="Helvetica"/>
        <family val="2"/>
      </rPr>
      <t xml:space="preserve">16,560
</t>
    </r>
    <r>
      <rPr>
        <sz val="12"/>
        <rFont val="Helvetica"/>
        <family val="2"/>
      </rPr>
      <t>heterosexual cases (55% gonorrhea)</t>
    </r>
  </si>
  <si>
    <r>
      <rPr>
        <sz val="12"/>
        <rFont val="Helvetica"/>
        <family val="2"/>
      </rPr>
      <t xml:space="preserve">Potterat &amp; Rothenberg </t>
    </r>
    <r>
      <rPr>
        <vertAlign val="superscript"/>
        <sz val="12"/>
        <rFont val="Helvetica"/>
        <family val="2"/>
      </rPr>
      <t>34</t>
    </r>
  </si>
  <si>
    <r>
      <rPr>
        <sz val="12"/>
        <rFont val="Helvetica"/>
        <family val="2"/>
      </rPr>
      <t>187 hetero- sexual males</t>
    </r>
  </si>
  <si>
    <r>
      <rPr>
        <sz val="12"/>
        <rFont val="Helvetica"/>
        <family val="2"/>
      </rPr>
      <t xml:space="preserve">Potterat et al. </t>
    </r>
    <r>
      <rPr>
        <vertAlign val="superscript"/>
        <sz val="12"/>
        <rFont val="Helvetica"/>
        <family val="2"/>
      </rPr>
      <t>36</t>
    </r>
  </si>
  <si>
    <r>
      <rPr>
        <sz val="12"/>
        <rFont val="Helvetica"/>
        <family val="2"/>
      </rPr>
      <t>1976-78</t>
    </r>
  </si>
  <si>
    <r>
      <rPr>
        <sz val="12"/>
        <rFont val="Helvetica"/>
        <family val="2"/>
      </rPr>
      <t>Gonococcal PID</t>
    </r>
  </si>
  <si>
    <r>
      <rPr>
        <sz val="12"/>
        <rFont val="Helvetica"/>
        <family val="2"/>
      </rPr>
      <t>110 females</t>
    </r>
  </si>
  <si>
    <r>
      <rPr>
        <sz val="12"/>
        <rFont val="Helvetica"/>
        <family val="2"/>
      </rPr>
      <t>Uncomp. gonorrhea</t>
    </r>
  </si>
  <si>
    <r>
      <rPr>
        <sz val="12"/>
        <rFont val="Helvetica"/>
        <family val="2"/>
      </rPr>
      <t>165 females</t>
    </r>
  </si>
  <si>
    <r>
      <rPr>
        <sz val="12"/>
        <rFont val="Helvetica"/>
        <family val="2"/>
      </rPr>
      <t xml:space="preserve">Potterat et al. </t>
    </r>
    <r>
      <rPr>
        <vertAlign val="superscript"/>
        <sz val="12"/>
        <rFont val="Helvetica"/>
        <family val="2"/>
      </rPr>
      <t>38</t>
    </r>
  </si>
  <si>
    <r>
      <rPr>
        <sz val="12"/>
        <rFont val="Helvetica"/>
        <family val="2"/>
      </rPr>
      <t>1980-81</t>
    </r>
  </si>
  <si>
    <r>
      <rPr>
        <sz val="12"/>
        <rFont val="Helvetica"/>
        <family val="2"/>
      </rPr>
      <t xml:space="preserve">255 female cases
</t>
    </r>
    <r>
      <rPr>
        <sz val="12"/>
        <rFont val="Helvetica"/>
        <family val="2"/>
      </rPr>
      <t>detected through PN</t>
    </r>
  </si>
  <si>
    <r>
      <rPr>
        <sz val="12"/>
        <rFont val="Helvetica"/>
        <family val="2"/>
      </rPr>
      <t xml:space="preserve">Ruden et al. </t>
    </r>
    <r>
      <rPr>
        <vertAlign val="superscript"/>
        <sz val="12"/>
        <rFont val="Helvetica"/>
        <family val="2"/>
      </rPr>
      <t>47</t>
    </r>
  </si>
  <si>
    <r>
      <rPr>
        <sz val="12"/>
        <rFont val="Helvetica"/>
        <family val="2"/>
      </rPr>
      <t>Stockholm, Sweden</t>
    </r>
  </si>
  <si>
    <r>
      <rPr>
        <sz val="12"/>
        <rFont val="Helvetica"/>
        <family val="2"/>
      </rPr>
      <t>1987-89</t>
    </r>
  </si>
  <si>
    <r>
      <rPr>
        <sz val="12"/>
        <rFont val="Helvetica"/>
        <family val="2"/>
      </rPr>
      <t xml:space="preserve">671 (2%
</t>
    </r>
    <r>
      <rPr>
        <sz val="12"/>
        <rFont val="Helvetica"/>
        <family val="2"/>
      </rPr>
      <t>MSM)</t>
    </r>
  </si>
  <si>
    <r>
      <rPr>
        <sz val="12"/>
        <rFont val="Helvetica"/>
        <family val="2"/>
      </rPr>
      <t xml:space="preserve">Starcher et al. </t>
    </r>
    <r>
      <rPr>
        <vertAlign val="superscript"/>
        <sz val="12"/>
        <rFont val="Helvetica"/>
        <family val="2"/>
      </rPr>
      <t>108</t>
    </r>
  </si>
  <si>
    <r>
      <rPr>
        <sz val="12"/>
        <rFont val="Helvetica"/>
        <family val="2"/>
      </rPr>
      <t>Des Moines, IA</t>
    </r>
  </si>
  <si>
    <r>
      <rPr>
        <sz val="12"/>
        <rFont val="Helvetica"/>
        <family val="2"/>
      </rPr>
      <t xml:space="preserve">983
</t>
    </r>
    <r>
      <rPr>
        <sz val="12"/>
        <rFont val="Helvetica"/>
        <family val="2"/>
      </rPr>
      <t>heterosexual cases</t>
    </r>
  </si>
  <si>
    <r>
      <rPr>
        <sz val="12"/>
        <rFont val="Helvetica"/>
        <family val="2"/>
      </rPr>
      <t xml:space="preserve">van de Laar et al. </t>
    </r>
    <r>
      <rPr>
        <vertAlign val="superscript"/>
        <sz val="12"/>
        <rFont val="Helvetica"/>
        <family val="2"/>
      </rPr>
      <t>20</t>
    </r>
  </si>
  <si>
    <r>
      <rPr>
        <sz val="12"/>
        <rFont val="Helvetica"/>
        <family val="2"/>
      </rPr>
      <t>Amsterdam, The Netherlands</t>
    </r>
  </si>
  <si>
    <r>
      <rPr>
        <sz val="12"/>
        <rFont val="Helvetica"/>
        <family val="2"/>
      </rPr>
      <t>1986-88</t>
    </r>
  </si>
  <si>
    <r>
      <rPr>
        <sz val="12"/>
        <rFont val="Helvetica"/>
        <family val="2"/>
      </rPr>
      <t xml:space="preserve">98
</t>
    </r>
    <r>
      <rPr>
        <sz val="12"/>
        <rFont val="Helvetica"/>
        <family val="2"/>
      </rPr>
      <t>heterosexual males</t>
    </r>
  </si>
  <si>
    <r>
      <rPr>
        <sz val="12"/>
        <rFont val="Helvetica"/>
        <family val="2"/>
      </rPr>
      <t xml:space="preserve">24
</t>
    </r>
    <r>
      <rPr>
        <sz val="12"/>
        <rFont val="Helvetica"/>
        <family val="2"/>
      </rPr>
      <t>heterosexual females</t>
    </r>
  </si>
  <si>
    <r>
      <rPr>
        <sz val="12"/>
        <rFont val="Helvetica"/>
        <family val="2"/>
      </rPr>
      <t xml:space="preserve">van Duynhoven et al. </t>
    </r>
    <r>
      <rPr>
        <vertAlign val="superscript"/>
        <sz val="12"/>
        <rFont val="Helvetica"/>
        <family val="2"/>
      </rPr>
      <t>43</t>
    </r>
  </si>
  <si>
    <r>
      <rPr>
        <sz val="12"/>
        <rFont val="Helvetica"/>
        <family val="2"/>
      </rPr>
      <t>Rotterdam, The Netherlands</t>
    </r>
  </si>
  <si>
    <r>
      <rPr>
        <sz val="12"/>
        <rFont val="Helvetica"/>
        <family val="2"/>
      </rPr>
      <t xml:space="preserve">41 males
</t>
    </r>
    <r>
      <rPr>
        <sz val="12"/>
        <rFont val="Helvetica"/>
        <family val="2"/>
      </rPr>
      <t xml:space="preserve">(16% male Gc/Ct cases
</t>
    </r>
    <r>
      <rPr>
        <sz val="12"/>
        <rFont val="Helvetica"/>
        <family val="2"/>
      </rPr>
      <t>= MSM)</t>
    </r>
  </si>
  <si>
    <r>
      <rPr>
        <sz val="12"/>
        <rFont val="Helvetica"/>
        <family val="2"/>
      </rPr>
      <t>14 females</t>
    </r>
  </si>
  <si>
    <r>
      <rPr>
        <sz val="12"/>
        <rFont val="Helvetica"/>
        <family val="2"/>
      </rPr>
      <t xml:space="preserve">Andersen et al. </t>
    </r>
    <r>
      <rPr>
        <vertAlign val="superscript"/>
        <sz val="12"/>
        <rFont val="Helvetica"/>
        <family val="2"/>
      </rPr>
      <t>63</t>
    </r>
  </si>
  <si>
    <r>
      <rPr>
        <sz val="12"/>
        <rFont val="Helvetica"/>
        <family val="2"/>
      </rPr>
      <t>Aarhus County, Denmark</t>
    </r>
  </si>
  <si>
    <r>
      <rPr>
        <sz val="12"/>
        <rFont val="Helvetica"/>
        <family val="2"/>
      </rPr>
      <t>Chlamydia</t>
    </r>
  </si>
  <si>
    <r>
      <rPr>
        <sz val="12"/>
        <rFont val="Helvetica"/>
        <family val="2"/>
      </rPr>
      <t>45 females (home urine sampling for partners)</t>
    </r>
  </si>
  <si>
    <r>
      <rPr>
        <sz val="12"/>
        <rFont val="Helvetica"/>
        <family val="2"/>
      </rPr>
      <t xml:space="preserve">51 females (standard
</t>
    </r>
    <r>
      <rPr>
        <sz val="12"/>
        <rFont val="Helvetica"/>
        <family val="2"/>
      </rPr>
      <t>patient referral)</t>
    </r>
  </si>
  <si>
    <r>
      <rPr>
        <sz val="12"/>
        <rFont val="Helvetica"/>
        <family val="2"/>
      </rPr>
      <t>1988-99</t>
    </r>
  </si>
  <si>
    <r>
      <rPr>
        <sz val="12"/>
        <rFont val="Helvetica"/>
        <family val="2"/>
      </rPr>
      <t>Ostergaard et al.</t>
    </r>
    <r>
      <rPr>
        <vertAlign val="superscript"/>
        <sz val="12"/>
        <rFont val="Helvetica"/>
        <family val="2"/>
      </rPr>
      <t>64</t>
    </r>
  </si>
  <si>
    <r>
      <rPr>
        <sz val="12"/>
        <rFont val="Helvetica"/>
        <family val="2"/>
      </rPr>
      <t>4 counties in Denmark</t>
    </r>
  </si>
  <si>
    <r>
      <rPr>
        <sz val="12"/>
        <rFont val="Helvetica"/>
        <family val="2"/>
      </rPr>
      <t xml:space="preserve">1999-
</t>
    </r>
    <r>
      <rPr>
        <sz val="12"/>
        <rFont val="Helvetica"/>
        <family val="2"/>
      </rPr>
      <t>200</t>
    </r>
  </si>
  <si>
    <r>
      <rPr>
        <sz val="12"/>
        <rFont val="Helvetica"/>
        <family val="2"/>
      </rPr>
      <t xml:space="preserve">249 females
</t>
    </r>
    <r>
      <rPr>
        <sz val="12"/>
        <rFont val="Helvetica"/>
        <family val="2"/>
      </rPr>
      <t>(office testing of SPs)</t>
    </r>
  </si>
  <si>
    <r>
      <rPr>
        <sz val="12"/>
        <rFont val="Helvetica"/>
        <family val="2"/>
      </rPr>
      <t>283 females (home testing of SPs)</t>
    </r>
  </si>
  <si>
    <r>
      <rPr>
        <sz val="12"/>
        <rFont val="Helvetica"/>
        <family val="2"/>
      </rPr>
      <t>98 males (office testing of SPs)</t>
    </r>
  </si>
  <si>
    <r>
      <rPr>
        <sz val="12"/>
        <rFont val="Helvetica"/>
        <family val="2"/>
      </rPr>
      <t xml:space="preserve">111 males (home testing
</t>
    </r>
    <r>
      <rPr>
        <sz val="12"/>
        <rFont val="Helvetica"/>
        <family val="2"/>
      </rPr>
      <t>of SPs)</t>
    </r>
  </si>
  <si>
    <r>
      <rPr>
        <sz val="12"/>
        <rFont val="Helvetica"/>
        <family val="2"/>
      </rPr>
      <t xml:space="preserve">Ramstedt et al. </t>
    </r>
    <r>
      <rPr>
        <vertAlign val="superscript"/>
        <sz val="12"/>
        <rFont val="Helvetica"/>
        <family val="2"/>
      </rPr>
      <t>82</t>
    </r>
  </si>
  <si>
    <r>
      <rPr>
        <sz val="12"/>
        <rFont val="Helvetica"/>
        <family val="2"/>
      </rPr>
      <t>Gothenburg, Sweden</t>
    </r>
  </si>
  <si>
    <r>
      <rPr>
        <sz val="12"/>
        <rFont val="Helvetica"/>
        <family val="2"/>
      </rPr>
      <t>1987-88</t>
    </r>
  </si>
  <si>
    <r>
      <rPr>
        <sz val="12"/>
        <rFont val="Helvetica"/>
        <family val="2"/>
      </rPr>
      <t xml:space="preserve">425
</t>
    </r>
    <r>
      <rPr>
        <sz val="12"/>
        <rFont val="Helvetica"/>
        <family val="2"/>
      </rPr>
      <t>asymptomatic females</t>
    </r>
  </si>
  <si>
    <r>
      <rPr>
        <sz val="12"/>
        <rFont val="Helvetica"/>
        <family val="2"/>
      </rPr>
      <t>1988-89</t>
    </r>
  </si>
  <si>
    <r>
      <rPr>
        <sz val="12"/>
        <rFont val="Helvetica"/>
        <family val="2"/>
      </rPr>
      <t>100 female STD clinic cases</t>
    </r>
  </si>
  <si>
    <r>
      <rPr>
        <sz val="12"/>
        <rFont val="Helvetica"/>
        <family val="2"/>
      </rPr>
      <t xml:space="preserve">128
</t>
    </r>
    <r>
      <rPr>
        <sz val="12"/>
        <rFont val="Helvetica"/>
        <family val="2"/>
      </rPr>
      <t>heterosexual males</t>
    </r>
  </si>
  <si>
    <r>
      <rPr>
        <sz val="12"/>
        <rFont val="Helvetica"/>
        <family val="2"/>
      </rPr>
      <t xml:space="preserve">101
</t>
    </r>
    <r>
      <rPr>
        <sz val="12"/>
        <rFont val="Helvetica"/>
        <family val="2"/>
      </rPr>
      <t>heterosexual females</t>
    </r>
  </si>
  <si>
    <r>
      <rPr>
        <sz val="12"/>
        <rFont val="Helvetica"/>
        <family val="2"/>
      </rPr>
      <t xml:space="preserve">97 males
</t>
    </r>
    <r>
      <rPr>
        <sz val="12"/>
        <rFont val="Helvetica"/>
        <family val="2"/>
      </rPr>
      <t xml:space="preserve">(16% male Gc/Ct cases
</t>
    </r>
    <r>
      <rPr>
        <sz val="12"/>
        <rFont val="Helvetica"/>
        <family val="2"/>
      </rPr>
      <t>= MSM)</t>
    </r>
  </si>
  <si>
    <r>
      <rPr>
        <sz val="12"/>
        <rFont val="Helvetica"/>
        <family val="2"/>
      </rPr>
      <t>85 females</t>
    </r>
  </si>
  <si>
    <r>
      <rPr>
        <sz val="12"/>
        <rFont val="Helvetica"/>
        <family val="2"/>
      </rPr>
      <t>Chlamydia &amp; gonorrhea</t>
    </r>
  </si>
  <si>
    <r>
      <rPr>
        <sz val="12"/>
        <rFont val="Helvetica"/>
        <family val="2"/>
      </rPr>
      <t xml:space="preserve">250 (182 Ct,
</t>
    </r>
    <r>
      <rPr>
        <sz val="12"/>
        <rFont val="Helvetica"/>
        <family val="2"/>
      </rPr>
      <t>55 Gc)</t>
    </r>
  </si>
  <si>
    <r>
      <rPr>
        <vertAlign val="subscript"/>
        <sz val="12"/>
        <rFont val="Helvetica"/>
        <family val="2"/>
      </rPr>
      <t xml:space="preserve">CDC </t>
    </r>
    <r>
      <rPr>
        <sz val="8"/>
        <rFont val="Helvetica"/>
        <family val="2"/>
      </rPr>
      <t>109</t>
    </r>
  </si>
  <si>
    <r>
      <rPr>
        <sz val="12"/>
        <rFont val="Helvetica"/>
        <family val="2"/>
      </rPr>
      <t>Idaho</t>
    </r>
  </si>
  <si>
    <r>
      <rPr>
        <sz val="12"/>
        <rFont val="Helvetica"/>
        <family val="2"/>
      </rPr>
      <t>1985-88</t>
    </r>
  </si>
  <si>
    <r>
      <rPr>
        <sz val="12"/>
        <rFont val="Helvetica"/>
        <family val="2"/>
      </rPr>
      <t>HIV</t>
    </r>
  </si>
  <si>
    <r>
      <rPr>
        <sz val="12"/>
        <rFont val="Helvetica"/>
        <family val="2"/>
      </rPr>
      <t>Virginia</t>
    </r>
  </si>
  <si>
    <r>
      <rPr>
        <sz val="12"/>
        <rFont val="Helvetica"/>
        <family val="2"/>
      </rPr>
      <t>1986-87</t>
    </r>
  </si>
  <si>
    <r>
      <rPr>
        <sz val="12"/>
        <rFont val="Helvetica"/>
        <family val="2"/>
      </rPr>
      <t xml:space="preserve">Cross et al. </t>
    </r>
    <r>
      <rPr>
        <vertAlign val="superscript"/>
        <sz val="12"/>
        <rFont val="Helvetica"/>
        <family val="2"/>
      </rPr>
      <t>110</t>
    </r>
  </si>
  <si>
    <r>
      <rPr>
        <sz val="12"/>
        <rFont val="Helvetica"/>
        <family val="2"/>
      </rPr>
      <t>New Jersey</t>
    </r>
  </si>
  <si>
    <r>
      <rPr>
        <sz val="12"/>
        <rFont val="Helvetica"/>
        <family val="2"/>
      </rPr>
      <t xml:space="preserve">7 (12% of
</t>
    </r>
    <r>
      <rPr>
        <sz val="12"/>
        <rFont val="Helvetica"/>
        <family val="2"/>
      </rPr>
      <t>initiated partners = MSM)</t>
    </r>
  </si>
  <si>
    <r>
      <rPr>
        <sz val="12"/>
        <rFont val="Helvetica"/>
        <family val="2"/>
      </rPr>
      <t>Department of Health (WA) (unpublished data)</t>
    </r>
    <r>
      <rPr>
        <vertAlign val="superscript"/>
        <sz val="12"/>
        <rFont val="Helvetica"/>
        <family val="2"/>
      </rPr>
      <t>d</t>
    </r>
  </si>
  <si>
    <r>
      <rPr>
        <sz val="12"/>
        <rFont val="Helvetica"/>
        <family val="2"/>
      </rPr>
      <t>AIDSNET region 1 (Spokane)</t>
    </r>
  </si>
  <si>
    <r>
      <rPr>
        <sz val="12"/>
        <rFont val="Helvetica"/>
        <family val="2"/>
      </rPr>
      <t xml:space="preserve">1993-
</t>
    </r>
    <r>
      <rPr>
        <sz val="12"/>
        <rFont val="Helvetica"/>
        <family val="2"/>
      </rPr>
      <t>2002</t>
    </r>
  </si>
  <si>
    <r>
      <rPr>
        <sz val="12"/>
        <rFont val="Helvetica"/>
        <family val="2"/>
      </rPr>
      <t xml:space="preserve">2 (elicited) /
</t>
    </r>
    <r>
      <rPr>
        <sz val="12"/>
        <rFont val="Helvetica"/>
        <family val="2"/>
      </rPr>
      <t>6 (initiated)</t>
    </r>
  </si>
  <si>
    <r>
      <rPr>
        <sz val="12"/>
        <rFont val="Helvetica"/>
        <family val="2"/>
      </rPr>
      <t>AIDSNET region 2 (Yakima)</t>
    </r>
  </si>
  <si>
    <r>
      <rPr>
        <sz val="12"/>
        <rFont val="Helvetica"/>
        <family val="2"/>
      </rPr>
      <t xml:space="preserve">5 (elicited) /
</t>
    </r>
    <r>
      <rPr>
        <sz val="12"/>
        <rFont val="Helvetica"/>
        <family val="2"/>
      </rPr>
      <t>10 (initiated)</t>
    </r>
  </si>
  <si>
    <r>
      <rPr>
        <sz val="12"/>
        <rFont val="Helvetica"/>
        <family val="2"/>
      </rPr>
      <t>AIDSNET region 3 (Everett)</t>
    </r>
  </si>
  <si>
    <r>
      <rPr>
        <sz val="12"/>
        <rFont val="Helvetica"/>
        <family val="2"/>
      </rPr>
      <t xml:space="preserve">3 (elicited) /
</t>
    </r>
    <r>
      <rPr>
        <sz val="12"/>
        <rFont val="Helvetica"/>
        <family val="2"/>
      </rPr>
      <t>6 (initiated)</t>
    </r>
  </si>
  <si>
    <r>
      <rPr>
        <sz val="12"/>
        <rFont val="Helvetica"/>
        <family val="2"/>
      </rPr>
      <t>AIDSNET region 4 (Seattle/King County)</t>
    </r>
  </si>
  <si>
    <r>
      <rPr>
        <sz val="12"/>
        <rFont val="Helvetica"/>
        <family val="2"/>
      </rPr>
      <t xml:space="preserve">0.2 (elicited)/
</t>
    </r>
    <r>
      <rPr>
        <sz val="12"/>
        <rFont val="Helvetica"/>
        <family val="2"/>
      </rPr>
      <t>1 (initiated)</t>
    </r>
  </si>
  <si>
    <r>
      <rPr>
        <sz val="12"/>
        <rFont val="Helvetica"/>
        <family val="2"/>
      </rPr>
      <t>AIDSNET region 5 (Tacoma)</t>
    </r>
  </si>
  <si>
    <r>
      <rPr>
        <sz val="12"/>
        <rFont val="Helvetica"/>
        <family val="2"/>
      </rPr>
      <t>AIDSNET region 6 (Vancouver)</t>
    </r>
  </si>
  <si>
    <r>
      <rPr>
        <sz val="12"/>
        <rFont val="Helvetica"/>
        <family val="2"/>
      </rPr>
      <t>de Souza &amp; Munday</t>
    </r>
    <r>
      <rPr>
        <vertAlign val="superscript"/>
        <sz val="12"/>
        <rFont val="Helvetica"/>
        <family val="2"/>
      </rPr>
      <t>51</t>
    </r>
  </si>
  <si>
    <r>
      <rPr>
        <sz val="12"/>
        <rFont val="Helvetica"/>
        <family val="2"/>
      </rPr>
      <t>Watford, UK</t>
    </r>
  </si>
  <si>
    <r>
      <rPr>
        <sz val="12"/>
        <rFont val="Helvetica"/>
        <family val="2"/>
      </rPr>
      <t>15 MSM</t>
    </r>
  </si>
  <si>
    <r>
      <rPr>
        <sz val="12"/>
        <rFont val="Helvetica"/>
        <family val="2"/>
      </rPr>
      <t>Souza &amp; Munday</t>
    </r>
    <r>
      <rPr>
        <vertAlign val="superscript"/>
        <sz val="12"/>
        <rFont val="Helvetica"/>
        <family val="2"/>
      </rPr>
      <t>51</t>
    </r>
  </si>
  <si>
    <r>
      <rPr>
        <sz val="12"/>
        <rFont val="Helvetica"/>
        <family val="2"/>
      </rPr>
      <t xml:space="preserve">30
</t>
    </r>
    <r>
      <rPr>
        <sz val="12"/>
        <rFont val="Helvetica"/>
        <family val="2"/>
      </rPr>
      <t>heterosexual females</t>
    </r>
  </si>
  <si>
    <r>
      <rPr>
        <sz val="12"/>
        <rFont val="Helvetica"/>
        <family val="2"/>
      </rPr>
      <t xml:space="preserve">14
</t>
    </r>
    <r>
      <rPr>
        <sz val="12"/>
        <rFont val="Helvetica"/>
        <family val="2"/>
      </rPr>
      <t>heterosexual males</t>
    </r>
  </si>
  <si>
    <r>
      <rPr>
        <sz val="12"/>
        <rFont val="Helvetica"/>
        <family val="2"/>
      </rPr>
      <t xml:space="preserve">Elliott et al. </t>
    </r>
    <r>
      <rPr>
        <vertAlign val="superscript"/>
        <sz val="12"/>
        <rFont val="Helvetica"/>
        <family val="2"/>
      </rPr>
      <t>111</t>
    </r>
  </si>
  <si>
    <r>
      <rPr>
        <sz val="12"/>
        <rFont val="Helvetica"/>
        <family val="2"/>
      </rPr>
      <t>Birmingham, UK</t>
    </r>
  </si>
  <si>
    <r>
      <rPr>
        <sz val="12"/>
        <rFont val="Helvetica"/>
        <family val="2"/>
      </rPr>
      <t>1996-97</t>
    </r>
  </si>
  <si>
    <r>
      <rPr>
        <sz val="12"/>
        <rFont val="Helvetica"/>
        <family val="2"/>
      </rPr>
      <t xml:space="preserve">European PN Study Group
</t>
    </r>
    <r>
      <rPr>
        <sz val="8"/>
        <rFont val="Helvetica"/>
        <family val="2"/>
      </rPr>
      <t>16</t>
    </r>
  </si>
  <si>
    <r>
      <rPr>
        <sz val="12"/>
        <rFont val="Helvetica"/>
        <family val="2"/>
      </rPr>
      <t>Denmark; Scotland, UK; Helsinki, Finland; Athens, Greece; Oslo, Norway</t>
    </r>
  </si>
  <si>
    <r>
      <rPr>
        <sz val="12"/>
        <rFont val="Helvetica"/>
        <family val="2"/>
      </rPr>
      <t>1995-96</t>
    </r>
  </si>
  <si>
    <r>
      <rPr>
        <sz val="12"/>
        <rFont val="Helvetica"/>
        <family val="2"/>
      </rPr>
      <t xml:space="preserve">356 “sexually infected” cases (49%
</t>
    </r>
    <r>
      <rPr>
        <sz val="12"/>
        <rFont val="Helvetica"/>
        <family val="2"/>
      </rPr>
      <t>MSM)</t>
    </r>
  </si>
  <si>
    <r>
      <rPr>
        <sz val="12"/>
        <rFont val="Helvetica"/>
        <family val="2"/>
      </rPr>
      <t xml:space="preserve">Fenton et al. </t>
    </r>
    <r>
      <rPr>
        <vertAlign val="superscript"/>
        <sz val="12"/>
        <rFont val="Helvetica"/>
        <family val="2"/>
      </rPr>
      <t>112</t>
    </r>
  </si>
  <si>
    <r>
      <rPr>
        <sz val="12"/>
        <rFont val="Helvetica"/>
        <family val="2"/>
      </rPr>
      <t>England, UK</t>
    </r>
  </si>
  <si>
    <r>
      <rPr>
        <sz val="12"/>
        <rFont val="Helvetica"/>
        <family val="2"/>
      </rPr>
      <t>70 (54% MSM)</t>
    </r>
  </si>
  <si>
    <r>
      <rPr>
        <sz val="12"/>
        <rFont val="Helvetica"/>
        <family val="2"/>
      </rPr>
      <t>Foust et al.</t>
    </r>
    <r>
      <rPr>
        <vertAlign val="superscript"/>
        <sz val="12"/>
        <rFont val="Helvetica"/>
        <family val="2"/>
      </rPr>
      <t>53</t>
    </r>
  </si>
  <si>
    <r>
      <rPr>
        <sz val="12"/>
        <rFont val="Helvetica"/>
        <family val="2"/>
      </rPr>
      <t>North Carolina</t>
    </r>
  </si>
  <si>
    <r>
      <rPr>
        <sz val="12"/>
        <rFont val="Helvetica"/>
        <family val="2"/>
      </rPr>
      <t>385 MSM</t>
    </r>
  </si>
  <si>
    <r>
      <rPr>
        <sz val="12"/>
        <rFont val="Helvetica"/>
        <family val="2"/>
      </rPr>
      <t>116 IDU</t>
    </r>
  </si>
  <si>
    <r>
      <rPr>
        <sz val="12"/>
        <rFont val="Helvetica"/>
        <family val="2"/>
      </rPr>
      <t>26 MSM/IDU</t>
    </r>
  </si>
  <si>
    <r>
      <rPr>
        <sz val="12"/>
        <rFont val="Helvetica"/>
        <family val="2"/>
      </rPr>
      <t xml:space="preserve">399
</t>
    </r>
    <r>
      <rPr>
        <sz val="12"/>
        <rFont val="Helvetica"/>
        <family val="2"/>
      </rPr>
      <t>heterosexual males</t>
    </r>
  </si>
  <si>
    <r>
      <rPr>
        <sz val="12"/>
        <rFont val="Helvetica"/>
        <family val="2"/>
      </rPr>
      <t xml:space="preserve">401
</t>
    </r>
    <r>
      <rPr>
        <sz val="12"/>
        <rFont val="Helvetica"/>
        <family val="2"/>
      </rPr>
      <t>heterosexual females</t>
    </r>
  </si>
  <si>
    <r>
      <rPr>
        <sz val="12"/>
        <rFont val="Helvetica"/>
        <family val="2"/>
      </rPr>
      <t xml:space="preserve">Giesecke et al. </t>
    </r>
    <r>
      <rPr>
        <vertAlign val="superscript"/>
        <sz val="12"/>
        <rFont val="Helvetica"/>
        <family val="2"/>
      </rPr>
      <t>48</t>
    </r>
  </si>
  <si>
    <r>
      <rPr>
        <sz val="12"/>
        <rFont val="Helvetica"/>
        <family val="2"/>
      </rPr>
      <t>Sweden</t>
    </r>
  </si>
  <si>
    <r>
      <rPr>
        <sz val="12"/>
        <rFont val="Helvetica"/>
        <family val="2"/>
      </rPr>
      <t>1989-90</t>
    </r>
  </si>
  <si>
    <r>
      <rPr>
        <sz val="12"/>
        <rFont val="Helvetica"/>
        <family val="2"/>
      </rPr>
      <t>365 (38% MSM)</t>
    </r>
  </si>
  <si>
    <r>
      <rPr>
        <sz val="12"/>
        <rFont val="Helvetica"/>
        <family val="2"/>
      </rPr>
      <t xml:space="preserve">Jordan et al. </t>
    </r>
    <r>
      <rPr>
        <vertAlign val="superscript"/>
        <sz val="12"/>
        <rFont val="Helvetica"/>
        <family val="2"/>
      </rPr>
      <t>84</t>
    </r>
  </si>
  <si>
    <r>
      <rPr>
        <sz val="12"/>
        <rFont val="Helvetica"/>
        <family val="2"/>
      </rPr>
      <t>Los Angeles, CA</t>
    </r>
  </si>
  <si>
    <r>
      <rPr>
        <sz val="12"/>
        <rFont val="Helvetica"/>
        <family val="2"/>
      </rPr>
      <t>68 women</t>
    </r>
  </si>
  <si>
    <r>
      <rPr>
        <sz val="12"/>
        <rFont val="Helvetica"/>
        <family val="2"/>
      </rPr>
      <t>9 men newly diagnosed HIV+ (naming women)</t>
    </r>
  </si>
  <si>
    <r>
      <rPr>
        <sz val="12"/>
        <rFont val="Helvetica"/>
        <family val="2"/>
      </rPr>
      <t xml:space="preserve">23 men previously tested HIV+
</t>
    </r>
    <r>
      <rPr>
        <sz val="12"/>
        <rFont val="Helvetica"/>
        <family val="2"/>
      </rPr>
      <t>(naming women)</t>
    </r>
  </si>
  <si>
    <r>
      <rPr>
        <sz val="12"/>
        <rFont val="Helvetica"/>
        <family val="2"/>
      </rPr>
      <t xml:space="preserve">Kristoffersen &amp; Petersen </t>
    </r>
    <r>
      <rPr>
        <vertAlign val="superscript"/>
        <sz val="12"/>
        <rFont val="Helvetica"/>
        <family val="2"/>
      </rPr>
      <t>18,</t>
    </r>
    <r>
      <rPr>
        <sz val="12"/>
        <rFont val="Helvetica"/>
        <family val="2"/>
      </rPr>
      <t xml:space="preserve"> </t>
    </r>
    <r>
      <rPr>
        <sz val="8"/>
        <rFont val="Helvetica"/>
        <family val="2"/>
      </rPr>
      <t>113</t>
    </r>
  </si>
  <si>
    <r>
      <rPr>
        <sz val="12"/>
        <rFont val="Helvetica"/>
        <family val="2"/>
      </rPr>
      <t>Oslo, Norway</t>
    </r>
  </si>
  <si>
    <r>
      <rPr>
        <sz val="12"/>
        <rFont val="Helvetica"/>
        <family val="2"/>
      </rPr>
      <t>1986-89</t>
    </r>
  </si>
  <si>
    <r>
      <rPr>
        <sz val="12"/>
        <rFont val="Helvetica"/>
        <family val="2"/>
      </rPr>
      <t xml:space="preserve">Lee et al., Wells &amp; Hoff </t>
    </r>
    <r>
      <rPr>
        <vertAlign val="superscript"/>
        <sz val="12"/>
        <rFont val="Helvetica"/>
        <family val="2"/>
      </rPr>
      <t>114,</t>
    </r>
    <r>
      <rPr>
        <sz val="12"/>
        <rFont val="Helvetica"/>
        <family val="2"/>
      </rPr>
      <t xml:space="preserve"> </t>
    </r>
    <r>
      <rPr>
        <sz val="8"/>
        <rFont val="Helvetica"/>
        <family val="2"/>
      </rPr>
      <t>115</t>
    </r>
  </si>
  <si>
    <r>
      <rPr>
        <sz val="12"/>
        <rFont val="Helvetica"/>
        <family val="2"/>
      </rPr>
      <t>Kansas City, MO</t>
    </r>
  </si>
  <si>
    <r>
      <rPr>
        <sz val="12"/>
        <rFont val="Helvetica"/>
        <family val="2"/>
      </rPr>
      <t>1989-93</t>
    </r>
  </si>
  <si>
    <r>
      <rPr>
        <sz val="12"/>
        <rFont val="Helvetica"/>
        <family val="2"/>
      </rPr>
      <t xml:space="preserve">472 (19990-
</t>
    </r>
    <r>
      <rPr>
        <sz val="12"/>
        <rFont val="Helvetica"/>
        <family val="2"/>
      </rPr>
      <t>93: 66% MSM)</t>
    </r>
  </si>
  <si>
    <r>
      <rPr>
        <sz val="12"/>
        <rFont val="Helvetica"/>
        <family val="2"/>
      </rPr>
      <t>11 (1988-89)</t>
    </r>
  </si>
  <si>
    <r>
      <rPr>
        <sz val="12"/>
        <rFont val="Helvetica"/>
        <family val="2"/>
      </rPr>
      <t xml:space="preserve">Levy &amp; Fox </t>
    </r>
    <r>
      <rPr>
        <vertAlign val="superscript"/>
        <sz val="12"/>
        <rFont val="Helvetica"/>
        <family val="2"/>
      </rPr>
      <t>15,</t>
    </r>
    <r>
      <rPr>
        <sz val="12"/>
        <rFont val="Helvetica"/>
        <family val="2"/>
      </rPr>
      <t xml:space="preserve"> </t>
    </r>
    <r>
      <rPr>
        <vertAlign val="superscript"/>
        <sz val="12"/>
        <rFont val="Helvetica"/>
        <family val="2"/>
      </rPr>
      <t>62</t>
    </r>
  </si>
  <si>
    <r>
      <rPr>
        <sz val="12"/>
        <rFont val="Helvetica"/>
        <family val="2"/>
      </rPr>
      <t>Chicago</t>
    </r>
  </si>
  <si>
    <r>
      <rPr>
        <sz val="12"/>
        <rFont val="Helvetica"/>
        <family val="2"/>
      </rPr>
      <t xml:space="preserve">Mir et al. </t>
    </r>
    <r>
      <rPr>
        <vertAlign val="superscript"/>
        <sz val="12"/>
        <rFont val="Helvetica"/>
        <family val="2"/>
      </rPr>
      <t>116</t>
    </r>
  </si>
  <si>
    <r>
      <rPr>
        <sz val="12"/>
        <rFont val="Helvetica"/>
        <family val="2"/>
      </rPr>
      <t>Scotland, UK</t>
    </r>
  </si>
  <si>
    <r>
      <rPr>
        <sz val="12"/>
        <rFont val="Helvetica"/>
        <family val="2"/>
      </rPr>
      <t>114 (49% MSM)</t>
    </r>
  </si>
  <si>
    <r>
      <rPr>
        <sz val="12"/>
        <rFont val="Helvetica"/>
        <family val="2"/>
      </rPr>
      <t xml:space="preserve">Pattman et al. </t>
    </r>
    <r>
      <rPr>
        <vertAlign val="superscript"/>
        <sz val="12"/>
        <rFont val="Helvetica"/>
        <family val="2"/>
      </rPr>
      <t>117</t>
    </r>
  </si>
  <si>
    <r>
      <rPr>
        <sz val="12"/>
        <rFont val="Helvetica"/>
        <family val="2"/>
      </rPr>
      <t>Newcastle upon Tyne, UK</t>
    </r>
  </si>
  <si>
    <r>
      <rPr>
        <sz val="12"/>
        <rFont val="Helvetica"/>
        <family val="2"/>
      </rPr>
      <t>1985-92</t>
    </r>
  </si>
  <si>
    <r>
      <rPr>
        <sz val="12"/>
        <rFont val="Helvetica"/>
        <family val="2"/>
      </rPr>
      <t>114 (82% MSM)</t>
    </r>
  </si>
  <si>
    <r>
      <rPr>
        <sz val="12"/>
        <rFont val="Helvetica"/>
        <family val="2"/>
      </rPr>
      <t xml:space="preserve">Pavia et al. </t>
    </r>
    <r>
      <rPr>
        <vertAlign val="superscript"/>
        <sz val="12"/>
        <rFont val="Helvetica"/>
        <family val="2"/>
      </rPr>
      <t>118</t>
    </r>
  </si>
  <si>
    <r>
      <rPr>
        <sz val="12"/>
        <rFont val="Helvetica"/>
        <family val="2"/>
      </rPr>
      <t>Utah</t>
    </r>
  </si>
  <si>
    <r>
      <rPr>
        <sz val="12"/>
        <rFont val="Helvetica"/>
        <family val="2"/>
      </rPr>
      <t>1988-90</t>
    </r>
  </si>
  <si>
    <r>
      <rPr>
        <sz val="12"/>
        <rFont val="Helvetica"/>
        <family val="2"/>
      </rPr>
      <t>308 (62% MSM)</t>
    </r>
  </si>
  <si>
    <r>
      <rPr>
        <sz val="12"/>
        <rFont val="Helvetica"/>
        <family val="2"/>
      </rPr>
      <t xml:space="preserve">Rutherford et al. </t>
    </r>
    <r>
      <rPr>
        <vertAlign val="superscript"/>
        <sz val="12"/>
        <rFont val="Helvetica"/>
        <family val="2"/>
      </rPr>
      <t>119</t>
    </r>
  </si>
  <si>
    <r>
      <rPr>
        <sz val="12"/>
        <rFont val="Helvetica"/>
        <family val="2"/>
      </rPr>
      <t>San Francisco, CA</t>
    </r>
  </si>
  <si>
    <r>
      <rPr>
        <sz val="12"/>
        <rFont val="Helvetica"/>
        <family val="2"/>
      </rPr>
      <t>1985-87</t>
    </r>
  </si>
  <si>
    <r>
      <rPr>
        <sz val="12"/>
        <rFont val="Helvetica"/>
        <family val="2"/>
      </rPr>
      <t xml:space="preserve">51
</t>
    </r>
    <r>
      <rPr>
        <sz val="12"/>
        <rFont val="Helvetica"/>
        <family val="2"/>
      </rPr>
      <t>heterosexual/ bisexual cases (63% MSM)</t>
    </r>
  </si>
  <si>
    <r>
      <rPr>
        <sz val="12"/>
        <rFont val="Helvetica"/>
        <family val="2"/>
      </rPr>
      <t xml:space="preserve">Schwarcz et al. </t>
    </r>
    <r>
      <rPr>
        <vertAlign val="superscript"/>
        <sz val="12"/>
        <rFont val="Helvetica"/>
        <family val="2"/>
      </rPr>
      <t>120</t>
    </r>
  </si>
  <si>
    <r>
      <rPr>
        <sz val="12"/>
        <rFont val="Helvetica"/>
        <family val="2"/>
      </rPr>
      <t>1998-99</t>
    </r>
  </si>
  <si>
    <r>
      <rPr>
        <sz val="12"/>
        <rFont val="Helvetica"/>
        <family val="2"/>
      </rPr>
      <t xml:space="preserve">Taylor et al. </t>
    </r>
    <r>
      <rPr>
        <vertAlign val="superscript"/>
        <sz val="12"/>
        <rFont val="Helvetica"/>
        <family val="2"/>
      </rPr>
      <t>121</t>
    </r>
  </si>
  <si>
    <r>
      <rPr>
        <sz val="12"/>
        <rFont val="Helvetica"/>
        <family val="2"/>
      </rPr>
      <t>San Bernadino County, CA</t>
    </r>
  </si>
  <si>
    <r>
      <rPr>
        <sz val="12"/>
        <rFont val="Helvetica"/>
        <family val="2"/>
      </rPr>
      <t>1985-86</t>
    </r>
  </si>
  <si>
    <r>
      <rPr>
        <sz val="12"/>
        <rFont val="Helvetica"/>
        <family val="2"/>
      </rPr>
      <t>8 het. cases</t>
    </r>
  </si>
  <si>
    <r>
      <rPr>
        <sz val="12"/>
        <rFont val="Helvetica"/>
        <family val="2"/>
      </rPr>
      <t xml:space="preserve">Toomey et al. </t>
    </r>
    <r>
      <rPr>
        <vertAlign val="superscript"/>
        <sz val="12"/>
        <rFont val="Helvetica"/>
        <family val="2"/>
      </rPr>
      <t>52</t>
    </r>
  </si>
  <si>
    <r>
      <rPr>
        <sz val="12"/>
        <rFont val="Helvetica"/>
        <family val="2"/>
      </rPr>
      <t>Tampa Bay &amp; Broward County, FL, Paterson, NJ</t>
    </r>
  </si>
  <si>
    <r>
      <rPr>
        <sz val="12"/>
        <rFont val="Helvetica"/>
        <family val="2"/>
      </rPr>
      <t>396 females</t>
    </r>
  </si>
  <si>
    <r>
      <rPr>
        <sz val="12"/>
        <rFont val="Helvetica"/>
        <family val="2"/>
      </rPr>
      <t xml:space="preserve">419
</t>
    </r>
    <r>
      <rPr>
        <sz val="12"/>
        <rFont val="Helvetica"/>
        <family val="2"/>
      </rPr>
      <t>heterosexual males</t>
    </r>
  </si>
  <si>
    <r>
      <rPr>
        <sz val="12"/>
        <rFont val="Helvetica"/>
        <family val="2"/>
      </rPr>
      <t>255 MSM</t>
    </r>
  </si>
  <si>
    <r>
      <rPr>
        <sz val="12"/>
        <rFont val="Helvetica"/>
        <family val="2"/>
      </rPr>
      <t xml:space="preserve">Vernon et al. </t>
    </r>
    <r>
      <rPr>
        <vertAlign val="superscript"/>
        <sz val="12"/>
        <rFont val="Helvetica"/>
        <family val="2"/>
      </rPr>
      <t>122,</t>
    </r>
    <r>
      <rPr>
        <sz val="12"/>
        <rFont val="Helvetica"/>
        <family val="2"/>
      </rPr>
      <t xml:space="preserve"> </t>
    </r>
    <r>
      <rPr>
        <vertAlign val="superscript"/>
        <sz val="12"/>
        <rFont val="Helvetica"/>
        <family val="2"/>
      </rPr>
      <t>123</t>
    </r>
  </si>
  <si>
    <r>
      <rPr>
        <sz val="12"/>
        <rFont val="Helvetica"/>
        <family val="2"/>
      </rPr>
      <t>Colorado</t>
    </r>
  </si>
  <si>
    <r>
      <rPr>
        <sz val="12"/>
        <rFont val="Helvetica"/>
        <family val="2"/>
      </rPr>
      <t>1986-92</t>
    </r>
  </si>
  <si>
    <r>
      <rPr>
        <sz val="12"/>
        <rFont val="Helvetica"/>
        <family val="2"/>
      </rPr>
      <t xml:space="preserve">2,837 (76%
</t>
    </r>
    <r>
      <rPr>
        <sz val="12"/>
        <rFont val="Helvetica"/>
        <family val="2"/>
      </rPr>
      <t>MSM in 1988)</t>
    </r>
  </si>
  <si>
    <r>
      <rPr>
        <sz val="12"/>
        <rFont val="Helvetica"/>
        <family val="2"/>
      </rPr>
      <t xml:space="preserve">Wykoff et al. </t>
    </r>
    <r>
      <rPr>
        <vertAlign val="superscript"/>
        <sz val="12"/>
        <rFont val="Helvetica"/>
        <family val="2"/>
      </rPr>
      <t>124</t>
    </r>
  </si>
  <si>
    <r>
      <rPr>
        <sz val="12"/>
        <rFont val="Helvetica"/>
        <family val="2"/>
      </rPr>
      <t>Rural South Carolina</t>
    </r>
  </si>
  <si>
    <r>
      <rPr>
        <sz val="12"/>
        <rFont val="Helvetica"/>
        <family val="2"/>
      </rPr>
      <t xml:space="preserve">8 (75% of
</t>
    </r>
    <r>
      <rPr>
        <sz val="12"/>
        <rFont val="Helvetica"/>
        <family val="2"/>
      </rPr>
      <t>elicited partners = MSM)</t>
    </r>
  </si>
  <si>
    <r>
      <rPr>
        <vertAlign val="superscript"/>
        <sz val="12"/>
        <rFont val="Helvetica"/>
        <family val="2"/>
      </rPr>
      <t>a</t>
    </r>
    <r>
      <rPr>
        <sz val="12"/>
        <rFont val="Helvetica"/>
        <family val="2"/>
      </rPr>
      <t xml:space="preserve">Percent of cases who are MSM is indicated if such information was included in the report.
</t>
    </r>
    <r>
      <rPr>
        <vertAlign val="superscript"/>
        <sz val="12"/>
        <rFont val="Helvetica"/>
        <family val="2"/>
      </rPr>
      <t>b</t>
    </r>
    <r>
      <rPr>
        <sz val="12"/>
        <rFont val="Helvetica"/>
        <family val="2"/>
      </rPr>
      <t xml:space="preserve">Number of partners initiated is used only when number of partners elicited is unavailable.
</t>
    </r>
    <r>
      <rPr>
        <vertAlign val="superscript"/>
        <sz val="12"/>
        <rFont val="Helvetica"/>
        <family val="2"/>
      </rPr>
      <t>c</t>
    </r>
    <r>
      <rPr>
        <sz val="12"/>
        <rFont val="Helvetica"/>
        <family val="2"/>
      </rPr>
      <t xml:space="preserve">The yield from this report is reported in two ways: by sex and stage of disease.  The yields by disease stage were used in the summary.
</t>
    </r>
    <r>
      <rPr>
        <vertAlign val="superscript"/>
        <sz val="12"/>
        <rFont val="Helvetica"/>
        <family val="2"/>
      </rPr>
      <t>d</t>
    </r>
    <r>
      <rPr>
        <sz val="12"/>
        <rFont val="Helvetica"/>
        <family val="2"/>
      </rPr>
      <t xml:space="preserve">The results from these reports reflect only those PN interviews reported to the state health department, and therefore represent an
</t>
    </r>
    <r>
      <rPr>
        <sz val="12"/>
        <rFont val="Helvetica"/>
        <family val="2"/>
      </rPr>
      <t>unknown and likely varying proportion of all HIV PN interviews conducted in these jurisdictions.</t>
    </r>
  </si>
  <si>
    <t>Single Year</t>
  </si>
  <si>
    <t>Author</t>
  </si>
  <si>
    <t>Location</t>
  </si>
  <si>
    <t>Year(s)</t>
  </si>
  <si>
    <t>Disease</t>
  </si>
  <si>
    <t>Number of cases intervieweda</t>
  </si>
  <si>
    <t>Brought-to- treatment index</t>
  </si>
  <si>
    <t>% of elicited who are new casesb</t>
  </si>
  <si>
    <t>Brewer et al. (unpublished data)</t>
  </si>
  <si>
    <t>King County, WA</t>
  </si>
  <si>
    <t>1998-
2003</t>
  </si>
  <si>
    <t>Early syphilis</t>
  </si>
  <si>
    <t>271 (88% MSM)</t>
  </si>
  <si>
    <t>---</t>
  </si>
  <si>
    <t>Chen et al. (2002)</t>
  </si>
  <si>
    <t>Los Angles County, CA</t>
  </si>
  <si>
    <t>1999-
2000</t>
  </si>
  <si>
    <t>87 MSM</t>
  </si>
  <si>
    <t>Engelgau et al. 73, 74</t>
  </si>
  <si>
    <t>Montgomery County, AL</t>
  </si>
  <si>
    <t>373 (4% MSM)</t>
  </si>
  <si>
    <t>Gunn &amp; Harper 24</t>
  </si>
  <si>
    <t>San Diego County, CA</t>
  </si>
  <si>
    <t>1994-95</t>
  </si>
  <si>
    <t>Early latent syphilis</t>
  </si>
  <si>
    <t>Jayaraman et al. 49</t>
  </si>
  <si>
    <t>Calgary, Canada</t>
  </si>
  <si>
    <t>2000-02</t>
  </si>
  <si>
    <t>14 MSM</t>
  </si>
  <si>
    <t>17
heterosexual cases</t>
  </si>
  <si>
    <t>Kohl et al. 17c</t>
  </si>
  <si>
    <t>1993-96</t>
  </si>
  <si>
    <t>5,732 males</t>
  </si>
  <si>
    <t>7,182
females</t>
  </si>
  <si>
    <t>1,782 primary cases</t>
  </si>
  <si>
    <t>3,765
secondary cases</t>
  </si>
  <si>
    <t>7,360 early latent cases</t>
  </si>
  <si>
    <t>Merino &amp; Richards 50</t>
  </si>
  <si>
    <t>Los Angeles County, CA</t>
  </si>
  <si>
    <t>Primary and secondary syphilis</t>
  </si>
  <si>
    <t>Oxman &amp; Doyle 99</t>
  </si>
  <si>
    <t>Portland, OR</t>
  </si>
  <si>
    <t>1989-92</t>
  </si>
  <si>
    <t>Peterman et al. 100</t>
  </si>
  <si>
    <t>Broward County, FL</t>
  </si>
  <si>
    <t>1990-93</t>
  </si>
  <si>
    <t>1,191 (14%
MSM across sites)</t>
  </si>
  <si>
    <t>Tampa, FL</t>
  </si>
  <si>
    <t>569 (14%
MSM across sites)</t>
  </si>
  <si>
    <t>Paterson, NJ</t>
  </si>
  <si>
    <t>206 (14%
MSM across sites)</t>
  </si>
  <si>
    <t>Poulton et al. 101</t>
  </si>
  <si>
    <t>Brighton, UK</t>
  </si>
  <si>
    <t>1999-
2001</t>
  </si>
  <si>
    <t>30 (93% MSM)</t>
  </si>
  <si>
    <t>Romanowski et al. 102</t>
  </si>
  <si>
    <t>Alberta, Canada</t>
  </si>
  <si>
    <t>1981-87</t>
  </si>
  <si>
    <t>1,089 (17%
MSM)</t>
  </si>
  <si>
    <t>Rothenberg et al. 77</t>
  </si>
  <si>
    <t>Atlanta, GA</t>
  </si>
  <si>
    <t>Schulte et al. 103</t>
  </si>
  <si>
    <t>4 rural Texas towns</t>
  </si>
  <si>
    <t>Case-Finding Effectiveness of Partner Notification and Cluster Investigation for Sexually Transmitted Diseases/HIV: Literature review and quantitative summary. 2005</t>
  </si>
  <si>
    <t>https://journals.lww.com/stdjournal/fulltext/2005/02000/Emphasizing_Infectious_Syphilis_Partner.00003.aspx?casa_token=IOfhy186jzoAAAAA:XIUKYYWcIA9C7rJK5V-g6FRas4iTYjhM3bX-kVJKW1ylDrjH3YSd0ZWZtUIOcQRTct3RZFmCKHQeRMukhIFoHcc</t>
  </si>
  <si>
    <t>See the appendix for temporal trend</t>
  </si>
  <si>
    <t>number of new diagnosis/treatment among partners per index case</t>
  </si>
  <si>
    <t>0.1 (0.05, 0.166)</t>
  </si>
  <si>
    <t xml:space="preserve">% index cases interviewed: </t>
  </si>
  <si>
    <t>80% (50-98%)</t>
  </si>
  <si>
    <t xml:space="preserve">proportion of those who were tested and were infected </t>
  </si>
  <si>
    <t>Proportion of index cases interviewed</t>
  </si>
  <si>
    <t xml:space="preserve">estimated emperical treatments that are truly infected: </t>
  </si>
  <si>
    <t xml:space="preserve">Median % of contacts brought to treatment for syphilis </t>
  </si>
  <si>
    <t>This index equals the number of newly diagnosed cases found  (“brought to treatment”) in partners divided by the number of cases interviewed for PN.It indicates the mean number of newly diagnosed cases found from interviewing a case for PN</t>
  </si>
  <si>
    <t xml:space="preserve">number emperical treatment among partners per index case </t>
  </si>
  <si>
    <t>0.25 (0.12, 0.6)</t>
  </si>
  <si>
    <t xml:space="preserve">Proportion of emperical treatment truly infected </t>
  </si>
  <si>
    <t>0.4 (0.2, 0.6)</t>
  </si>
  <si>
    <t>???</t>
  </si>
  <si>
    <t>Study 1</t>
  </si>
  <si>
    <t>Study 2</t>
  </si>
  <si>
    <t>Study 3</t>
  </si>
  <si>
    <t>Study 4</t>
  </si>
  <si>
    <t>Study 5</t>
  </si>
  <si>
    <t>Study 6</t>
  </si>
  <si>
    <t>I have extracted the summary info in Orange from Study 1</t>
  </si>
  <si>
    <t>These align with reported numbers from study 5</t>
  </si>
  <si>
    <t xml:space="preserve">This aligns with Study 3 (HIV CT), suggesting that while the proportion of cases who are interviewed were increased, the yield of CT was similar over two time points </t>
  </si>
  <si>
    <r>
      <t xml:space="preserve">For </t>
    </r>
    <r>
      <rPr>
        <b/>
        <sz val="11"/>
        <color theme="1"/>
        <rFont val="Arial"/>
        <family val="2"/>
      </rPr>
      <t>temporal trend</t>
    </r>
    <r>
      <rPr>
        <sz val="11"/>
        <color theme="1"/>
        <rFont val="Arial"/>
        <family val="2"/>
      </rPr>
      <t xml:space="preserve">, Study 6 has an appendix for lit review. I don’t see a significant trend in yield of CT for diagnosis/treatment among contacts </t>
    </r>
  </si>
  <si>
    <t>Contacts named†</t>
  </si>
  <si>
    <t>Uninfected</t>
  </si>
  <si>
    <t>In window period, receiving prophylactic treatment</t>
  </si>
  <si>
    <t>Infected</t>
  </si>
  <si>
    <t>Syphilis stage</t>
  </si>
  <si>
    <t>Latent</t>
  </si>
  <si>
    <t>Diagnosed by other provider</t>
  </si>
  <si>
    <t>Diagnosed by health department through contact-tracing activities</t>
  </si>
  <si>
    <t>TABLE 2.     Contact* Notification Yield, Fulton County, 2003</t>
  </si>
  <si>
    <t>Men reporting sex with women only</t>
  </si>
  <si>
    <t xml:space="preserve">Men reporting sex with men only </t>
  </si>
  <si>
    <t>Cases interviewed</t>
  </si>
  <si>
    <t>Case interviews with info for &gt;=1 contacts</t>
  </si>
  <si>
    <t xml:space="preserve">Status of contacts </t>
  </si>
  <si>
    <t>Contacts located</t>
  </si>
  <si>
    <t>Refused examination</t>
  </si>
  <si>
    <t>proportion of contacts who were tested and were infected</t>
  </si>
  <si>
    <t>Infectious</t>
  </si>
  <si>
    <t>Syphilis stage: primary secondary</t>
  </si>
  <si>
    <t>Contact-Tracing Outcomes Among Male Syphilis Patients in Fulton County, Georgia, 2003. The authors conducted a record review of cases of early syphilis among MSM and MSWO comparing contact-tracing outcomes</t>
  </si>
  <si>
    <t>https://journals.lww.com/stdjournal/pages/articleviewer.aspx?year=2007&amp;issue=07000&amp;article=00006&amp;type=Fulltext</t>
  </si>
  <si>
    <t>Study 7</t>
  </si>
  <si>
    <t xml:space="preserve">Yield of contacts diagnosed/Treated per index case interviewed </t>
  </si>
  <si>
    <t xml:space="preserve">Yield of contacts eperically treated per index case interviewed </t>
  </si>
  <si>
    <t>Of the 3,245 patients identified through partner notification, 279 (9%) had primary, 745 (23%) had secondary, and 2,220 (69%) had early latent syphilis at the time of identification</t>
  </si>
  <si>
    <t>Primary</t>
  </si>
  <si>
    <t>Secondary</t>
  </si>
  <si>
    <t>Early Latent</t>
  </si>
  <si>
    <t xml:space="preserve">Of the 29,248 contacts named, 22,825 (78%) were located and examined; of these, 9,374 (41%) were infected </t>
  </si>
  <si>
    <t>The 12,927 patients named a total of 29,248 contacts</t>
  </si>
  <si>
    <t>contacts named and found</t>
  </si>
  <si>
    <t>contacts found to be infected</t>
  </si>
  <si>
    <t>YIELD CT diagnosed/treated per index case interviewed</t>
  </si>
  <si>
    <t xml:space="preserve">contact's disease stage: </t>
  </si>
  <si>
    <t>Proportion diagnosed in each stage</t>
  </si>
  <si>
    <t>Kohl KS, Farley TA, Ewell J, Scioneaux J. Usefulness of partner notification for syphilis control. Sexually transmitted diseases. 1999 Apr 1;26(4):201-7.</t>
  </si>
  <si>
    <t>Descriptive analysis of data obtained from interview records of patients with early syphilis in Louisiana during 1993 through 1996.</t>
  </si>
  <si>
    <t>https://journals.lww.com/stdjournal/fulltext/1999/04000/Biomedical_Issues_in_Syphilis_Control.3.aspx</t>
  </si>
  <si>
    <t>Study 8</t>
  </si>
  <si>
    <t>Increasing Public Health Partner Services for Human Immunodeficiency Virus: Results of a Second National Survey</t>
  </si>
  <si>
    <t>Would Targeting Increase Efficiency of Syphilis Partner Services Programs?—Data From New York City, Philadelphia, Texas, and Virginia</t>
  </si>
  <si>
    <t xml:space="preserve">We compared PS outcomes among gay, bisexual, and other men who have sex with men (GBMSM) diagnosed with syphilis from May 2020-June 2021 for whom health department staff initiated PS efforts (PS group) and a randomly selected control group for whom no PS efforts were initiated. </t>
  </si>
  <si>
    <t xml:space="preserve">An evaluation of syphilis partner services among gay, bisexual, and other men who have sex with men with early syphilis in King County, WA. </t>
  </si>
  <si>
    <t>The Number of Interviews Needed to Yield New Syphilis and Human Immunodeficiency Virus Cases Among Partners of People Diagnosed With Syphilis, North Carolina, 2015</t>
  </si>
  <si>
    <t>Effectiveness of Syphilis Partner Notification After Adjusting for Treatment Dates, 7 Jurisdictions
Unnamed Partners From Syphilis Partner Services Interviews, 7 Jurisdictions</t>
  </si>
  <si>
    <t>Study  Design</t>
  </si>
  <si>
    <t>First  Author/Year</t>
  </si>
  <si>
    <t>Country</t>
  </si>
  <si>
    <t>Period  of  Recruitment</t>
  </si>
  <si>
    <t>Population</t>
  </si>
  <si>
    <t>Avg.  Age</t>
  </si>
  <si>
    <t>Sex  (%  Male)</t>
  </si>
  <si>
    <t>Ethnicity  b</t>
  </si>
  <si>
    <t>MSM  (%)</t>
  </si>
  <si>
    <t>HIV+ (%)</t>
  </si>
  <si>
    <t>Arora  et  al.  10  (2011)</t>
  </si>
  <si>
    <t>IND</t>
  </si>
  <si>
    <t>Cross-sectional</t>
  </si>
  <si>
    <t>All</t>
  </si>
  <si>
    <t>ns</t>
  </si>
  <si>
    <t>Any</t>
  </si>
  <si>
    <t>Avoundjian  et  al.11  (2019)</t>
  </si>
  <si>
    <t>USA</t>
  </si>
  <si>
    <t>2014–2016</t>
  </si>
  <si>
    <t>White  (16%);  Black  (78%)</t>
  </si>
  <si>
    <t>Early</t>
  </si>
  <si>
    <t>Chauhan  et  al.12  (2006)</t>
  </si>
  <si>
    <t>UK</t>
  </si>
  <si>
    <t>2002–2003</t>
  </si>
  <si>
    <t>Service  Evaluation</t>
  </si>
  <si>
    <t>Ehlman  et  al.13  (2010)</t>
  </si>
  <si>
    <t>2007–2008</t>
  </si>
  <si>
    <t>White  (41%);  Black  (59%)</t>
  </si>
  <si>
    <t>Engelgau  et  al.14  (1995)</t>
  </si>
  <si>
    <t>Cohort  Study</t>
  </si>
  <si>
    <t>Gerber  et  al.15  (1989)</t>
  </si>
  <si>
    <t>1983–1985</t>
  </si>
  <si>
    <t>Gichangi  et  al.16  (2000)</t>
  </si>
  <si>
    <t>KEN</t>
  </si>
  <si>
    <t>1997–1998</t>
  </si>
  <si>
    <t>Pregnant  Women</t>
  </si>
  <si>
    <t>Heumann  et  al.17  (2017)</t>
  </si>
  <si>
    <t>2010–2014</t>
  </si>
  <si>
    <t>White  (66%);  Black  (10%);
Latino  (12%)</t>
  </si>
  <si>
    <t>Hibbs  and  Gunn18  (1991)</t>
  </si>
  <si>
    <t>Hightow-  Weidman  et  al.  19
(2014)</t>
  </si>
  <si>
    <t>2011–2012</t>
  </si>
  <si>
    <t>Keldbeck  and  Marcussen20
(1952)</t>
  </si>
  <si>
    <t>DNK</t>
  </si>
  <si>
    <t>Khan  et  al.21  (2010)</t>
  </si>
  <si>
    <t>MDG</t>
  </si>
  <si>
    <t>2000–2007</t>
  </si>
  <si>
    <t>Subset  of  RCT</t>
  </si>
  <si>
    <t>Excludes  HIV+/  Pregnant</t>
  </si>
  <si>
    <t>Early  (&lt;1  Year)</t>
  </si>
  <si>
    <t>Kingston  and  Higgins22  (2004)</t>
  </si>
  <si>
    <t>1999–2001</t>
  </si>
  <si>
    <t>Kohl  et  al.23  (1999)</t>
  </si>
  <si>
    <t>1993–1996</t>
  </si>
  <si>
    <t>Lee  et  al.24  (1994)</t>
  </si>
  <si>
    <t>KOR</t>
  </si>
  <si>
    <t>1983–1990</t>
  </si>
  <si>
    <t>Li  et  al.25  (2020)</t>
  </si>
  <si>
    <t>CHN</t>
  </si>
  <si>
    <t>2015–2018</t>
  </si>
  <si>
    <t>Han  (87%);  ‘Minorities’  (13%)</t>
  </si>
  <si>
    <t>Marx  et  al.26  (2020)</t>
  </si>
  <si>
    <t>ARG</t>
  </si>
  <si>
    <t>Mbya  Guarani  (100%)</t>
  </si>
  <si>
    <t>McClean  et  al.27  (2006)</t>
  </si>
  <si>
    <t>White  (76%);  Black  (13%);
Asian  (5%)</t>
  </si>
  <si>
    <t>Parkes-  Ratanshi  et  al.28  (2020)</t>
  </si>
  <si>
    <t>UGA</t>
  </si>
  <si>
    <t>2015–2016</t>
  </si>
  <si>
    <t>RCT</t>
  </si>
  <si>
    <t>Any  (Except
Neurosyphilis)</t>
  </si>
  <si>
    <t>Peterman  et  al.29  (1997)</t>
  </si>
  <si>
    <t>1990–1993</t>
  </si>
  <si>
    <t>White  (20%);  Black  (79%)</t>
  </si>
  <si>
    <t>Phaosavasdi  et  al.30  (1989)</t>
  </si>
  <si>
    <t>THA</t>
  </si>
  <si>
    <t>1984–1985</t>
  </si>
  <si>
    <t>Case-  Control</t>
  </si>
  <si>
    <t>Putkonen  31  (1951)</t>
  </si>
  <si>
    <t>FIN</t>
  </si>
  <si>
    <t>MSW</t>
  </si>
  <si>
    <t>Schaffer  and  Sylvest32  (1953)</t>
  </si>
  <si>
    <t>Incubation (First  or
Second  Stage)</t>
  </si>
  <si>
    <t>Schober  et  al.4  (1983)</t>
  </si>
  <si>
    <t>Primary  or
Secondary</t>
  </si>
  <si>
    <t>Schulte  et  al.33  (1994)</t>
  </si>
  <si>
    <t>1991–1992</t>
  </si>
  <si>
    <t>White  (8%);  Black  (89%)</t>
  </si>
  <si>
    <t>Towns  et  al.34  (2018)</t>
  </si>
  <si>
    <t>AUS</t>
  </si>
  <si>
    <t>2011–2016</t>
  </si>
  <si>
    <t>Early  (&lt;2
Years)</t>
  </si>
  <si>
    <t>Van  Aar  et  al.35  (2012)</t>
  </si>
  <si>
    <t>NLD</t>
  </si>
  <si>
    <t>2010–2011</t>
  </si>
  <si>
    <t>Von  Werssowetz  36  (1948)</t>
  </si>
  <si>
    <t>1941–1945</t>
  </si>
  <si>
    <t>Early  (&lt; 4 Years/  age
&lt;30)</t>
  </si>
  <si>
    <t>Wang  et  al.37  (2020)</t>
  </si>
  <si>
    <t>2011–2017</t>
  </si>
  <si>
    <t>Weerakoon  et  al.38  (2012)</t>
  </si>
  <si>
    <t>2007–2011</t>
  </si>
  <si>
    <t>MSM  a</t>
  </si>
  <si>
    <t>ns  a</t>
  </si>
  <si>
    <t>100%  a</t>
  </si>
  <si>
    <t>ns   a</t>
  </si>
  <si>
    <t>Yan  et  al.39  (2020)</t>
  </si>
  <si>
    <t>2012–2017</t>
  </si>
  <si>
    <t>Han  (96%);  Minority  (4%)</t>
  </si>
  <si>
    <t>Zhang  et  al.40  (2019)</t>
  </si>
  <si>
    <t>Types  of  Contact Included</t>
  </si>
  <si>
    <t>Look  Back Period</t>
  </si>
  <si>
    <t>Test(s)  Used</t>
  </si>
  <si>
    <t>Index  Patients (N)</t>
  </si>
  <si>
    <t>Sexual  Contacts (N)</t>
  </si>
  <si>
    <t>Traceable Contacts  (N)</t>
  </si>
  <si>
    <t>Contacts  Tested (N)</t>
  </si>
  <si>
    <t>Contacts Infected  (N,%)  d</t>
  </si>
  <si>
    <t>Arora  (2011)</t>
  </si>
  <si>
    <t>Married  Couples (Cohabiting;  Aged 18–49)</t>
  </si>
  <si>
    <t>Dried  Blood Spot,  IgM/G</t>
  </si>
  <si>
    <t>N/A  b</t>
  </si>
  <si>
    <t>3  (15.8%)</t>
  </si>
  <si>
    <t>Avoundjian  (2019)</t>
  </si>
  <si>
    <t>All  Sexual  Partners</t>
  </si>
  <si>
    <t>695  (46.1%)  e</t>
  </si>
  <si>
    <t>Chauhan  (2006)</t>
  </si>
  <si>
    <t>22  (50.0%)</t>
  </si>
  <si>
    <t>Ehlman  (2010)</t>
  </si>
  <si>
    <t>Any  (With  Internet
Locating  Information)</t>
  </si>
  <si>
    <t>6  (11.3%)</t>
  </si>
  <si>
    <t>Engelgau  (1995)</t>
  </si>
  <si>
    <t>Standard  a</t>
  </si>
  <si>
    <t>113  (16.6%)</t>
  </si>
  <si>
    <t>Gerber  (1989)</t>
  </si>
  <si>
    <t>4  (13.3%)  e</t>
  </si>
  <si>
    <t>Gichangi  (2000)</t>
  </si>
  <si>
    <t>RPR</t>
  </si>
  <si>
    <t>33  (31.4%)</t>
  </si>
  <si>
    <t>Heumann  (2017)</t>
  </si>
  <si>
    <t>355  (28.4%)  e</t>
  </si>
  <si>
    <t>Hibbs  (1991)</t>
  </si>
  <si>
    <t>6  weeks</t>
  </si>
  <si>
    <t>RPR,  FTA-ABS</t>
  </si>
  <si>
    <t>8  (23.5%)</t>
  </si>
  <si>
    <t>Hightow-Weidman
(2014)</t>
  </si>
  <si>
    <t>11  (22.4%)  e</t>
  </si>
  <si>
    <t>Keldbeck  (1952)</t>
  </si>
  <si>
    <t>Married  Couples</t>
  </si>
  <si>
    <t>5  (33.3%)</t>
  </si>
  <si>
    <t>Khan  (2010)</t>
  </si>
  <si>
    <t>99  (49.7%)</t>
  </si>
  <si>
    <t>Kingston  (2004)</t>
  </si>
  <si>
    <t>6  months</t>
  </si>
  <si>
    <t>17  (23.6%)</t>
  </si>
  <si>
    <t>Kohl  (1999)</t>
  </si>
  <si>
    <t>8485  (44.2%)</t>
  </si>
  <si>
    <t>Lee  (1994)</t>
  </si>
  <si>
    <t>Married  Couples (Sexually  Active  &gt;1
Year)</t>
  </si>
  <si>
    <t>VDRL,  TPHA, FTA-ABS,
19s(IgM)-FTA</t>
  </si>
  <si>
    <t>106  (47.3%)</t>
  </si>
  <si>
    <t>Li  (2020)</t>
  </si>
  <si>
    <t>577  (16.8%)</t>
  </si>
  <si>
    <t>Marx  (2020)</t>
  </si>
  <si>
    <t>VDRL</t>
  </si>
  <si>
    <t>39  (97.5%)</t>
  </si>
  <si>
    <t>McClean  (2006)</t>
  </si>
  <si>
    <t>Various  (82%
EIA)</t>
  </si>
  <si>
    <t>215  (42.1%)</t>
  </si>
  <si>
    <t>Parkes-Ratanshi (2020)</t>
  </si>
  <si>
    <t>Rapid treponemal antibody  test,
RPR</t>
  </si>
  <si>
    <t>21  (26.9%)</t>
  </si>
  <si>
    <t>Peterman  (1997)</t>
  </si>
  <si>
    <t>367  (21.2%)  e</t>
  </si>
  <si>
    <t>Phaosavasdi  (1989)</t>
  </si>
  <si>
    <t>78  (46.2%)</t>
  </si>
  <si>
    <t>Putkonen  (1951)</t>
  </si>
  <si>
    <t>Female  Sexual  Partners</t>
  </si>
  <si>
    <t>16  (42.1%)</t>
  </si>
  <si>
    <t>Schaffer  (1953)</t>
  </si>
  <si>
    <t>27  (54.0%)</t>
  </si>
  <si>
    <t>Schober  (1983)</t>
  </si>
  <si>
    <t>12  Weeks</t>
  </si>
  <si>
    <t>VDRL,  TPHA,
FTA-ABS</t>
  </si>
  <si>
    <t>65  (51.2%)</t>
  </si>
  <si>
    <t>Schulte  (1994)</t>
  </si>
  <si>
    <t>161  (54.6%)</t>
  </si>
  <si>
    <t>Towns  (2018)</t>
  </si>
  <si>
    <t>MSM  Couples</t>
  </si>
  <si>
    <t>EIA,  RPR,  TPPA</t>
  </si>
  <si>
    <t>13  (30.2%)</t>
  </si>
  <si>
    <t>Van  Aar  (2012)</t>
  </si>
  <si>
    <t>3  (10.7%)  e</t>
  </si>
  <si>
    <t>Von  Werssowetz
(1948)</t>
  </si>
  <si>
    <t>764  (43.5%)  e</t>
  </si>
  <si>
    <t>Wang  (2020)</t>
  </si>
  <si>
    <t>205  (49.0%)</t>
  </si>
  <si>
    <t>Weerakoon  (2012)</t>
  </si>
  <si>
    <t>N/A  c</t>
  </si>
  <si>
    <t>26  (15.1%)</t>
  </si>
  <si>
    <t>Yan  (2020)</t>
  </si>
  <si>
    <t>Spouse/Closest  Male
Partner</t>
  </si>
  <si>
    <t>TRUST,  TPPA</t>
  </si>
  <si>
    <t>184  (19.1%)</t>
  </si>
  <si>
    <t>Zhang  (2019)</t>
  </si>
  <si>
    <t>657  (21.4%)</t>
  </si>
  <si>
    <t>Stage of infection</t>
  </si>
  <si>
    <t>https://pdf.sciencedirectassets.com/272604/1-s2.0-S0163445322X00066/1-s2.0-S0163445322002067/main.pdf?X-Amz-Security-Token=IQoJb3JpZ2luX2VjEEgaCXVzLWVhc3QtMSJHMEUCIDxznlfqdm9KcPPwk8R2yHa93eIj5562CyErlmjxHd3FAiEA%2FAW39izNVBK6sh93QxMkmVlCj92dwuQ2n%2FbAyM%2BVIJoqswUIYRAFGgwwNTkwMDM1NDY4NjUiDE6%2BuROqK2wBZ2%2BAjCqQBbyW1c4OxmZvfQkCZAnpwgd%2BANUTL%2Brekkx4WtqpeVKHv7%2Bfv0k%2BGIvZzfHt7WRFDGorPKmyosvJmGNNHDLvrOQtRuu0UufB1L7DjFLGR0sLc%2FdKcGAxxkVwmNtxyOrtCux3iXgrVdpOI9y9VVhWrKAu%2Bg%2FBeX9UGBC2DjYqU6T%2FZzPDHIcklBAu%2Fg8yLixLGWUTV62DFTesUV1E7dqmpMgQA1S5OLZmpONoXVs9Fh%2BTWD4IYYjVXr4Lz%2FlVzzqPBmdNzhkvRVfg14m66itc567Q5AujRoSP4GF7VuDRbCnC6juaeAS2loDdc3XeObhaZElhBrjeXuP3CyR5YWx38mr%2BAwK6hBxbmbLxW0tVXczAnIQgxhY2NM72fPBpXGaX42ACSfzA1zzfOkD5zKAbf%2BmCA2FnmFKMGdDnpNLdQeFur1khLEUc4adJOkDA0avelkOH1BFelKKkQSslb0LirQD6ZyW1YZpba2CVZTz80TQptpYl6ZUUnEqItODgyF4xlynxDrd%2F%2BzYof1szHnPB%2BPXB%2FI0Bg4XjZTTbXIcT1HxveL1jouUpkGSJA3AuPyPE%2BxBTYruHnEGXukPXbC1LHDb5faLycB89twQOTaG7P3K0bqZrE8vyns93m6oUY0wrNeFngvkzrwEhk3HfRv0shug4k%2B9%2F7ic%2F3WHuNkTHtnf2UFCZ6Jl63omaUVfjSBXkA9smqBetdsQDQbI0hMscw1F%2F66kKCKkxsueaG3WmJposjCt2UJ2oXD9lnmGnxqaBH0obp62NJXH1QObGjuciyHnX7MWuxdco796ZpnKQ%2FD71hSu7CJehp2eMOSeHey6yI30CjGqQT%2FJpvJoSHjy5N8hWQRp02%2FbPTD7elWjB55wIMP6sk70GOrEBXXAPt1ZWtMdlaVK%2BMcxHnhvX5h1BZof7x9FnjnKp4jcN4TDhh6B%2B3lRbFSRiabuj4RdyTc%2FlG%2BqNtX0xKLfusaqC7h%2BLWNMzTRBdOSZxxaNthPFeR5Omd4BTyE6BLthxV8HsqUmmNNQXXqtR0u2swE%2FlFlWRalAcUKgIXTR7HjuHqvcmvZ2aqyIxT2oepS4H6CuRBoAV8gwP0pGukye%2FY9Yv50jUQhj%2F5bl10XswnVnA&amp;X-Amz-Algorithm=AWS4-HMAC-SHA256&amp;X-Amz-Date=20250206T161059Z&amp;X-Amz-SignedHeaders=host&amp;X-Amz-Expires=300&amp;X-Amz-Credential=ASIAQ3PHCVTYTANWM7WM%2F20250206%2Fus-east-1%2Fs3%2Faws4_request&amp;X-Amz-Signature=8cd220d7f408edb2b659362b05ad0423485818b96ca2ac7b22145518404c202e&amp;hash=f5b50bfc035dffd643534265750aaf46b82077282096fa116288baf43a2d90b6&amp;host=68042c943591013ac2b2430a89b270f6af2c76d8dfd086a07176afe7c76c2c61&amp;pii=S0163445322002067&amp;tid=spdf-b302815f-febe-447d-a2a5-7365667d86ad&amp;sid=df90f0c68864f0497679a571e8975e432626gxrqa&amp;type=client&amp;tsoh=d3d3LnNjaWVuY2VkaXJlY3QuY29t&amp;ua=0f15565203075157060c07&amp;rr=90dc69dbe9656fa4&amp;cc=us</t>
  </si>
  <si>
    <t>Infection risk in sexual contacts of syphilis: A systematic review and meta-analysis. Journal of Infection. 2022 Jun 1;84(6):760-9.</t>
  </si>
  <si>
    <t>Study 9</t>
  </si>
  <si>
    <t>Median Yield of CT for diagnosed/treated per index case interviewed</t>
  </si>
  <si>
    <t>See Appendix</t>
  </si>
  <si>
    <r>
      <t xml:space="preserve">For </t>
    </r>
    <r>
      <rPr>
        <b/>
        <sz val="11"/>
        <color theme="1"/>
        <rFont val="Arial"/>
        <family val="2"/>
      </rPr>
      <t>Proportion diagnosed in each stage:</t>
    </r>
  </si>
  <si>
    <t>Primary	13%, Secondary	30%, Early Latent	58%. From Study 8</t>
  </si>
  <si>
    <t>This align with estimate from Study 7 (ps 46%, latent 54%), and another one from Study 2 (ps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</si>
</sst>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3000401]0"/>
  </numFmts>
  <fonts count="24" x14ac:knownFonts="1">
    <font>
      <sz val="12"/>
      <color theme="1"/>
      <name val="Aptos Narrow"/>
      <family val="2"/>
      <scheme val="minor"/>
    </font>
    <font>
      <b/>
      <sz val="12"/>
      <color theme="1"/>
      <name val="Aptos Narrow"/>
      <scheme val="minor"/>
    </font>
    <font>
      <sz val="11"/>
      <color rgb="FF353535"/>
      <name val="Arial"/>
      <family val="2"/>
    </font>
    <font>
      <b/>
      <sz val="11"/>
      <color rgb="FF353535"/>
      <name val="Arial"/>
      <family val="2"/>
    </font>
    <font>
      <u/>
      <sz val="11"/>
      <color rgb="FF353535"/>
      <name val="Arial"/>
      <family val="2"/>
    </font>
    <font>
      <i/>
      <sz val="11"/>
      <color rgb="FF353535"/>
      <name val="Arial"/>
      <family val="2"/>
    </font>
    <font>
      <b/>
      <sz val="11"/>
      <color rgb="FF7030A0"/>
      <name val="Arial"/>
      <family val="2"/>
    </font>
    <font>
      <sz val="11"/>
      <color rgb="FF7030A0"/>
      <name val="Arial"/>
      <family val="2"/>
    </font>
    <font>
      <sz val="11"/>
      <color rgb="FF333333"/>
      <name val="Arial"/>
      <family val="2"/>
    </font>
    <font>
      <b/>
      <sz val="11"/>
      <color rgb="FF333333"/>
      <name val="Arial"/>
      <family val="2"/>
    </font>
    <font>
      <sz val="11"/>
      <color theme="1"/>
      <name val="Arial"/>
      <family val="2"/>
    </font>
    <font>
      <u/>
      <sz val="12"/>
      <color theme="10"/>
      <name val="Aptos Narrow"/>
      <family val="2"/>
      <scheme val="minor"/>
    </font>
    <font>
      <u/>
      <sz val="11"/>
      <color theme="10"/>
      <name val="Arial"/>
      <family val="2"/>
    </font>
    <font>
      <sz val="12"/>
      <color rgb="FF000000"/>
      <name val="Helvetica"/>
      <family val="2"/>
    </font>
    <font>
      <sz val="8"/>
      <color rgb="FF000000"/>
      <name val="Helvetica"/>
      <family val="2"/>
    </font>
    <font>
      <sz val="12"/>
      <name val="Helvetica"/>
      <family val="2"/>
    </font>
    <font>
      <vertAlign val="superscript"/>
      <sz val="12"/>
      <name val="Helvetica"/>
      <family val="2"/>
    </font>
    <font>
      <vertAlign val="subscript"/>
      <sz val="12"/>
      <name val="Helvetica"/>
      <family val="2"/>
    </font>
    <font>
      <sz val="8"/>
      <name val="Helvetica"/>
      <family val="2"/>
    </font>
    <font>
      <b/>
      <sz val="11"/>
      <color theme="1"/>
      <name val="Arial"/>
      <family val="2"/>
    </font>
    <font>
      <i/>
      <sz val="11"/>
      <color rgb="FF7030A0"/>
      <name val="Arial"/>
      <family val="2"/>
    </font>
    <font>
      <i/>
      <sz val="11"/>
      <color theme="1"/>
      <name val="Arial"/>
      <family val="2"/>
    </font>
    <font>
      <sz val="11"/>
      <color rgb="FF000000"/>
      <name val="Arial"/>
      <family val="2"/>
    </font>
    <font>
      <b/>
      <sz val="11"/>
      <color rgb="FF000000"/>
      <name val="Arial"/>
      <family val="2"/>
    </font>
  </fonts>
  <fills count="10">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CAEDFB"/>
        <bgColor rgb="FF000000"/>
      </patternFill>
    </fill>
    <fill>
      <patternFill patternType="solid">
        <fgColor theme="5" tint="0.79998168889431442"/>
        <bgColor indexed="64"/>
      </patternFill>
    </fill>
    <fill>
      <patternFill patternType="solid">
        <fgColor theme="9" tint="0.59999389629810485"/>
        <bgColor indexed="64"/>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1" fillId="0" borderId="0" applyNumberFormat="0" applyFill="0" applyBorder="0" applyAlignment="0" applyProtection="0"/>
  </cellStyleXfs>
  <cellXfs count="88">
    <xf numFmtId="0" fontId="0" fillId="0" borderId="0" xfId="0"/>
    <xf numFmtId="0" fontId="13" fillId="0" borderId="0" xfId="0" applyFont="1"/>
    <xf numFmtId="0" fontId="14" fillId="0" borderId="0" xfId="0" applyFont="1"/>
    <xf numFmtId="3" fontId="13" fillId="0" borderId="0" xfId="0" applyNumberFormat="1" applyFont="1"/>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0" fillId="0" borderId="0" xfId="0"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2" fontId="13" fillId="0" borderId="4" xfId="0" applyNumberFormat="1" applyFont="1" applyBorder="1" applyAlignment="1">
      <alignment horizontal="left" vertical="top" shrinkToFit="1"/>
    </xf>
    <xf numFmtId="1" fontId="13" fillId="0" borderId="4" xfId="0" applyNumberFormat="1" applyFont="1" applyBorder="1" applyAlignment="1">
      <alignment horizontal="left" vertical="top" shrinkToFit="1"/>
    </xf>
    <xf numFmtId="1" fontId="13" fillId="0" borderId="1" xfId="0" applyNumberFormat="1" applyFont="1" applyBorder="1" applyAlignment="1">
      <alignment horizontal="left" vertical="top" shrinkToFit="1"/>
    </xf>
    <xf numFmtId="1" fontId="13" fillId="0" borderId="2"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0" xfId="0" applyAlignment="1">
      <alignment horizontal="left" wrapText="1"/>
    </xf>
    <xf numFmtId="0" fontId="0" fillId="0" borderId="3" xfId="0" applyBorder="1" applyAlignment="1">
      <alignment horizontal="left" vertical="top" wrapText="1"/>
    </xf>
    <xf numFmtId="0" fontId="0" fillId="0" borderId="4" xfId="0" applyBorder="1" applyAlignment="1">
      <alignment horizontal="left" vertical="top" wrapText="1"/>
    </xf>
    <xf numFmtId="3" fontId="13" fillId="0" borderId="1" xfId="0" applyNumberFormat="1" applyFont="1" applyBorder="1" applyAlignment="1">
      <alignment horizontal="left" vertical="top" shrinkToFit="1"/>
    </xf>
    <xf numFmtId="3" fontId="13" fillId="0" borderId="3" xfId="0" applyNumberFormat="1" applyFont="1" applyBorder="1" applyAlignment="1">
      <alignment horizontal="left" vertical="top" shrinkToFit="1"/>
    </xf>
    <xf numFmtId="3" fontId="13" fillId="0" borderId="2" xfId="0" applyNumberFormat="1" applyFont="1" applyBorder="1" applyAlignment="1">
      <alignment horizontal="left" vertical="top" shrinkToFit="1"/>
    </xf>
    <xf numFmtId="0" fontId="0" fillId="0" borderId="0" xfId="0" applyAlignment="1">
      <alignment horizontal="left" vertical="top" wrapText="1"/>
    </xf>
    <xf numFmtId="0" fontId="0" fillId="0" borderId="0" xfId="0" applyAlignment="1">
      <alignment horizontal="left" vertical="top" wrapText="1"/>
    </xf>
    <xf numFmtId="0" fontId="15" fillId="0" borderId="1" xfId="0" applyFont="1" applyBorder="1" applyAlignment="1">
      <alignment horizontal="center" vertical="top" wrapText="1"/>
    </xf>
    <xf numFmtId="0" fontId="15" fillId="0" borderId="2" xfId="0" applyFont="1" applyBorder="1" applyAlignment="1">
      <alignment horizontal="center" vertical="top" wrapText="1"/>
    </xf>
    <xf numFmtId="0" fontId="0" fillId="0" borderId="3" xfId="0" applyBorder="1" applyAlignment="1">
      <alignment horizontal="left" vertical="top" wrapText="1"/>
    </xf>
    <xf numFmtId="0" fontId="15" fillId="0" borderId="3" xfId="0" applyFont="1" applyBorder="1" applyAlignment="1">
      <alignment horizontal="left" vertical="top" wrapText="1"/>
    </xf>
    <xf numFmtId="1" fontId="13" fillId="0" borderId="3" xfId="0" applyNumberFormat="1" applyFont="1" applyBorder="1" applyAlignment="1">
      <alignment horizontal="left" vertical="top" shrinkToFit="1"/>
    </xf>
    <xf numFmtId="0" fontId="15" fillId="0" borderId="3" xfId="0" applyFont="1" applyBorder="1" applyAlignment="1">
      <alignment horizontal="center" vertical="top" wrapText="1"/>
    </xf>
    <xf numFmtId="0" fontId="0" fillId="0" borderId="0" xfId="0" applyAlignment="1">
      <alignment horizontal="left"/>
    </xf>
    <xf numFmtId="0" fontId="8" fillId="3" borderId="0" xfId="0" applyFont="1" applyFill="1" applyAlignment="1">
      <alignment horizontal="left" vertical="center" wrapText="1"/>
    </xf>
    <xf numFmtId="0" fontId="10" fillId="0" borderId="0" xfId="0" applyFont="1" applyAlignment="1">
      <alignment vertical="center"/>
    </xf>
    <xf numFmtId="0" fontId="12" fillId="0" borderId="0" xfId="1" applyFont="1" applyAlignment="1">
      <alignment vertical="center"/>
    </xf>
    <xf numFmtId="0" fontId="3" fillId="0" borderId="0" xfId="0" applyFont="1" applyAlignment="1">
      <alignment vertical="center"/>
    </xf>
    <xf numFmtId="0" fontId="2" fillId="0" borderId="0" xfId="0" applyFont="1" applyAlignment="1">
      <alignment vertical="center"/>
    </xf>
    <xf numFmtId="0" fontId="4" fillId="2" borderId="0" xfId="0" applyFont="1" applyFill="1" applyAlignment="1">
      <alignment vertical="center"/>
    </xf>
    <xf numFmtId="0" fontId="2" fillId="2" borderId="0" xfId="0" applyFont="1" applyFill="1" applyAlignment="1">
      <alignment vertical="center"/>
    </xf>
    <xf numFmtId="0" fontId="6" fillId="0" borderId="0" xfId="0" applyFont="1" applyAlignment="1">
      <alignment vertical="center"/>
    </xf>
    <xf numFmtId="0" fontId="5" fillId="0" borderId="0" xfId="0" applyFont="1" applyAlignment="1">
      <alignment vertical="center"/>
    </xf>
    <xf numFmtId="0" fontId="8" fillId="3" borderId="0" xfId="0" applyFont="1" applyFill="1" applyAlignment="1">
      <alignment horizontal="center" vertical="center" wrapText="1"/>
    </xf>
    <xf numFmtId="0" fontId="7" fillId="0" borderId="0" xfId="0" applyFont="1" applyAlignment="1">
      <alignment vertical="center"/>
    </xf>
    <xf numFmtId="0" fontId="10" fillId="3" borderId="0" xfId="0" applyFont="1" applyFill="1" applyAlignment="1">
      <alignment horizontal="center" vertical="center" wrapText="1"/>
    </xf>
    <xf numFmtId="0" fontId="10" fillId="3" borderId="0" xfId="0" applyFont="1" applyFill="1" applyAlignment="1">
      <alignment vertical="center"/>
    </xf>
    <xf numFmtId="0" fontId="10" fillId="0" borderId="0" xfId="0" applyFont="1" applyAlignment="1">
      <alignment vertical="center" wrapText="1"/>
    </xf>
    <xf numFmtId="0" fontId="19" fillId="0" borderId="0" xfId="0" applyFont="1" applyAlignment="1">
      <alignment vertical="center"/>
    </xf>
    <xf numFmtId="0" fontId="10" fillId="4" borderId="0" xfId="0" applyFont="1" applyFill="1" applyAlignment="1">
      <alignment vertical="center"/>
    </xf>
    <xf numFmtId="0" fontId="3" fillId="4" borderId="0" xfId="0" applyFont="1" applyFill="1" applyAlignment="1">
      <alignment vertical="center"/>
    </xf>
    <xf numFmtId="0" fontId="20" fillId="0" borderId="0" xfId="0" applyFont="1" applyAlignment="1">
      <alignment vertical="center"/>
    </xf>
    <xf numFmtId="0" fontId="21" fillId="0" borderId="0" xfId="0" applyFont="1" applyAlignment="1">
      <alignment vertical="center"/>
    </xf>
    <xf numFmtId="0" fontId="10" fillId="0" borderId="0" xfId="0" applyFont="1" applyAlignment="1">
      <alignment horizontal="center" vertical="center"/>
    </xf>
    <xf numFmtId="0" fontId="6" fillId="0" borderId="0" xfId="0" applyFont="1" applyAlignment="1">
      <alignment horizontal="center" vertical="center"/>
    </xf>
    <xf numFmtId="0" fontId="10" fillId="0" borderId="0" xfId="0" applyFont="1" applyAlignment="1">
      <alignment horizontal="center" vertical="center" wrapText="1"/>
    </xf>
    <xf numFmtId="0" fontId="1" fillId="0" borderId="0" xfId="0" applyFont="1" applyAlignment="1">
      <alignment horizontal="left"/>
    </xf>
    <xf numFmtId="0" fontId="6" fillId="4" borderId="0" xfId="0" applyFont="1" applyFill="1" applyAlignment="1">
      <alignment vertical="center"/>
    </xf>
    <xf numFmtId="9" fontId="10" fillId="5" borderId="0" xfId="0" applyNumberFormat="1" applyFont="1" applyFill="1" applyAlignment="1">
      <alignment vertical="center"/>
    </xf>
    <xf numFmtId="0" fontId="10" fillId="5" borderId="0" xfId="0" applyFont="1" applyFill="1" applyAlignment="1">
      <alignment vertical="center"/>
    </xf>
    <xf numFmtId="0" fontId="10" fillId="6" borderId="0" xfId="0" applyFont="1" applyFill="1" applyAlignment="1">
      <alignment vertical="center"/>
    </xf>
    <xf numFmtId="0" fontId="22" fillId="7" borderId="0" xfId="0" applyFont="1" applyFill="1" applyAlignment="1">
      <alignment vertical="center"/>
    </xf>
    <xf numFmtId="0" fontId="6" fillId="8" borderId="0" xfId="0" applyFont="1" applyFill="1" applyAlignment="1">
      <alignment vertical="center"/>
    </xf>
    <xf numFmtId="0" fontId="6" fillId="8" borderId="0" xfId="0" applyFont="1" applyFill="1" applyAlignment="1">
      <alignment horizontal="center" vertical="center"/>
    </xf>
    <xf numFmtId="0" fontId="10" fillId="0" borderId="0" xfId="0" applyNumberFormat="1" applyFont="1" applyAlignment="1">
      <alignment horizontal="center" vertical="center"/>
    </xf>
    <xf numFmtId="169" fontId="10" fillId="0" borderId="0" xfId="0" applyNumberFormat="1" applyFont="1" applyAlignment="1">
      <alignment vertical="center" wrapText="1"/>
    </xf>
    <xf numFmtId="9" fontId="6" fillId="4" borderId="0" xfId="0" applyNumberFormat="1" applyFont="1" applyFill="1" applyAlignment="1">
      <alignment vertical="center"/>
    </xf>
    <xf numFmtId="0" fontId="10" fillId="3" borderId="0" xfId="0" applyFont="1" applyFill="1" applyAlignment="1">
      <alignment horizontal="center"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9" fillId="8" borderId="7" xfId="0" applyFont="1" applyFill="1" applyBorder="1" applyAlignment="1">
      <alignment vertical="center"/>
    </xf>
    <xf numFmtId="0" fontId="19" fillId="8" borderId="8" xfId="0" applyFont="1" applyFill="1" applyBorder="1" applyAlignment="1">
      <alignment vertical="center"/>
    </xf>
    <xf numFmtId="0" fontId="10" fillId="8" borderId="7" xfId="0" applyFont="1" applyFill="1" applyBorder="1" applyAlignment="1">
      <alignment vertical="center"/>
    </xf>
    <xf numFmtId="0" fontId="11" fillId="0" borderId="0" xfId="1" applyAlignment="1">
      <alignment vertical="center"/>
    </xf>
    <xf numFmtId="0" fontId="9" fillId="3" borderId="0" xfId="0" applyFont="1" applyFill="1" applyAlignment="1">
      <alignment horizontal="left" vertical="center" wrapText="1"/>
    </xf>
    <xf numFmtId="0" fontId="23" fillId="7" borderId="0" xfId="0" applyFont="1" applyFill="1" applyAlignment="1">
      <alignment vertical="center"/>
    </xf>
    <xf numFmtId="0" fontId="19" fillId="3" borderId="0" xfId="0" applyFont="1" applyFill="1" applyAlignment="1">
      <alignment vertical="center"/>
    </xf>
    <xf numFmtId="0" fontId="10" fillId="0" borderId="0" xfId="0" applyFont="1" applyAlignment="1">
      <alignment vertical="center" wrapText="1"/>
    </xf>
    <xf numFmtId="0" fontId="19" fillId="3" borderId="0" xfId="0" applyFont="1" applyFill="1" applyAlignment="1">
      <alignment horizontal="left" vertical="center" wrapText="1"/>
    </xf>
    <xf numFmtId="0" fontId="19" fillId="6" borderId="0" xfId="0" applyFont="1" applyFill="1" applyAlignment="1">
      <alignment vertical="center"/>
    </xf>
    <xf numFmtId="0" fontId="9" fillId="3" borderId="0" xfId="0" applyFont="1" applyFill="1" applyAlignment="1">
      <alignment horizontal="left" vertical="center"/>
    </xf>
    <xf numFmtId="0" fontId="1" fillId="0" borderId="0" xfId="0" applyFont="1" applyAlignment="1">
      <alignment horizontal="left" vertical="top" wrapText="1"/>
    </xf>
    <xf numFmtId="0" fontId="19" fillId="3" borderId="0" xfId="0" applyFont="1" applyFill="1" applyAlignment="1">
      <alignment horizontal="left" vertical="top"/>
    </xf>
    <xf numFmtId="0" fontId="10" fillId="9" borderId="0" xfId="0" applyFont="1"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changes in Brought-to- treatment index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'Syphilis Appendix 6'!$F$2:$F$21</c:f>
              <c:numCache>
                <c:formatCode>General</c:formatCode>
                <c:ptCount val="20"/>
                <c:pt idx="0">
                  <c:v>1976</c:v>
                </c:pt>
                <c:pt idx="1">
                  <c:v>1984</c:v>
                </c:pt>
                <c:pt idx="2">
                  <c:v>1990</c:v>
                </c:pt>
                <c:pt idx="3">
                  <c:v>1991</c:v>
                </c:pt>
                <c:pt idx="4">
                  <c:v>1991</c:v>
                </c:pt>
                <c:pt idx="5">
                  <c:v>1991</c:v>
                </c:pt>
                <c:pt idx="6">
                  <c:v>1991</c:v>
                </c:pt>
                <c:pt idx="7">
                  <c:v>1992</c:v>
                </c:pt>
                <c:pt idx="8">
                  <c:v>1994</c:v>
                </c:pt>
                <c:pt idx="9">
                  <c:v>1994</c:v>
                </c:pt>
                <c:pt idx="10">
                  <c:v>1994</c:v>
                </c:pt>
                <c:pt idx="11">
                  <c:v>1994</c:v>
                </c:pt>
                <c:pt idx="12">
                  <c:v>1994</c:v>
                </c:pt>
                <c:pt idx="13">
                  <c:v>1994</c:v>
                </c:pt>
                <c:pt idx="14">
                  <c:v>1998</c:v>
                </c:pt>
                <c:pt idx="15">
                  <c:v>1998</c:v>
                </c:pt>
                <c:pt idx="16">
                  <c:v>1999</c:v>
                </c:pt>
                <c:pt idx="17">
                  <c:v>1999</c:v>
                </c:pt>
                <c:pt idx="18">
                  <c:v>2001</c:v>
                </c:pt>
                <c:pt idx="19">
                  <c:v>2001</c:v>
                </c:pt>
              </c:numCache>
            </c:numRef>
          </c:xVal>
          <c:yVal>
            <c:numRef>
              <c:f>'Syphilis Appendix 6'!$L$2:$L$21</c:f>
              <c:numCache>
                <c:formatCode>General</c:formatCode>
                <c:ptCount val="20"/>
                <c:pt idx="0">
                  <c:v>0.2</c:v>
                </c:pt>
                <c:pt idx="1">
                  <c:v>0.23</c:v>
                </c:pt>
                <c:pt idx="2">
                  <c:v>0.15</c:v>
                </c:pt>
                <c:pt idx="3">
                  <c:v>0.3</c:v>
                </c:pt>
                <c:pt idx="4">
                  <c:v>0.18</c:v>
                </c:pt>
                <c:pt idx="5">
                  <c:v>0.22</c:v>
                </c:pt>
                <c:pt idx="6">
                  <c:v>0.22</c:v>
                </c:pt>
                <c:pt idx="7">
                  <c:v>0.46</c:v>
                </c:pt>
                <c:pt idx="8">
                  <c:v>0.05</c:v>
                </c:pt>
                <c:pt idx="9">
                  <c:v>0.32</c:v>
                </c:pt>
                <c:pt idx="10">
                  <c:v>0.3</c:v>
                </c:pt>
                <c:pt idx="11">
                  <c:v>0.33</c:v>
                </c:pt>
                <c:pt idx="12">
                  <c:v>0.39</c:v>
                </c:pt>
                <c:pt idx="13">
                  <c:v>0.26</c:v>
                </c:pt>
                <c:pt idx="14">
                  <c:v>0.09</c:v>
                </c:pt>
                <c:pt idx="15">
                  <c:v>0.38</c:v>
                </c:pt>
                <c:pt idx="16">
                  <c:v>7.0000000000000007E-2</c:v>
                </c:pt>
                <c:pt idx="17">
                  <c:v>0.17</c:v>
                </c:pt>
                <c:pt idx="18">
                  <c:v>0.28999999999999998</c:v>
                </c:pt>
                <c:pt idx="19">
                  <c:v>0.12</c:v>
                </c:pt>
              </c:numCache>
            </c:numRef>
          </c:yVal>
          <c:smooth val="0"/>
          <c:extLst>
            <c:ext xmlns:c16="http://schemas.microsoft.com/office/drawing/2014/chart" uri="{C3380CC4-5D6E-409C-BE32-E72D297353CC}">
              <c16:uniqueId val="{00000000-F309-4C44-B6E5-6412D2E04BE9}"/>
            </c:ext>
          </c:extLst>
        </c:ser>
        <c:dLbls>
          <c:showLegendKey val="0"/>
          <c:showVal val="0"/>
          <c:showCatName val="0"/>
          <c:showSerName val="0"/>
          <c:showPercent val="0"/>
          <c:showBubbleSize val="0"/>
        </c:dLbls>
        <c:axId val="1971774703"/>
        <c:axId val="1971776415"/>
      </c:scatterChart>
      <c:valAx>
        <c:axId val="19717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6415"/>
        <c:crosses val="autoZero"/>
        <c:crossBetween val="midCat"/>
      </c:valAx>
      <c:valAx>
        <c:axId val="19717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508000</xdr:colOff>
      <xdr:row>9</xdr:row>
      <xdr:rowOff>184150</xdr:rowOff>
    </xdr:from>
    <xdr:to>
      <xdr:col>21</xdr:col>
      <xdr:colOff>431800</xdr:colOff>
      <xdr:row>23</xdr:row>
      <xdr:rowOff>82550</xdr:rowOff>
    </xdr:to>
    <xdr:graphicFrame macro="">
      <xdr:nvGraphicFramePr>
        <xdr:cNvPr id="3" name="Chart 2">
          <a:extLst>
            <a:ext uri="{FF2B5EF4-FFF2-40B4-BE49-F238E27FC236}">
              <a16:creationId xmlns:a16="http://schemas.microsoft.com/office/drawing/2014/main" id="{92E2AE9A-499A-AEB4-1A66-3F6416E45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TargetMode="External"/><Relationship Id="rId2" Type="http://schemas.openxmlformats.org/officeDocument/2006/relationships/hyperlink" Target="https://journals.lww.com/stdjournal/fulltext/2010/08000/Increasing_Public_Health_Partner_Services_for.00001.aspx" TargetMode="External"/><Relationship Id="rId1" Type="http://schemas.openxmlformats.org/officeDocument/2006/relationships/hyperlink" Target="https://journals.lww.com/stdjournal/fulltext/2020/12000/unnamed_partners_from_syphilis_partner_services.4.aspx" TargetMode="External"/><Relationship Id="rId4" Type="http://schemas.openxmlformats.org/officeDocument/2006/relationships/hyperlink" Target="https://journals.lww.com/stdjournal/fulltext/2022/02000/effectiveness_of_syphilis_partner_notification.11.asp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59D2-F9E3-484D-87E1-D018F56AE5AF}">
  <dimension ref="A2:M173"/>
  <sheetViews>
    <sheetView tabSelected="1" workbookViewId="0">
      <selection activeCell="D18" sqref="D18"/>
    </sheetView>
  </sheetViews>
  <sheetFormatPr baseColWidth="10" defaultRowHeight="14" x14ac:dyDescent="0.2"/>
  <cols>
    <col min="1" max="1" width="10.83203125" style="32"/>
    <col min="2" max="2" width="80.1640625" style="32" customWidth="1"/>
    <col min="3" max="3" width="16.33203125" style="32" bestFit="1" customWidth="1"/>
    <col min="4" max="4" width="16.5" style="32" bestFit="1" customWidth="1"/>
    <col min="5" max="5" width="19" style="32" bestFit="1" customWidth="1"/>
    <col min="6" max="6" width="18.33203125" style="32" bestFit="1" customWidth="1"/>
    <col min="7" max="7" width="23.33203125" style="32" bestFit="1" customWidth="1"/>
    <col min="8" max="8" width="25.6640625" style="32" customWidth="1"/>
    <col min="9" max="9" width="14" style="32" bestFit="1" customWidth="1"/>
    <col min="10" max="10" width="23" style="32" bestFit="1" customWidth="1"/>
    <col min="11" max="16384" width="10.83203125" style="32"/>
  </cols>
  <sheetData>
    <row r="2" spans="1:10" ht="15" x14ac:dyDescent="0.2">
      <c r="B2" s="87" t="s">
        <v>399</v>
      </c>
    </row>
    <row r="3" spans="1:10" ht="15" x14ac:dyDescent="0.2">
      <c r="B3" s="87" t="s">
        <v>400</v>
      </c>
    </row>
    <row r="4" spans="1:10" ht="30" x14ac:dyDescent="0.2">
      <c r="B4" s="87" t="s">
        <v>402</v>
      </c>
    </row>
    <row r="5" spans="1:10" ht="30" x14ac:dyDescent="0.2">
      <c r="B5" s="87" t="s">
        <v>401</v>
      </c>
    </row>
    <row r="6" spans="1:10" ht="15" x14ac:dyDescent="0.2">
      <c r="B6" s="87" t="s">
        <v>660</v>
      </c>
    </row>
    <row r="7" spans="1:10" ht="15" x14ac:dyDescent="0.2">
      <c r="B7" s="87" t="s">
        <v>661</v>
      </c>
    </row>
    <row r="8" spans="1:10" ht="30" x14ac:dyDescent="0.2">
      <c r="B8" s="87" t="s">
        <v>662</v>
      </c>
    </row>
    <row r="12" spans="1:10" ht="32" customHeight="1" x14ac:dyDescent="0.2">
      <c r="A12" s="83" t="s">
        <v>393</v>
      </c>
      <c r="B12" s="82" t="s">
        <v>447</v>
      </c>
      <c r="C12" s="82"/>
      <c r="D12" s="82"/>
      <c r="E12" s="82"/>
      <c r="F12" s="82"/>
      <c r="G12" s="82"/>
      <c r="H12" s="82"/>
      <c r="I12" s="82"/>
      <c r="J12" s="82"/>
    </row>
    <row r="13" spans="1:10" ht="32" customHeight="1" x14ac:dyDescent="0.2">
      <c r="A13" s="57"/>
      <c r="B13" s="31" t="s">
        <v>38</v>
      </c>
      <c r="C13" s="31"/>
      <c r="D13" s="31"/>
      <c r="E13" s="31"/>
      <c r="F13" s="31"/>
      <c r="G13" s="31"/>
      <c r="H13" s="31"/>
      <c r="I13" s="31"/>
      <c r="J13" s="31"/>
    </row>
    <row r="14" spans="1:10" x14ac:dyDescent="0.2">
      <c r="B14" s="32" t="s">
        <v>25</v>
      </c>
      <c r="C14" s="33" t="s">
        <v>24</v>
      </c>
    </row>
    <row r="15" spans="1:10" ht="16" x14ac:dyDescent="0.2">
      <c r="B15" s="32" t="s">
        <v>26</v>
      </c>
      <c r="C15" s="77" t="s">
        <v>5</v>
      </c>
    </row>
    <row r="17" spans="2:11" x14ac:dyDescent="0.2">
      <c r="B17" s="34" t="s">
        <v>6</v>
      </c>
      <c r="C17" s="34" t="s">
        <v>15</v>
      </c>
      <c r="D17" s="34" t="s">
        <v>16</v>
      </c>
      <c r="E17" s="34" t="s">
        <v>17</v>
      </c>
      <c r="F17" s="34" t="s">
        <v>18</v>
      </c>
      <c r="G17" s="34" t="s">
        <v>19</v>
      </c>
      <c r="H17" s="34" t="s">
        <v>23</v>
      </c>
      <c r="I17" s="34" t="s">
        <v>20</v>
      </c>
      <c r="J17" s="34" t="s">
        <v>21</v>
      </c>
    </row>
    <row r="18" spans="2:11" x14ac:dyDescent="0.2">
      <c r="B18" s="35" t="s">
        <v>13</v>
      </c>
      <c r="C18" s="34">
        <v>29719</v>
      </c>
      <c r="D18" s="34">
        <v>9433</v>
      </c>
      <c r="E18" s="34">
        <v>2453</v>
      </c>
      <c r="F18" s="34">
        <v>1411</v>
      </c>
      <c r="G18" s="34">
        <v>3779</v>
      </c>
      <c r="H18" s="34">
        <v>1470</v>
      </c>
      <c r="I18" s="34">
        <v>8830</v>
      </c>
      <c r="J18" s="34">
        <v>2343</v>
      </c>
      <c r="K18" s="35"/>
    </row>
    <row r="19" spans="2:11" x14ac:dyDescent="0.2">
      <c r="B19" s="35" t="s">
        <v>48</v>
      </c>
      <c r="C19" s="34">
        <v>23613</v>
      </c>
      <c r="D19" s="34">
        <v>9388</v>
      </c>
      <c r="E19" s="34">
        <v>2346</v>
      </c>
      <c r="F19" s="34">
        <v>1291</v>
      </c>
      <c r="G19" s="34">
        <v>3727</v>
      </c>
      <c r="H19" s="34">
        <v>1243</v>
      </c>
      <c r="I19" s="34">
        <v>4445</v>
      </c>
      <c r="J19" s="34">
        <v>1173</v>
      </c>
      <c r="K19" s="35"/>
    </row>
    <row r="20" spans="2:11" x14ac:dyDescent="0.2">
      <c r="B20" s="35" t="s">
        <v>12</v>
      </c>
      <c r="C20" s="34">
        <v>20890</v>
      </c>
      <c r="D20" s="34">
        <v>7194</v>
      </c>
      <c r="E20" s="34">
        <v>1931</v>
      </c>
      <c r="F20" s="34">
        <v>1756</v>
      </c>
      <c r="G20" s="34">
        <v>4523</v>
      </c>
      <c r="H20" s="34">
        <v>1298</v>
      </c>
      <c r="I20" s="34">
        <v>2263</v>
      </c>
      <c r="J20" s="34">
        <v>1925</v>
      </c>
      <c r="K20" s="35"/>
    </row>
    <row r="21" spans="2:11" x14ac:dyDescent="0.2">
      <c r="B21" s="34" t="s">
        <v>2</v>
      </c>
      <c r="C21" s="35">
        <v>17.100000000000001</v>
      </c>
      <c r="D21" s="35">
        <v>24.4</v>
      </c>
      <c r="E21" s="35">
        <v>28.3</v>
      </c>
      <c r="F21" s="35">
        <v>19</v>
      </c>
      <c r="G21" s="35">
        <v>10</v>
      </c>
      <c r="H21" s="35">
        <v>9.1999999999999993</v>
      </c>
      <c r="I21" s="35">
        <v>10.8</v>
      </c>
      <c r="J21" s="35">
        <v>6.1</v>
      </c>
      <c r="K21" s="35"/>
    </row>
    <row r="22" spans="2:11" x14ac:dyDescent="0.2">
      <c r="B22" s="35" t="s">
        <v>14</v>
      </c>
      <c r="C22" s="36">
        <v>11.3</v>
      </c>
      <c r="D22" s="36">
        <v>12.6</v>
      </c>
      <c r="E22" s="36">
        <v>14.8</v>
      </c>
      <c r="F22" s="36">
        <v>12.2</v>
      </c>
      <c r="G22" s="36">
        <v>10.199999999999999</v>
      </c>
      <c r="H22" s="36">
        <v>10.5</v>
      </c>
      <c r="I22" s="36">
        <v>10.3</v>
      </c>
      <c r="J22" s="36">
        <v>6.1</v>
      </c>
      <c r="K22" s="35"/>
    </row>
    <row r="23" spans="2:11" x14ac:dyDescent="0.2">
      <c r="B23" s="34" t="s">
        <v>1</v>
      </c>
      <c r="C23" s="35">
        <v>0.2</v>
      </c>
      <c r="D23" s="35">
        <v>0.3</v>
      </c>
      <c r="E23" s="35">
        <v>0.6</v>
      </c>
      <c r="F23" s="35">
        <v>0.5</v>
      </c>
      <c r="G23" s="35">
        <v>0</v>
      </c>
      <c r="H23" s="35">
        <v>0.2</v>
      </c>
      <c r="I23" s="35">
        <v>0.1</v>
      </c>
      <c r="J23" s="35">
        <v>0</v>
      </c>
      <c r="K23" s="35"/>
    </row>
    <row r="24" spans="2:11" x14ac:dyDescent="0.2">
      <c r="B24" s="34" t="s">
        <v>3</v>
      </c>
      <c r="C24" s="35">
        <v>12.5</v>
      </c>
      <c r="D24" s="35">
        <v>9.1</v>
      </c>
      <c r="E24" s="35">
        <v>12.1</v>
      </c>
      <c r="F24" s="35">
        <v>15.7</v>
      </c>
      <c r="G24" s="35">
        <v>16.5</v>
      </c>
      <c r="H24" s="35">
        <v>17.3</v>
      </c>
      <c r="I24" s="35">
        <v>13.2</v>
      </c>
      <c r="J24" s="35">
        <v>9.5</v>
      </c>
      <c r="K24" s="35"/>
    </row>
    <row r="25" spans="2:11" x14ac:dyDescent="0.2">
      <c r="B25" s="35" t="s">
        <v>7</v>
      </c>
      <c r="C25" s="37">
        <v>28.6</v>
      </c>
      <c r="D25" s="37">
        <v>24.6</v>
      </c>
      <c r="E25" s="37">
        <v>21.1</v>
      </c>
      <c r="F25" s="37">
        <v>30.1</v>
      </c>
      <c r="G25" s="37">
        <v>36.299999999999997</v>
      </c>
      <c r="H25" s="37">
        <v>25.3</v>
      </c>
      <c r="I25" s="37">
        <v>23.6</v>
      </c>
      <c r="J25" s="37">
        <v>39.799999999999997</v>
      </c>
      <c r="K25" s="35"/>
    </row>
    <row r="26" spans="2:11" x14ac:dyDescent="0.2">
      <c r="B26" s="34" t="s">
        <v>8</v>
      </c>
      <c r="C26" s="35">
        <v>10.1</v>
      </c>
      <c r="D26" s="35">
        <v>12.4</v>
      </c>
      <c r="E26" s="35">
        <v>9.3000000000000007</v>
      </c>
      <c r="F26" s="35">
        <v>5.5</v>
      </c>
      <c r="G26" s="35">
        <v>11.1</v>
      </c>
      <c r="H26" s="35">
        <v>12</v>
      </c>
      <c r="I26" s="35">
        <v>6.9</v>
      </c>
      <c r="J26" s="35">
        <v>6.4</v>
      </c>
      <c r="K26" s="35"/>
    </row>
    <row r="27" spans="2:11" x14ac:dyDescent="0.2">
      <c r="B27" s="35" t="s">
        <v>9</v>
      </c>
      <c r="C27" s="35">
        <v>13.2</v>
      </c>
      <c r="D27" s="35">
        <v>11.9</v>
      </c>
      <c r="E27" s="35">
        <v>14.2</v>
      </c>
      <c r="F27" s="35">
        <v>14.6</v>
      </c>
      <c r="G27" s="35">
        <v>14.3</v>
      </c>
      <c r="H27" s="35">
        <v>10.8</v>
      </c>
      <c r="I27" s="35">
        <v>19.899999999999999</v>
      </c>
      <c r="J27" s="35">
        <v>6.6</v>
      </c>
      <c r="K27" s="35"/>
    </row>
    <row r="28" spans="2:11" x14ac:dyDescent="0.2">
      <c r="B28" s="35" t="s">
        <v>10</v>
      </c>
      <c r="C28" s="35">
        <v>17.3</v>
      </c>
      <c r="D28" s="35">
        <v>14.9</v>
      </c>
      <c r="E28" s="35">
        <v>14.1</v>
      </c>
      <c r="F28" s="35">
        <v>12</v>
      </c>
      <c r="G28" s="35">
        <v>10.6</v>
      </c>
      <c r="H28" s="35">
        <v>21</v>
      </c>
      <c r="I28" s="35">
        <v>24.9</v>
      </c>
      <c r="J28" s="35">
        <v>30.5</v>
      </c>
      <c r="K28" s="35"/>
    </row>
    <row r="29" spans="2:11" x14ac:dyDescent="0.2">
      <c r="B29" s="35" t="s">
        <v>11</v>
      </c>
      <c r="C29" s="35">
        <v>0.9</v>
      </c>
      <c r="D29" s="35">
        <v>0</v>
      </c>
      <c r="E29" s="35">
        <v>0.3</v>
      </c>
      <c r="F29" s="35">
        <v>2.6</v>
      </c>
      <c r="G29" s="35">
        <v>1.3</v>
      </c>
      <c r="H29" s="35">
        <v>4.2</v>
      </c>
      <c r="I29" s="35">
        <v>0.6</v>
      </c>
      <c r="J29" s="35">
        <v>1</v>
      </c>
      <c r="K29" s="35"/>
    </row>
    <row r="30" spans="2:11" x14ac:dyDescent="0.2">
      <c r="B30" s="35"/>
      <c r="C30" s="35"/>
      <c r="D30" s="35"/>
      <c r="E30" s="35"/>
      <c r="F30" s="35"/>
      <c r="G30" s="35"/>
      <c r="H30" s="35"/>
      <c r="I30" s="35"/>
      <c r="J30" s="35"/>
      <c r="K30" s="35"/>
    </row>
    <row r="32" spans="2:11" x14ac:dyDescent="0.2">
      <c r="B32" s="38" t="s">
        <v>384</v>
      </c>
      <c r="C32" s="38">
        <f>ROUND(C19/C18,3)</f>
        <v>0.79500000000000004</v>
      </c>
      <c r="D32" s="38">
        <f t="shared" ref="D32:J32" si="0">ROUND(D19/D18,3)</f>
        <v>0.995</v>
      </c>
      <c r="E32" s="38">
        <f t="shared" si="0"/>
        <v>0.95599999999999996</v>
      </c>
      <c r="F32" s="38">
        <f t="shared" si="0"/>
        <v>0.91500000000000004</v>
      </c>
      <c r="G32" s="38">
        <f t="shared" si="0"/>
        <v>0.98599999999999999</v>
      </c>
      <c r="H32" s="38">
        <f t="shared" si="0"/>
        <v>0.84599999999999997</v>
      </c>
      <c r="I32" s="38">
        <f t="shared" si="0"/>
        <v>0.503</v>
      </c>
      <c r="J32" s="38">
        <f t="shared" si="0"/>
        <v>0.501</v>
      </c>
    </row>
    <row r="33" spans="1:13" x14ac:dyDescent="0.2">
      <c r="B33" s="38" t="s">
        <v>383</v>
      </c>
      <c r="C33" s="38">
        <f>ROUND(C21/SUM(C21,C23,C24,C26),2)</f>
        <v>0.43</v>
      </c>
      <c r="D33" s="38">
        <f t="shared" ref="D33:J33" si="1">ROUND(D21/SUM(D21,D23,D24,D26),2)</f>
        <v>0.53</v>
      </c>
      <c r="E33" s="38">
        <f t="shared" si="1"/>
        <v>0.56000000000000005</v>
      </c>
      <c r="F33" s="38">
        <f t="shared" si="1"/>
        <v>0.47</v>
      </c>
      <c r="G33" s="38">
        <f t="shared" si="1"/>
        <v>0.27</v>
      </c>
      <c r="H33" s="38">
        <f t="shared" si="1"/>
        <v>0.24</v>
      </c>
      <c r="I33" s="38">
        <f t="shared" si="1"/>
        <v>0.35</v>
      </c>
      <c r="J33" s="38">
        <f t="shared" si="1"/>
        <v>0.28000000000000003</v>
      </c>
      <c r="K33" s="35"/>
    </row>
    <row r="34" spans="1:13" x14ac:dyDescent="0.2">
      <c r="B34" s="38" t="s">
        <v>49</v>
      </c>
      <c r="C34" s="38">
        <f>ROUND(C22/100 * C20/C19,3)</f>
        <v>0.1</v>
      </c>
      <c r="D34" s="38">
        <f t="shared" ref="D34:J34" si="2">ROUND(D22/100 * D20/D19,3)</f>
        <v>9.7000000000000003E-2</v>
      </c>
      <c r="E34" s="38">
        <f t="shared" si="2"/>
        <v>0.122</v>
      </c>
      <c r="F34" s="38">
        <f t="shared" si="2"/>
        <v>0.16600000000000001</v>
      </c>
      <c r="G34" s="38">
        <f t="shared" si="2"/>
        <v>0.124</v>
      </c>
      <c r="H34" s="38">
        <f t="shared" si="2"/>
        <v>0.11</v>
      </c>
      <c r="I34" s="38">
        <f t="shared" si="2"/>
        <v>5.1999999999999998E-2</v>
      </c>
      <c r="J34" s="38">
        <f t="shared" si="2"/>
        <v>0.1</v>
      </c>
      <c r="K34" s="35"/>
    </row>
    <row r="35" spans="1:13" x14ac:dyDescent="0.2">
      <c r="B35" s="38" t="s">
        <v>22</v>
      </c>
      <c r="C35" s="38">
        <f>ROUND(C25/100 *C20/C19,3)</f>
        <v>0.253</v>
      </c>
      <c r="D35" s="38">
        <f t="shared" ref="D35:J35" si="3">ROUND(D25/100 *D20/D19,3)</f>
        <v>0.189</v>
      </c>
      <c r="E35" s="38">
        <f t="shared" si="3"/>
        <v>0.17399999999999999</v>
      </c>
      <c r="F35" s="38">
        <f t="shared" si="3"/>
        <v>0.40899999999999997</v>
      </c>
      <c r="G35" s="38">
        <f t="shared" si="3"/>
        <v>0.441</v>
      </c>
      <c r="H35" s="38">
        <f t="shared" si="3"/>
        <v>0.26400000000000001</v>
      </c>
      <c r="I35" s="38">
        <f t="shared" si="3"/>
        <v>0.12</v>
      </c>
      <c r="J35" s="38">
        <f t="shared" si="3"/>
        <v>0.65300000000000002</v>
      </c>
      <c r="K35" s="35"/>
      <c r="M35" s="35"/>
    </row>
    <row r="36" spans="1:13" s="49" customFormat="1" x14ac:dyDescent="0.2">
      <c r="B36" s="48" t="s">
        <v>385</v>
      </c>
      <c r="C36" s="48">
        <f>C35*C33</f>
        <v>0.10879</v>
      </c>
      <c r="D36" s="48">
        <f t="shared" ref="D36:J36" si="4">D35*D33</f>
        <v>0.10017000000000001</v>
      </c>
      <c r="E36" s="48">
        <f t="shared" si="4"/>
        <v>9.7439999999999999E-2</v>
      </c>
      <c r="F36" s="48">
        <f t="shared" si="4"/>
        <v>0.19222999999999998</v>
      </c>
      <c r="G36" s="48">
        <f t="shared" si="4"/>
        <v>0.11907000000000001</v>
      </c>
      <c r="H36" s="48">
        <f t="shared" si="4"/>
        <v>6.336E-2</v>
      </c>
      <c r="I36" s="48">
        <f t="shared" si="4"/>
        <v>4.1999999999999996E-2</v>
      </c>
      <c r="J36" s="48">
        <f t="shared" si="4"/>
        <v>0.18284000000000003</v>
      </c>
      <c r="K36" s="39"/>
    </row>
    <row r="37" spans="1:13" x14ac:dyDescent="0.2">
      <c r="B37" s="35"/>
      <c r="C37" s="35"/>
      <c r="D37" s="35"/>
      <c r="E37" s="35"/>
      <c r="F37" s="35"/>
      <c r="G37" s="35"/>
      <c r="H37" s="35"/>
      <c r="I37" s="35"/>
      <c r="J37" s="35"/>
      <c r="K37" s="35"/>
    </row>
    <row r="38" spans="1:13" x14ac:dyDescent="0.2">
      <c r="B38" s="47" t="s">
        <v>381</v>
      </c>
      <c r="C38" s="47" t="s">
        <v>382</v>
      </c>
      <c r="D38" s="35"/>
      <c r="E38" s="35"/>
      <c r="F38" s="35"/>
      <c r="G38" s="35"/>
      <c r="H38" s="35"/>
      <c r="I38" s="35"/>
      <c r="J38" s="35"/>
      <c r="K38" s="35"/>
    </row>
    <row r="39" spans="1:13" x14ac:dyDescent="0.2">
      <c r="B39" s="47" t="s">
        <v>379</v>
      </c>
      <c r="C39" s="47" t="s">
        <v>380</v>
      </c>
      <c r="D39" s="35"/>
      <c r="E39" s="35"/>
      <c r="F39" s="35"/>
      <c r="G39" s="35"/>
      <c r="H39" s="35"/>
      <c r="I39" s="35"/>
      <c r="J39" s="35"/>
      <c r="K39" s="35"/>
    </row>
    <row r="40" spans="1:13" x14ac:dyDescent="0.2">
      <c r="B40" s="47" t="s">
        <v>388</v>
      </c>
      <c r="C40" s="47" t="s">
        <v>389</v>
      </c>
      <c r="D40" s="35"/>
      <c r="E40" s="35"/>
      <c r="F40" s="35"/>
      <c r="G40" s="35"/>
      <c r="H40" s="35"/>
      <c r="I40" s="35"/>
      <c r="J40" s="35"/>
      <c r="K40" s="35"/>
    </row>
    <row r="41" spans="1:13" x14ac:dyDescent="0.2">
      <c r="B41" s="47" t="s">
        <v>390</v>
      </c>
      <c r="C41" s="47" t="s">
        <v>391</v>
      </c>
      <c r="D41" s="35"/>
      <c r="E41" s="35"/>
      <c r="F41" s="35"/>
      <c r="G41" s="35"/>
      <c r="H41" s="35"/>
      <c r="I41" s="35"/>
      <c r="J41" s="35"/>
      <c r="K41" s="35"/>
    </row>
    <row r="42" spans="1:13" x14ac:dyDescent="0.2">
      <c r="D42" s="35"/>
      <c r="E42" s="35"/>
      <c r="F42" s="35"/>
      <c r="G42" s="35"/>
      <c r="H42" s="35"/>
      <c r="I42" s="35"/>
      <c r="J42" s="35"/>
      <c r="K42" s="35"/>
    </row>
    <row r="43" spans="1:13" x14ac:dyDescent="0.2">
      <c r="C43" s="35"/>
      <c r="D43" s="35"/>
      <c r="E43" s="35"/>
      <c r="F43" s="35"/>
      <c r="G43" s="35"/>
      <c r="H43" s="35"/>
      <c r="I43" s="35"/>
      <c r="J43" s="35"/>
      <c r="K43" s="35"/>
    </row>
    <row r="44" spans="1:13" s="45" customFormat="1" ht="46" customHeight="1" x14ac:dyDescent="0.2">
      <c r="A44" s="83" t="s">
        <v>394</v>
      </c>
      <c r="B44" s="84" t="s">
        <v>446</v>
      </c>
      <c r="C44" s="84"/>
      <c r="D44" s="84"/>
      <c r="E44" s="84"/>
      <c r="F44" s="84"/>
      <c r="G44" s="84"/>
      <c r="H44" s="84"/>
      <c r="I44" s="84"/>
      <c r="J44" s="84"/>
      <c r="K44" s="34"/>
    </row>
    <row r="45" spans="1:13" x14ac:dyDescent="0.2">
      <c r="B45" s="32" t="s">
        <v>32</v>
      </c>
      <c r="C45" s="33"/>
    </row>
    <row r="46" spans="1:13" x14ac:dyDescent="0.2">
      <c r="B46" s="32" t="s">
        <v>27</v>
      </c>
    </row>
    <row r="48" spans="1:13" x14ac:dyDescent="0.2">
      <c r="B48" s="32" t="s">
        <v>28</v>
      </c>
      <c r="C48" s="32">
        <v>1646</v>
      </c>
    </row>
    <row r="49" spans="1:10" x14ac:dyDescent="0.2">
      <c r="B49" s="32" t="s">
        <v>51</v>
      </c>
      <c r="C49" s="32">
        <v>1407</v>
      </c>
    </row>
    <row r="50" spans="1:10" x14ac:dyDescent="0.2">
      <c r="B50" s="32" t="s">
        <v>52</v>
      </c>
      <c r="C50" s="32">
        <v>2181</v>
      </c>
    </row>
    <row r="51" spans="1:10" x14ac:dyDescent="0.2">
      <c r="B51" s="32" t="s">
        <v>29</v>
      </c>
      <c r="C51" s="32">
        <v>241</v>
      </c>
    </row>
    <row r="52" spans="1:10" x14ac:dyDescent="0.2">
      <c r="B52" s="46" t="s">
        <v>30</v>
      </c>
      <c r="C52" s="55">
        <v>0.56999999999999995</v>
      </c>
      <c r="D52" s="56" t="s">
        <v>392</v>
      </c>
    </row>
    <row r="53" spans="1:10" x14ac:dyDescent="0.2">
      <c r="B53" s="46" t="s">
        <v>31</v>
      </c>
      <c r="C53" s="55">
        <v>0.78</v>
      </c>
      <c r="D53" s="56" t="s">
        <v>392</v>
      </c>
    </row>
    <row r="55" spans="1:10" x14ac:dyDescent="0.2">
      <c r="B55" s="38" t="s">
        <v>50</v>
      </c>
      <c r="C55" s="38">
        <f>ROUND(C49/C48,3)</f>
        <v>0.85499999999999998</v>
      </c>
    </row>
    <row r="56" spans="1:10" x14ac:dyDescent="0.2">
      <c r="B56" s="38" t="s">
        <v>53</v>
      </c>
      <c r="C56" s="38">
        <f>ROUND(C51/C49,3)</f>
        <v>0.17100000000000001</v>
      </c>
      <c r="D56" s="32" t="s">
        <v>54</v>
      </c>
    </row>
    <row r="62" spans="1:10" ht="33" customHeight="1" x14ac:dyDescent="0.2">
      <c r="A62" s="79" t="s">
        <v>395</v>
      </c>
      <c r="B62" s="78" t="s">
        <v>442</v>
      </c>
      <c r="C62" s="78"/>
      <c r="D62" s="78"/>
      <c r="E62" s="78"/>
      <c r="F62" s="78"/>
      <c r="G62" s="80"/>
      <c r="H62" s="80"/>
      <c r="I62" s="80"/>
      <c r="J62" s="80"/>
    </row>
    <row r="63" spans="1:10" ht="33" customHeight="1" x14ac:dyDescent="0.2">
      <c r="A63" s="58"/>
      <c r="B63" s="40" t="s">
        <v>34</v>
      </c>
      <c r="C63" s="40"/>
      <c r="D63" s="40"/>
      <c r="E63" s="40"/>
      <c r="F63" s="40"/>
      <c r="G63" s="40"/>
      <c r="H63" s="40"/>
      <c r="I63" s="40"/>
      <c r="J63" s="40"/>
    </row>
    <row r="64" spans="1:10" ht="16" x14ac:dyDescent="0.2">
      <c r="B64" s="77" t="s">
        <v>33</v>
      </c>
    </row>
    <row r="65" spans="1:10" x14ac:dyDescent="0.2">
      <c r="B65" s="32" t="s">
        <v>35</v>
      </c>
    </row>
    <row r="66" spans="1:10" x14ac:dyDescent="0.2">
      <c r="B66" s="32" t="s">
        <v>36</v>
      </c>
    </row>
    <row r="67" spans="1:10" x14ac:dyDescent="0.2">
      <c r="B67" s="41" t="s">
        <v>37</v>
      </c>
    </row>
    <row r="70" spans="1:10" x14ac:dyDescent="0.2">
      <c r="A70" s="79" t="s">
        <v>396</v>
      </c>
      <c r="B70" s="82" t="s">
        <v>443</v>
      </c>
      <c r="C70" s="82"/>
      <c r="D70" s="82"/>
      <c r="E70" s="82"/>
      <c r="F70" s="82"/>
      <c r="G70" s="82"/>
      <c r="H70" s="82"/>
      <c r="I70" s="82"/>
      <c r="J70" s="82"/>
    </row>
    <row r="71" spans="1:10" s="43" customFormat="1" ht="38" customHeight="1" x14ac:dyDescent="0.2">
      <c r="B71" s="42" t="s">
        <v>44</v>
      </c>
      <c r="C71" s="42"/>
      <c r="D71" s="42"/>
      <c r="E71" s="42"/>
      <c r="F71" s="42"/>
      <c r="G71" s="42"/>
      <c r="H71" s="42"/>
      <c r="I71" s="42"/>
      <c r="J71" s="42"/>
    </row>
    <row r="72" spans="1:10" ht="16" x14ac:dyDescent="0.2">
      <c r="B72" s="77" t="s">
        <v>45</v>
      </c>
    </row>
    <row r="73" spans="1:10" x14ac:dyDescent="0.2">
      <c r="C73" s="50" t="s">
        <v>0</v>
      </c>
      <c r="D73" s="50" t="s">
        <v>39</v>
      </c>
      <c r="E73" s="50" t="s">
        <v>40</v>
      </c>
      <c r="F73" s="50" t="s">
        <v>41</v>
      </c>
      <c r="G73" s="50" t="s">
        <v>23</v>
      </c>
    </row>
    <row r="74" spans="1:10" x14ac:dyDescent="0.2">
      <c r="B74" s="32" t="s">
        <v>4</v>
      </c>
      <c r="C74" s="50">
        <f>SUM(D74:G74)</f>
        <v>13207</v>
      </c>
      <c r="D74" s="50">
        <v>5479</v>
      </c>
      <c r="E74" s="50">
        <v>660</v>
      </c>
      <c r="F74" s="50">
        <v>6300</v>
      </c>
      <c r="G74" s="50">
        <v>768</v>
      </c>
    </row>
    <row r="75" spans="1:10" x14ac:dyDescent="0.2">
      <c r="B75" s="32" t="s">
        <v>42</v>
      </c>
      <c r="C75" s="50">
        <f>SUM(D75:G75)</f>
        <v>11227</v>
      </c>
      <c r="D75" s="50">
        <v>3818</v>
      </c>
      <c r="E75" s="50">
        <v>660</v>
      </c>
      <c r="F75" s="50">
        <v>6178</v>
      </c>
      <c r="G75" s="50">
        <v>571</v>
      </c>
    </row>
    <row r="76" spans="1:10" x14ac:dyDescent="0.2">
      <c r="B76" s="32" t="s">
        <v>46</v>
      </c>
      <c r="C76" s="50">
        <f>SUM(D76:G76)</f>
        <v>1077</v>
      </c>
      <c r="D76" s="50">
        <v>154</v>
      </c>
      <c r="E76" s="50">
        <v>45</v>
      </c>
      <c r="F76" s="50">
        <v>817</v>
      </c>
      <c r="G76" s="50">
        <v>61</v>
      </c>
    </row>
    <row r="77" spans="1:10" x14ac:dyDescent="0.2">
      <c r="B77" s="32" t="s">
        <v>47</v>
      </c>
      <c r="C77" s="50"/>
      <c r="D77" s="50"/>
      <c r="E77" s="50"/>
      <c r="F77" s="50"/>
      <c r="G77" s="50"/>
    </row>
    <row r="78" spans="1:10" x14ac:dyDescent="0.2">
      <c r="B78" s="59" t="s">
        <v>384</v>
      </c>
      <c r="C78" s="60">
        <f>ROUND(C75/C74,3)</f>
        <v>0.85</v>
      </c>
      <c r="D78" s="51">
        <f>ROUND(D75/D74,3)</f>
        <v>0.69699999999999995</v>
      </c>
      <c r="E78" s="51">
        <f>ROUND(E75/E74,3)</f>
        <v>1</v>
      </c>
      <c r="F78" s="51">
        <f>ROUND(F75/F74,3)</f>
        <v>0.98099999999999998</v>
      </c>
      <c r="G78" s="51">
        <f>ROUND(G75/G74,3)</f>
        <v>0.74299999999999999</v>
      </c>
    </row>
    <row r="79" spans="1:10" x14ac:dyDescent="0.2">
      <c r="B79" s="59" t="s">
        <v>43</v>
      </c>
      <c r="C79" s="60">
        <f>ROUND(C76/C75,3)</f>
        <v>9.6000000000000002E-2</v>
      </c>
      <c r="D79" s="51">
        <f>ROUND(D76/D75,3)</f>
        <v>0.04</v>
      </c>
      <c r="E79" s="51">
        <f>ROUND(E76/E75,3)</f>
        <v>6.8000000000000005E-2</v>
      </c>
      <c r="F79" s="51">
        <f>ROUND(F76/F75,3)</f>
        <v>0.13200000000000001</v>
      </c>
      <c r="G79" s="51">
        <f>ROUND(G76/G75,3)</f>
        <v>0.107</v>
      </c>
    </row>
    <row r="83" spans="1:10" s="45" customFormat="1" ht="31" customHeight="1" x14ac:dyDescent="0.2">
      <c r="A83" s="79" t="s">
        <v>397</v>
      </c>
      <c r="B83" s="82" t="s">
        <v>445</v>
      </c>
      <c r="C83" s="82"/>
      <c r="D83" s="82"/>
      <c r="E83" s="82"/>
      <c r="F83" s="82"/>
      <c r="G83" s="82"/>
      <c r="H83" s="82"/>
      <c r="I83" s="82"/>
      <c r="J83" s="82"/>
    </row>
    <row r="84" spans="1:10" x14ac:dyDescent="0.2">
      <c r="B84" s="43" t="s">
        <v>444</v>
      </c>
      <c r="C84" s="43"/>
      <c r="D84" s="43"/>
      <c r="E84" s="43"/>
      <c r="F84" s="43"/>
      <c r="G84" s="43"/>
      <c r="H84" s="43"/>
      <c r="I84" s="43"/>
      <c r="J84" s="43"/>
    </row>
    <row r="85" spans="1:10" x14ac:dyDescent="0.2">
      <c r="B85" s="43" t="s">
        <v>67</v>
      </c>
      <c r="C85" s="43"/>
      <c r="D85" s="43"/>
      <c r="E85" s="43"/>
      <c r="F85" s="43"/>
      <c r="G85" s="43"/>
      <c r="H85" s="43"/>
      <c r="I85" s="43"/>
      <c r="J85" s="43"/>
    </row>
    <row r="87" spans="1:10" x14ac:dyDescent="0.2">
      <c r="B87" s="32" t="s">
        <v>55</v>
      </c>
      <c r="C87" s="32">
        <v>490</v>
      </c>
    </row>
    <row r="88" spans="1:10" x14ac:dyDescent="0.2">
      <c r="B88" s="32" t="s">
        <v>56</v>
      </c>
      <c r="C88" s="32">
        <v>141</v>
      </c>
    </row>
    <row r="89" spans="1:10" x14ac:dyDescent="0.2">
      <c r="B89" s="32" t="s">
        <v>57</v>
      </c>
      <c r="C89" s="32">
        <f>C87-C88</f>
        <v>349</v>
      </c>
    </row>
    <row r="91" spans="1:10" x14ac:dyDescent="0.2">
      <c r="B91" s="32" t="s">
        <v>58</v>
      </c>
      <c r="C91" s="32">
        <v>92</v>
      </c>
    </row>
    <row r="92" spans="1:10" x14ac:dyDescent="0.2">
      <c r="B92" s="32" t="s">
        <v>59</v>
      </c>
      <c r="C92" s="32">
        <v>74</v>
      </c>
    </row>
    <row r="93" spans="1:10" x14ac:dyDescent="0.2">
      <c r="B93" s="32" t="s">
        <v>60</v>
      </c>
      <c r="C93" s="32">
        <v>42</v>
      </c>
    </row>
    <row r="94" spans="1:10" x14ac:dyDescent="0.2">
      <c r="B94" s="32" t="s">
        <v>61</v>
      </c>
      <c r="C94" s="32">
        <v>15</v>
      </c>
    </row>
    <row r="95" spans="1:10" x14ac:dyDescent="0.2">
      <c r="B95" s="32" t="s">
        <v>62</v>
      </c>
      <c r="C95" s="32" t="s">
        <v>63</v>
      </c>
    </row>
    <row r="96" spans="1:10" x14ac:dyDescent="0.2">
      <c r="B96" s="32" t="s">
        <v>64</v>
      </c>
      <c r="C96" s="32">
        <f>1.1 *C94</f>
        <v>16.5</v>
      </c>
    </row>
    <row r="98" spans="1:10" x14ac:dyDescent="0.2">
      <c r="B98" s="38" t="s">
        <v>65</v>
      </c>
      <c r="C98" s="38">
        <f>C88/C87</f>
        <v>0.28775510204081634</v>
      </c>
    </row>
    <row r="99" spans="1:10" x14ac:dyDescent="0.2">
      <c r="B99" s="38" t="s">
        <v>66</v>
      </c>
      <c r="C99" s="38">
        <f>C96/C91</f>
        <v>0.17934782608695651</v>
      </c>
    </row>
    <row r="102" spans="1:10" ht="43" customHeight="1" x14ac:dyDescent="0.2">
      <c r="A102" s="79" t="s">
        <v>398</v>
      </c>
      <c r="B102" s="80" t="s">
        <v>376</v>
      </c>
      <c r="C102" s="43"/>
      <c r="D102" s="43"/>
      <c r="E102" s="43"/>
      <c r="F102" s="43"/>
      <c r="G102" s="43"/>
      <c r="H102" s="43"/>
      <c r="I102" s="43"/>
      <c r="J102" s="43"/>
    </row>
    <row r="103" spans="1:10" x14ac:dyDescent="0.2">
      <c r="B103" s="32" t="s">
        <v>377</v>
      </c>
    </row>
    <row r="106" spans="1:10" x14ac:dyDescent="0.2">
      <c r="B106" s="38" t="s">
        <v>386</v>
      </c>
      <c r="C106" s="54" t="s">
        <v>68</v>
      </c>
      <c r="D106" s="46" t="s">
        <v>378</v>
      </c>
    </row>
    <row r="107" spans="1:10" x14ac:dyDescent="0.2">
      <c r="B107" s="81" t="s">
        <v>387</v>
      </c>
    </row>
    <row r="108" spans="1:10" x14ac:dyDescent="0.2">
      <c r="B108" s="81"/>
    </row>
    <row r="109" spans="1:10" ht="29" customHeight="1" x14ac:dyDescent="0.2">
      <c r="B109" s="81"/>
    </row>
    <row r="110" spans="1:10" x14ac:dyDescent="0.2">
      <c r="B110" s="44"/>
    </row>
    <row r="116" spans="1:5" x14ac:dyDescent="0.2">
      <c r="A116" s="58" t="s">
        <v>424</v>
      </c>
      <c r="B116" s="43" t="s">
        <v>422</v>
      </c>
      <c r="C116" s="43"/>
      <c r="D116" s="43"/>
      <c r="E116" s="43"/>
    </row>
    <row r="117" spans="1:5" x14ac:dyDescent="0.2">
      <c r="B117" s="32" t="s">
        <v>423</v>
      </c>
    </row>
    <row r="118" spans="1:5" s="44" customFormat="1" ht="30" x14ac:dyDescent="0.2">
      <c r="A118" s="62">
        <v>0</v>
      </c>
      <c r="B118" s="71" t="s">
        <v>411</v>
      </c>
      <c r="C118" s="72" t="s">
        <v>0</v>
      </c>
      <c r="D118" s="52" t="s">
        <v>412</v>
      </c>
      <c r="E118" s="52" t="s">
        <v>413</v>
      </c>
    </row>
    <row r="119" spans="1:5" x14ac:dyDescent="0.2">
      <c r="B119" s="67"/>
      <c r="C119" s="68"/>
      <c r="D119" s="50"/>
      <c r="E119" s="50"/>
    </row>
    <row r="120" spans="1:5" ht="15" x14ac:dyDescent="0.2">
      <c r="B120" s="73" t="s">
        <v>414</v>
      </c>
      <c r="C120" s="68">
        <f>SUM(D120:E120)</f>
        <v>401</v>
      </c>
      <c r="D120" s="50">
        <v>158</v>
      </c>
      <c r="E120" s="50">
        <v>243</v>
      </c>
    </row>
    <row r="121" spans="1:5" x14ac:dyDescent="0.2">
      <c r="B121" s="67" t="s">
        <v>415</v>
      </c>
      <c r="C121" s="68">
        <f>SUM(D121:E121)</f>
        <v>207</v>
      </c>
      <c r="D121" s="50">
        <v>71</v>
      </c>
      <c r="E121" s="50">
        <v>136</v>
      </c>
    </row>
    <row r="122" spans="1:5" x14ac:dyDescent="0.2">
      <c r="B122" s="67"/>
      <c r="C122" s="68"/>
      <c r="D122" s="50"/>
      <c r="E122" s="50"/>
    </row>
    <row r="123" spans="1:5" x14ac:dyDescent="0.2">
      <c r="B123" s="67" t="s">
        <v>403</v>
      </c>
      <c r="C123" s="68">
        <f>SUM(D123:E123)</f>
        <v>323</v>
      </c>
      <c r="D123" s="50">
        <v>116</v>
      </c>
      <c r="E123" s="50">
        <v>207</v>
      </c>
    </row>
    <row r="124" spans="1:5" x14ac:dyDescent="0.2">
      <c r="B124" s="67" t="s">
        <v>417</v>
      </c>
      <c r="C124" s="68"/>
      <c r="D124" s="50"/>
      <c r="E124" s="50"/>
    </row>
    <row r="125" spans="1:5" x14ac:dyDescent="0.2">
      <c r="B125" s="67" t="s">
        <v>416</v>
      </c>
      <c r="C125" s="68">
        <f>SUM(D125:E125)</f>
        <v>249</v>
      </c>
      <c r="D125" s="61">
        <v>90</v>
      </c>
      <c r="E125" s="50">
        <v>159</v>
      </c>
    </row>
    <row r="126" spans="1:5" x14ac:dyDescent="0.2">
      <c r="B126" s="74" t="s">
        <v>404</v>
      </c>
      <c r="C126" s="75">
        <f>SUM(D126:E126)</f>
        <v>51</v>
      </c>
      <c r="D126" s="61">
        <v>25</v>
      </c>
      <c r="E126" s="61">
        <v>26</v>
      </c>
    </row>
    <row r="127" spans="1:5" x14ac:dyDescent="0.2">
      <c r="B127" s="74" t="s">
        <v>405</v>
      </c>
      <c r="C127" s="75">
        <f>SUM(D127:E127)</f>
        <v>90</v>
      </c>
      <c r="D127" s="61">
        <v>27</v>
      </c>
      <c r="E127" s="61">
        <v>63</v>
      </c>
    </row>
    <row r="128" spans="1:5" x14ac:dyDescent="0.2">
      <c r="B128" s="74" t="s">
        <v>406</v>
      </c>
      <c r="C128" s="75">
        <f>SUM(D128:E128)</f>
        <v>93</v>
      </c>
      <c r="D128" s="61">
        <v>35</v>
      </c>
      <c r="E128" s="61">
        <v>58</v>
      </c>
    </row>
    <row r="129" spans="1:5" ht="15" x14ac:dyDescent="0.2">
      <c r="B129" s="73" t="s">
        <v>418</v>
      </c>
      <c r="C129" s="68">
        <f>SUM(D129:E129)</f>
        <v>15</v>
      </c>
      <c r="D129" s="50">
        <v>3</v>
      </c>
      <c r="E129" s="61">
        <v>12</v>
      </c>
    </row>
    <row r="130" spans="1:5" x14ac:dyDescent="0.2">
      <c r="B130" s="67" t="s">
        <v>407</v>
      </c>
      <c r="C130" s="68">
        <f>SUM(D130:E130)</f>
        <v>93</v>
      </c>
      <c r="D130" s="61">
        <v>35</v>
      </c>
      <c r="E130" s="61">
        <v>58</v>
      </c>
    </row>
    <row r="131" spans="1:5" x14ac:dyDescent="0.2">
      <c r="B131" s="76" t="s">
        <v>408</v>
      </c>
      <c r="C131" s="75">
        <f>SUM(D131:E131)</f>
        <v>50</v>
      </c>
      <c r="D131" s="61">
        <v>22</v>
      </c>
      <c r="E131" s="61">
        <v>28</v>
      </c>
    </row>
    <row r="132" spans="1:5" x14ac:dyDescent="0.2">
      <c r="B132" s="76" t="s">
        <v>420</v>
      </c>
      <c r="C132" s="75">
        <f>SUM(D132:E132)</f>
        <v>43</v>
      </c>
      <c r="D132" s="61">
        <v>13</v>
      </c>
      <c r="E132" s="61">
        <v>30</v>
      </c>
    </row>
    <row r="133" spans="1:5" x14ac:dyDescent="0.2">
      <c r="B133" s="67" t="s">
        <v>409</v>
      </c>
      <c r="C133" s="68">
        <f>SUM(D133:E133)</f>
        <v>47</v>
      </c>
      <c r="D133" s="61">
        <v>13</v>
      </c>
      <c r="E133" s="61">
        <v>34</v>
      </c>
    </row>
    <row r="134" spans="1:5" x14ac:dyDescent="0.2">
      <c r="B134" s="69" t="s">
        <v>410</v>
      </c>
      <c r="C134" s="70">
        <f>SUM(D134:E134)</f>
        <v>46</v>
      </c>
      <c r="D134" s="61">
        <v>22</v>
      </c>
      <c r="E134" s="61">
        <v>24</v>
      </c>
    </row>
    <row r="137" spans="1:5" x14ac:dyDescent="0.2">
      <c r="B137" s="54" t="s">
        <v>425</v>
      </c>
      <c r="C137" s="54">
        <f>ROUND(C128/C120,2)</f>
        <v>0.23</v>
      </c>
    </row>
    <row r="138" spans="1:5" x14ac:dyDescent="0.2">
      <c r="B138" s="54" t="s">
        <v>426</v>
      </c>
      <c r="C138" s="54">
        <f>ROUND(C127/C120,2)</f>
        <v>0.22</v>
      </c>
    </row>
    <row r="139" spans="1:5" x14ac:dyDescent="0.2">
      <c r="B139" s="54" t="s">
        <v>419</v>
      </c>
      <c r="C139" s="54">
        <f>ROUND(C128/SUM(C126:C128),2)</f>
        <v>0.4</v>
      </c>
    </row>
    <row r="140" spans="1:5" x14ac:dyDescent="0.2">
      <c r="B140" s="54" t="s">
        <v>421</v>
      </c>
      <c r="C140" s="54">
        <f>ROUND(C132/SUM(C131:C132),2)</f>
        <v>0.46</v>
      </c>
    </row>
    <row r="141" spans="1:5" x14ac:dyDescent="0.2">
      <c r="B141" s="54" t="s">
        <v>408</v>
      </c>
      <c r="C141" s="54">
        <f>1-C140</f>
        <v>0.54</v>
      </c>
    </row>
    <row r="144" spans="1:5" ht="22" customHeight="1" x14ac:dyDescent="0.2">
      <c r="A144" s="58" t="s">
        <v>441</v>
      </c>
      <c r="B144" s="64" t="s">
        <v>438</v>
      </c>
      <c r="C144" s="64"/>
      <c r="D144" s="64"/>
      <c r="E144" s="64"/>
    </row>
    <row r="145" spans="2:5" ht="26" customHeight="1" x14ac:dyDescent="0.2">
      <c r="B145" s="64" t="s">
        <v>439</v>
      </c>
      <c r="C145" s="64"/>
      <c r="D145" s="64"/>
      <c r="E145" s="64"/>
    </row>
    <row r="146" spans="2:5" x14ac:dyDescent="0.2">
      <c r="B146" s="32" t="s">
        <v>440</v>
      </c>
    </row>
    <row r="148" spans="2:5" x14ac:dyDescent="0.2">
      <c r="B148" s="32" t="s">
        <v>432</v>
      </c>
    </row>
    <row r="149" spans="2:5" x14ac:dyDescent="0.2">
      <c r="B149" s="32" t="s">
        <v>431</v>
      </c>
    </row>
    <row r="150" spans="2:5" x14ac:dyDescent="0.2">
      <c r="B150" s="32" t="s">
        <v>427</v>
      </c>
    </row>
    <row r="152" spans="2:5" x14ac:dyDescent="0.2">
      <c r="B152" s="65" t="s">
        <v>414</v>
      </c>
      <c r="C152" s="66">
        <v>12927</v>
      </c>
    </row>
    <row r="153" spans="2:5" x14ac:dyDescent="0.2">
      <c r="B153" s="67" t="s">
        <v>433</v>
      </c>
      <c r="C153" s="68">
        <v>22825</v>
      </c>
    </row>
    <row r="154" spans="2:5" x14ac:dyDescent="0.2">
      <c r="B154" s="67" t="s">
        <v>434</v>
      </c>
      <c r="C154" s="68">
        <v>9347</v>
      </c>
    </row>
    <row r="155" spans="2:5" x14ac:dyDescent="0.2">
      <c r="B155" s="67" t="s">
        <v>436</v>
      </c>
      <c r="C155" s="68"/>
    </row>
    <row r="156" spans="2:5" x14ac:dyDescent="0.2">
      <c r="B156" s="67" t="s">
        <v>428</v>
      </c>
      <c r="C156" s="68">
        <v>2862</v>
      </c>
    </row>
    <row r="157" spans="2:5" x14ac:dyDescent="0.2">
      <c r="B157" s="67" t="s">
        <v>429</v>
      </c>
      <c r="C157" s="68">
        <v>6750</v>
      </c>
    </row>
    <row r="158" spans="2:5" x14ac:dyDescent="0.2">
      <c r="B158" s="69" t="s">
        <v>430</v>
      </c>
      <c r="C158" s="70">
        <v>13182</v>
      </c>
    </row>
    <row r="161" spans="1:8" x14ac:dyDescent="0.2">
      <c r="B161" s="54" t="s">
        <v>435</v>
      </c>
      <c r="C161" s="54">
        <f>C154/C152</f>
        <v>0.72306026146824476</v>
      </c>
    </row>
    <row r="162" spans="1:8" x14ac:dyDescent="0.2">
      <c r="B162" s="54" t="s">
        <v>437</v>
      </c>
      <c r="C162" s="54"/>
    </row>
    <row r="163" spans="1:8" x14ac:dyDescent="0.2">
      <c r="B163" s="54" t="s">
        <v>428</v>
      </c>
      <c r="C163" s="63">
        <f>C156/SUM(C156:C158)</f>
        <v>0.1255593577257173</v>
      </c>
    </row>
    <row r="164" spans="1:8" x14ac:dyDescent="0.2">
      <c r="B164" s="54" t="s">
        <v>429</v>
      </c>
      <c r="C164" s="63">
        <f>C157/SUM(C156:C158)</f>
        <v>0.29613056067386156</v>
      </c>
    </row>
    <row r="165" spans="1:8" x14ac:dyDescent="0.2">
      <c r="B165" s="54" t="s">
        <v>430</v>
      </c>
      <c r="C165" s="63">
        <f>1-C164-C163</f>
        <v>0.57831008160042119</v>
      </c>
    </row>
    <row r="170" spans="1:8" x14ac:dyDescent="0.2">
      <c r="A170" s="58" t="s">
        <v>657</v>
      </c>
      <c r="B170" s="86" t="s">
        <v>656</v>
      </c>
      <c r="C170" s="86"/>
      <c r="D170" s="86"/>
      <c r="E170" s="86"/>
      <c r="F170" s="86"/>
      <c r="G170" s="86"/>
      <c r="H170" s="86"/>
    </row>
    <row r="171" spans="1:8" x14ac:dyDescent="0.2">
      <c r="B171" s="43" t="s">
        <v>655</v>
      </c>
      <c r="C171" s="43"/>
      <c r="D171" s="43"/>
      <c r="E171" s="43"/>
      <c r="F171" s="43"/>
      <c r="G171" s="43"/>
      <c r="H171" s="43"/>
    </row>
    <row r="173" spans="1:8" x14ac:dyDescent="0.2">
      <c r="B173" s="32" t="s">
        <v>658</v>
      </c>
      <c r="C173" s="32">
        <v>0.23</v>
      </c>
      <c r="D173" s="32" t="s">
        <v>659</v>
      </c>
    </row>
  </sheetData>
  <mergeCells count="12">
    <mergeCell ref="B12:J12"/>
    <mergeCell ref="B170:H170"/>
    <mergeCell ref="B144:E144"/>
    <mergeCell ref="B145:E145"/>
    <mergeCell ref="B13:J13"/>
    <mergeCell ref="B63:J63"/>
    <mergeCell ref="B44:J44"/>
    <mergeCell ref="B71:J71"/>
    <mergeCell ref="B83:J83"/>
    <mergeCell ref="B107:B109"/>
    <mergeCell ref="B62:F62"/>
    <mergeCell ref="B70:J70"/>
  </mergeCells>
  <hyperlinks>
    <hyperlink ref="C14" r:id="rId1" xr:uid="{F8480CC7-3B8D-7149-9CD2-67A469506158}"/>
    <hyperlink ref="B64" r:id="rId2" xr:uid="{E9DA9344-A902-E34A-AE2C-C72CB641351A}"/>
    <hyperlink ref="B72" r:id="rId3" display="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xr:uid="{23463FBD-0813-1745-81DF-EE5A987DCFC7}"/>
    <hyperlink ref="C15" r:id="rId4" xr:uid="{8403FC25-FD65-8D44-997F-C624BEE92A3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D9E1-FAC7-F440-A0AD-3FF325D90308}">
  <sheetPr filterMode="1"/>
  <dimension ref="A1:O520"/>
  <sheetViews>
    <sheetView workbookViewId="0">
      <selection activeCell="O96" sqref="O96"/>
    </sheetView>
  </sheetViews>
  <sheetFormatPr baseColWidth="10" defaultRowHeight="16" x14ac:dyDescent="0.2"/>
  <cols>
    <col min="14" max="14" width="24.33203125" customWidth="1"/>
  </cols>
  <sheetData>
    <row r="1" spans="1:15" ht="51" x14ac:dyDescent="0.2">
      <c r="A1" s="4" t="s">
        <v>70</v>
      </c>
      <c r="B1" s="5"/>
      <c r="C1" s="4" t="s">
        <v>71</v>
      </c>
      <c r="D1" s="5"/>
      <c r="E1" s="4" t="s">
        <v>72</v>
      </c>
      <c r="F1" s="5"/>
      <c r="G1" s="27" t="s">
        <v>313</v>
      </c>
      <c r="H1" s="4" t="s">
        <v>73</v>
      </c>
      <c r="I1" s="5"/>
      <c r="J1" s="4" t="s">
        <v>74</v>
      </c>
      <c r="K1" s="6"/>
      <c r="L1" s="5"/>
      <c r="M1" s="7" t="s">
        <v>75</v>
      </c>
      <c r="N1" s="7" t="s">
        <v>76</v>
      </c>
      <c r="O1" s="8"/>
    </row>
    <row r="2" spans="1:15" ht="17" x14ac:dyDescent="0.2">
      <c r="A2" s="4" t="s">
        <v>77</v>
      </c>
      <c r="B2" s="5"/>
      <c r="C2" s="4" t="s">
        <v>78</v>
      </c>
      <c r="D2" s="5"/>
      <c r="E2" s="9" t="s">
        <v>79</v>
      </c>
      <c r="F2" s="10"/>
      <c r="G2" s="26">
        <v>1998</v>
      </c>
      <c r="H2" s="4" t="s">
        <v>80</v>
      </c>
      <c r="I2" s="5"/>
      <c r="J2" s="4" t="s">
        <v>81</v>
      </c>
      <c r="K2" s="6"/>
      <c r="L2" s="5"/>
      <c r="M2" s="11">
        <v>0.09</v>
      </c>
      <c r="N2" s="7" t="s">
        <v>82</v>
      </c>
      <c r="O2" s="8"/>
    </row>
    <row r="3" spans="1:15" x14ac:dyDescent="0.2">
      <c r="A3" s="4" t="s">
        <v>83</v>
      </c>
      <c r="B3" s="5"/>
      <c r="C3" s="4" t="s">
        <v>84</v>
      </c>
      <c r="D3" s="5"/>
      <c r="E3" s="9" t="s">
        <v>85</v>
      </c>
      <c r="F3" s="10"/>
      <c r="G3" s="26">
        <v>1999</v>
      </c>
      <c r="H3" s="4" t="s">
        <v>80</v>
      </c>
      <c r="I3" s="5"/>
      <c r="J3" s="4" t="s">
        <v>86</v>
      </c>
      <c r="K3" s="6"/>
      <c r="L3" s="5"/>
      <c r="M3" s="11">
        <v>7.0000000000000007E-2</v>
      </c>
      <c r="N3" s="12">
        <v>7</v>
      </c>
      <c r="O3" s="8"/>
    </row>
    <row r="4" spans="1:15" x14ac:dyDescent="0.2">
      <c r="A4" s="4" t="s">
        <v>87</v>
      </c>
      <c r="B4" s="5"/>
      <c r="C4" s="4" t="s">
        <v>88</v>
      </c>
      <c r="D4" s="5"/>
      <c r="E4" s="13">
        <v>1991</v>
      </c>
      <c r="F4" s="14"/>
      <c r="G4" s="28">
        <v>1991</v>
      </c>
      <c r="H4" s="4" t="s">
        <v>80</v>
      </c>
      <c r="I4" s="5"/>
      <c r="J4" s="4" t="s">
        <v>89</v>
      </c>
      <c r="K4" s="6"/>
      <c r="L4" s="5"/>
      <c r="M4" s="11">
        <v>0.3</v>
      </c>
      <c r="N4" s="12">
        <v>11</v>
      </c>
      <c r="O4" s="8"/>
    </row>
    <row r="5" spans="1:15" x14ac:dyDescent="0.2">
      <c r="A5" s="4" t="s">
        <v>90</v>
      </c>
      <c r="B5" s="5"/>
      <c r="C5" s="4" t="s">
        <v>91</v>
      </c>
      <c r="D5" s="5"/>
      <c r="E5" s="4" t="s">
        <v>92</v>
      </c>
      <c r="F5" s="5"/>
      <c r="G5" s="27">
        <v>1994</v>
      </c>
      <c r="H5" s="4" t="s">
        <v>93</v>
      </c>
      <c r="I5" s="5"/>
      <c r="J5" s="13">
        <v>156</v>
      </c>
      <c r="K5" s="15"/>
      <c r="L5" s="14"/>
      <c r="M5" s="11">
        <v>0.05</v>
      </c>
      <c r="N5" s="12">
        <v>1</v>
      </c>
      <c r="O5" s="16"/>
    </row>
    <row r="6" spans="1:15" x14ac:dyDescent="0.2">
      <c r="A6" s="4" t="s">
        <v>94</v>
      </c>
      <c r="B6" s="5"/>
      <c r="C6" s="4" t="s">
        <v>95</v>
      </c>
      <c r="D6" s="5"/>
      <c r="E6" s="4" t="s">
        <v>96</v>
      </c>
      <c r="F6" s="5"/>
      <c r="G6" s="27">
        <v>2001</v>
      </c>
      <c r="H6" s="4" t="s">
        <v>80</v>
      </c>
      <c r="I6" s="5"/>
      <c r="J6" s="4" t="s">
        <v>97</v>
      </c>
      <c r="K6" s="6"/>
      <c r="L6" s="5"/>
      <c r="M6" s="11">
        <v>0.28999999999999998</v>
      </c>
      <c r="N6" s="12">
        <v>11</v>
      </c>
      <c r="O6" s="16"/>
    </row>
    <row r="7" spans="1:15" x14ac:dyDescent="0.2">
      <c r="A7" s="4" t="s">
        <v>94</v>
      </c>
      <c r="B7" s="5"/>
      <c r="C7" s="4" t="s">
        <v>95</v>
      </c>
      <c r="D7" s="5"/>
      <c r="E7" s="4" t="s">
        <v>96</v>
      </c>
      <c r="F7" s="5"/>
      <c r="G7" s="27">
        <v>2001</v>
      </c>
      <c r="H7" s="4" t="s">
        <v>80</v>
      </c>
      <c r="I7" s="5"/>
      <c r="J7" s="9" t="s">
        <v>98</v>
      </c>
      <c r="K7" s="17"/>
      <c r="L7" s="10"/>
      <c r="M7" s="11">
        <v>0.12</v>
      </c>
      <c r="N7" s="12">
        <v>3</v>
      </c>
      <c r="O7" s="8"/>
    </row>
    <row r="8" spans="1:15" x14ac:dyDescent="0.2">
      <c r="A8" s="4" t="s">
        <v>99</v>
      </c>
      <c r="B8" s="5"/>
      <c r="C8" s="4" t="s">
        <v>100</v>
      </c>
      <c r="D8" s="5"/>
      <c r="E8" s="4" t="s">
        <v>101</v>
      </c>
      <c r="F8" s="5"/>
      <c r="G8" s="27">
        <v>1994</v>
      </c>
      <c r="H8" s="4" t="s">
        <v>80</v>
      </c>
      <c r="I8" s="5"/>
      <c r="J8" s="4" t="s">
        <v>102</v>
      </c>
      <c r="K8" s="6"/>
      <c r="L8" s="5"/>
      <c r="M8" s="11">
        <v>0.32</v>
      </c>
      <c r="N8" s="12">
        <v>12</v>
      </c>
      <c r="O8" s="16"/>
    </row>
    <row r="9" spans="1:15" x14ac:dyDescent="0.2">
      <c r="A9" s="4" t="s">
        <v>99</v>
      </c>
      <c r="B9" s="5"/>
      <c r="C9" s="4" t="s">
        <v>100</v>
      </c>
      <c r="D9" s="5"/>
      <c r="E9" s="4" t="s">
        <v>101</v>
      </c>
      <c r="F9" s="5"/>
      <c r="G9" s="27">
        <v>1994</v>
      </c>
      <c r="H9" s="4" t="s">
        <v>80</v>
      </c>
      <c r="I9" s="5"/>
      <c r="J9" s="9" t="s">
        <v>103</v>
      </c>
      <c r="K9" s="17"/>
      <c r="L9" s="10"/>
      <c r="M9" s="11">
        <v>0.3</v>
      </c>
      <c r="N9" s="12">
        <v>8</v>
      </c>
      <c r="O9" s="8"/>
    </row>
    <row r="10" spans="1:15" x14ac:dyDescent="0.2">
      <c r="A10" s="4" t="s">
        <v>99</v>
      </c>
      <c r="B10" s="5"/>
      <c r="C10" s="4" t="s">
        <v>100</v>
      </c>
      <c r="D10" s="5"/>
      <c r="E10" s="4" t="s">
        <v>101</v>
      </c>
      <c r="F10" s="5"/>
      <c r="G10" s="27">
        <v>1994</v>
      </c>
      <c r="H10" s="4" t="s">
        <v>80</v>
      </c>
      <c r="I10" s="5"/>
      <c r="J10" s="4" t="s">
        <v>104</v>
      </c>
      <c r="K10" s="6"/>
      <c r="L10" s="5"/>
      <c r="M10" s="11">
        <v>0.33</v>
      </c>
      <c r="N10" s="12">
        <v>7</v>
      </c>
      <c r="O10" s="8"/>
    </row>
    <row r="11" spans="1:15" x14ac:dyDescent="0.2">
      <c r="A11" s="4" t="s">
        <v>99</v>
      </c>
      <c r="B11" s="5"/>
      <c r="C11" s="4" t="s">
        <v>100</v>
      </c>
      <c r="D11" s="5"/>
      <c r="E11" s="4" t="s">
        <v>101</v>
      </c>
      <c r="F11" s="5"/>
      <c r="G11" s="27">
        <v>1994</v>
      </c>
      <c r="H11" s="4" t="s">
        <v>80</v>
      </c>
      <c r="I11" s="5"/>
      <c r="J11" s="9" t="s">
        <v>105</v>
      </c>
      <c r="K11" s="17"/>
      <c r="L11" s="10"/>
      <c r="M11" s="11">
        <v>0.39</v>
      </c>
      <c r="N11" s="12">
        <v>8</v>
      </c>
      <c r="O11" s="8"/>
    </row>
    <row r="12" spans="1:15" x14ac:dyDescent="0.2">
      <c r="A12" s="4" t="s">
        <v>99</v>
      </c>
      <c r="B12" s="5"/>
      <c r="C12" s="4" t="s">
        <v>100</v>
      </c>
      <c r="D12" s="5"/>
      <c r="E12" s="4" t="s">
        <v>101</v>
      </c>
      <c r="F12" s="5"/>
      <c r="G12" s="27">
        <v>1994</v>
      </c>
      <c r="H12" s="4" t="s">
        <v>80</v>
      </c>
      <c r="I12" s="5"/>
      <c r="J12" s="4" t="s">
        <v>106</v>
      </c>
      <c r="K12" s="6"/>
      <c r="L12" s="5"/>
      <c r="M12" s="11">
        <v>0.26</v>
      </c>
      <c r="N12" s="12">
        <v>12</v>
      </c>
      <c r="O12" s="8"/>
    </row>
    <row r="13" spans="1:15" x14ac:dyDescent="0.2">
      <c r="A13" s="4" t="s">
        <v>107</v>
      </c>
      <c r="B13" s="5"/>
      <c r="C13" s="4" t="s">
        <v>108</v>
      </c>
      <c r="D13" s="5"/>
      <c r="E13" s="13">
        <v>1976</v>
      </c>
      <c r="F13" s="14"/>
      <c r="G13" s="28">
        <v>1976</v>
      </c>
      <c r="H13" s="4" t="s">
        <v>109</v>
      </c>
      <c r="I13" s="5"/>
      <c r="J13" s="13">
        <v>811</v>
      </c>
      <c r="K13" s="15"/>
      <c r="L13" s="14"/>
      <c r="M13" s="11">
        <v>0.2</v>
      </c>
      <c r="N13" s="12">
        <v>8</v>
      </c>
      <c r="O13" s="8"/>
    </row>
    <row r="14" spans="1:15" ht="17" x14ac:dyDescent="0.2">
      <c r="A14" s="4" t="s">
        <v>110</v>
      </c>
      <c r="B14" s="5"/>
      <c r="C14" s="4" t="s">
        <v>111</v>
      </c>
      <c r="D14" s="5"/>
      <c r="E14" s="4" t="s">
        <v>112</v>
      </c>
      <c r="F14" s="5"/>
      <c r="G14" s="27">
        <v>1990</v>
      </c>
      <c r="H14" s="4" t="s">
        <v>80</v>
      </c>
      <c r="I14" s="5"/>
      <c r="J14" s="13">
        <v>300</v>
      </c>
      <c r="K14" s="15"/>
      <c r="L14" s="14"/>
      <c r="M14" s="11">
        <v>0.15</v>
      </c>
      <c r="N14" s="7" t="s">
        <v>82</v>
      </c>
      <c r="O14" s="16"/>
    </row>
    <row r="15" spans="1:15" x14ac:dyDescent="0.2">
      <c r="A15" s="4" t="s">
        <v>113</v>
      </c>
      <c r="B15" s="5"/>
      <c r="C15" s="4" t="s">
        <v>114</v>
      </c>
      <c r="D15" s="5"/>
      <c r="E15" s="4" t="s">
        <v>115</v>
      </c>
      <c r="F15" s="5"/>
      <c r="G15" s="27">
        <v>1991</v>
      </c>
      <c r="H15" s="4" t="s">
        <v>80</v>
      </c>
      <c r="I15" s="5"/>
      <c r="J15" s="9" t="s">
        <v>116</v>
      </c>
      <c r="K15" s="17"/>
      <c r="L15" s="10"/>
      <c r="M15" s="11">
        <v>0.18</v>
      </c>
      <c r="N15" s="12">
        <v>3</v>
      </c>
      <c r="O15" s="8"/>
    </row>
    <row r="16" spans="1:15" x14ac:dyDescent="0.2">
      <c r="A16" s="4" t="s">
        <v>113</v>
      </c>
      <c r="B16" s="5"/>
      <c r="C16" s="4" t="s">
        <v>117</v>
      </c>
      <c r="D16" s="5"/>
      <c r="E16" s="4" t="s">
        <v>115</v>
      </c>
      <c r="F16" s="5"/>
      <c r="G16" s="27">
        <v>1991</v>
      </c>
      <c r="H16" s="4" t="s">
        <v>80</v>
      </c>
      <c r="I16" s="5"/>
      <c r="J16" s="9" t="s">
        <v>118</v>
      </c>
      <c r="K16" s="17"/>
      <c r="L16" s="10"/>
      <c r="M16" s="11">
        <v>0.22</v>
      </c>
      <c r="N16" s="12">
        <v>3</v>
      </c>
      <c r="O16" s="8"/>
    </row>
    <row r="17" spans="1:15" x14ac:dyDescent="0.2">
      <c r="A17" s="4" t="s">
        <v>113</v>
      </c>
      <c r="B17" s="5"/>
      <c r="C17" s="4" t="s">
        <v>119</v>
      </c>
      <c r="D17" s="5"/>
      <c r="E17" s="4" t="s">
        <v>115</v>
      </c>
      <c r="F17" s="5"/>
      <c r="G17" s="27">
        <v>1991</v>
      </c>
      <c r="H17" s="4" t="s">
        <v>80</v>
      </c>
      <c r="I17" s="5"/>
      <c r="J17" s="9" t="s">
        <v>120</v>
      </c>
      <c r="K17" s="17"/>
      <c r="L17" s="10"/>
      <c r="M17" s="11">
        <v>0.22</v>
      </c>
      <c r="N17" s="12">
        <v>3</v>
      </c>
      <c r="O17" s="8"/>
    </row>
    <row r="18" spans="1:15" x14ac:dyDescent="0.2">
      <c r="A18" s="4" t="s">
        <v>121</v>
      </c>
      <c r="B18" s="5"/>
      <c r="C18" s="4" t="s">
        <v>122</v>
      </c>
      <c r="D18" s="5"/>
      <c r="E18" s="9" t="s">
        <v>123</v>
      </c>
      <c r="F18" s="10"/>
      <c r="G18" s="26">
        <v>1999</v>
      </c>
      <c r="H18" s="4" t="s">
        <v>80</v>
      </c>
      <c r="I18" s="5"/>
      <c r="J18" s="4" t="s">
        <v>124</v>
      </c>
      <c r="K18" s="6"/>
      <c r="L18" s="5"/>
      <c r="M18" s="11">
        <v>0.17</v>
      </c>
      <c r="N18" s="12">
        <v>2</v>
      </c>
      <c r="O18" s="8"/>
    </row>
    <row r="19" spans="1:15" x14ac:dyDescent="0.2">
      <c r="A19" s="4" t="s">
        <v>125</v>
      </c>
      <c r="B19" s="5"/>
      <c r="C19" s="4" t="s">
        <v>126</v>
      </c>
      <c r="D19" s="5"/>
      <c r="E19" s="4" t="s">
        <v>127</v>
      </c>
      <c r="F19" s="5"/>
      <c r="G19" s="27">
        <v>1984</v>
      </c>
      <c r="H19" s="4" t="s">
        <v>80</v>
      </c>
      <c r="I19" s="5"/>
      <c r="J19" s="9" t="s">
        <v>128</v>
      </c>
      <c r="K19" s="17"/>
      <c r="L19" s="10"/>
      <c r="M19" s="11">
        <v>0.23</v>
      </c>
      <c r="N19" s="12">
        <v>23</v>
      </c>
      <c r="O19" s="8"/>
    </row>
    <row r="20" spans="1:15" x14ac:dyDescent="0.2">
      <c r="A20" s="4" t="s">
        <v>129</v>
      </c>
      <c r="B20" s="5"/>
      <c r="C20" s="4" t="s">
        <v>130</v>
      </c>
      <c r="D20" s="5"/>
      <c r="E20" s="13">
        <v>1998</v>
      </c>
      <c r="F20" s="14"/>
      <c r="G20" s="28">
        <v>1998</v>
      </c>
      <c r="H20" s="4" t="s">
        <v>80</v>
      </c>
      <c r="I20" s="5"/>
      <c r="J20" s="13">
        <v>48</v>
      </c>
      <c r="K20" s="15"/>
      <c r="L20" s="14"/>
      <c r="M20" s="11">
        <v>0.38</v>
      </c>
      <c r="N20" s="12">
        <v>14</v>
      </c>
      <c r="O20" s="16"/>
    </row>
    <row r="21" spans="1:15" x14ac:dyDescent="0.2">
      <c r="A21" s="4" t="s">
        <v>131</v>
      </c>
      <c r="B21" s="5"/>
      <c r="C21" s="4" t="s">
        <v>132</v>
      </c>
      <c r="D21" s="5"/>
      <c r="E21" s="13">
        <v>1992</v>
      </c>
      <c r="F21" s="14"/>
      <c r="G21" s="28">
        <v>1992</v>
      </c>
      <c r="H21" s="4" t="s">
        <v>80</v>
      </c>
      <c r="I21" s="5"/>
      <c r="J21" s="13">
        <v>118</v>
      </c>
      <c r="K21" s="15"/>
      <c r="L21" s="14"/>
      <c r="M21" s="11">
        <v>0.46</v>
      </c>
      <c r="N21" s="12">
        <v>16</v>
      </c>
      <c r="O21" s="16"/>
    </row>
    <row r="22" spans="1:15" hidden="1" x14ac:dyDescent="0.2">
      <c r="A22" s="4" t="s">
        <v>133</v>
      </c>
      <c r="B22" s="5"/>
      <c r="C22" s="4" t="s">
        <v>134</v>
      </c>
      <c r="D22" s="5"/>
      <c r="E22" s="4" t="s">
        <v>135</v>
      </c>
      <c r="F22" s="5"/>
      <c r="G22" s="27"/>
      <c r="H22" s="4" t="s">
        <v>136</v>
      </c>
      <c r="I22" s="5"/>
      <c r="J22" s="4" t="s">
        <v>137</v>
      </c>
      <c r="K22" s="6"/>
      <c r="L22" s="5"/>
      <c r="M22" s="11">
        <v>0.25</v>
      </c>
      <c r="N22" s="12">
        <v>8</v>
      </c>
      <c r="O22" s="8"/>
    </row>
    <row r="23" spans="1:15" hidden="1" x14ac:dyDescent="0.2">
      <c r="A23" s="4" t="s">
        <v>133</v>
      </c>
      <c r="B23" s="5"/>
      <c r="C23" s="4" t="s">
        <v>134</v>
      </c>
      <c r="D23" s="5"/>
      <c r="E23" s="4" t="s">
        <v>135</v>
      </c>
      <c r="F23" s="5"/>
      <c r="G23" s="27"/>
      <c r="H23" s="4" t="s">
        <v>136</v>
      </c>
      <c r="I23" s="5"/>
      <c r="J23" s="4" t="s">
        <v>138</v>
      </c>
      <c r="K23" s="6"/>
      <c r="L23" s="5"/>
      <c r="M23" s="11">
        <v>0.37</v>
      </c>
      <c r="N23" s="12">
        <v>13</v>
      </c>
      <c r="O23" s="8"/>
    </row>
    <row r="24" spans="1:15" hidden="1" x14ac:dyDescent="0.2">
      <c r="A24" s="4" t="s">
        <v>139</v>
      </c>
      <c r="B24" s="5"/>
      <c r="C24" s="4" t="s">
        <v>140</v>
      </c>
      <c r="D24" s="5"/>
      <c r="E24" s="4" t="s">
        <v>141</v>
      </c>
      <c r="F24" s="5"/>
      <c r="G24" s="27"/>
      <c r="H24" s="4" t="s">
        <v>136</v>
      </c>
      <c r="I24" s="5"/>
      <c r="J24" s="4" t="s">
        <v>142</v>
      </c>
      <c r="K24" s="6"/>
      <c r="L24" s="5"/>
      <c r="M24" s="11">
        <v>0.4</v>
      </c>
      <c r="N24" s="12">
        <v>34</v>
      </c>
      <c r="O24" s="16"/>
    </row>
    <row r="25" spans="1:15" ht="17" hidden="1" x14ac:dyDescent="0.2">
      <c r="A25" s="4" t="s">
        <v>143</v>
      </c>
      <c r="B25" s="5"/>
      <c r="C25" s="4" t="s">
        <v>144</v>
      </c>
      <c r="D25" s="5"/>
      <c r="E25" s="4" t="s">
        <v>145</v>
      </c>
      <c r="F25" s="5"/>
      <c r="G25" s="27"/>
      <c r="H25" s="4" t="s">
        <v>136</v>
      </c>
      <c r="I25" s="5"/>
      <c r="J25" s="9" t="s">
        <v>146</v>
      </c>
      <c r="K25" s="17"/>
      <c r="L25" s="10"/>
      <c r="M25" s="11">
        <v>0.43</v>
      </c>
      <c r="N25" s="7" t="s">
        <v>82</v>
      </c>
      <c r="O25" s="8"/>
    </row>
    <row r="26" spans="1:15" ht="17" hidden="1" x14ac:dyDescent="0.2">
      <c r="A26" s="4" t="s">
        <v>143</v>
      </c>
      <c r="B26" s="5"/>
      <c r="C26" s="4" t="s">
        <v>144</v>
      </c>
      <c r="D26" s="5"/>
      <c r="E26" s="4" t="s">
        <v>145</v>
      </c>
      <c r="F26" s="5"/>
      <c r="G26" s="27"/>
      <c r="H26" s="4" t="s">
        <v>136</v>
      </c>
      <c r="I26" s="5"/>
      <c r="J26" s="4" t="s">
        <v>147</v>
      </c>
      <c r="K26" s="6"/>
      <c r="L26" s="5"/>
      <c r="M26" s="11">
        <v>0.14000000000000001</v>
      </c>
      <c r="N26" s="7" t="s">
        <v>82</v>
      </c>
      <c r="O26" s="16"/>
    </row>
    <row r="27" spans="1:15" ht="17" hidden="1" x14ac:dyDescent="0.2">
      <c r="A27" s="4" t="s">
        <v>143</v>
      </c>
      <c r="B27" s="5"/>
      <c r="C27" s="4" t="s">
        <v>144</v>
      </c>
      <c r="D27" s="5"/>
      <c r="E27" s="4" t="s">
        <v>145</v>
      </c>
      <c r="F27" s="5"/>
      <c r="G27" s="27"/>
      <c r="H27" s="4" t="s">
        <v>136</v>
      </c>
      <c r="I27" s="5"/>
      <c r="J27" s="4" t="s">
        <v>148</v>
      </c>
      <c r="K27" s="6"/>
      <c r="L27" s="5"/>
      <c r="M27" s="11">
        <v>0.17</v>
      </c>
      <c r="N27" s="7" t="s">
        <v>82</v>
      </c>
      <c r="O27" s="16"/>
    </row>
    <row r="28" spans="1:15" hidden="1" x14ac:dyDescent="0.2">
      <c r="A28" s="4" t="s">
        <v>149</v>
      </c>
      <c r="B28" s="5"/>
      <c r="C28" s="4" t="s">
        <v>150</v>
      </c>
      <c r="D28" s="5"/>
      <c r="E28" s="9" t="s">
        <v>151</v>
      </c>
      <c r="F28" s="10"/>
      <c r="G28" s="26"/>
      <c r="H28" s="4" t="s">
        <v>136</v>
      </c>
      <c r="I28" s="5"/>
      <c r="J28" s="19">
        <v>37382</v>
      </c>
      <c r="K28" s="20"/>
      <c r="L28" s="21"/>
      <c r="M28" s="11">
        <v>0.2</v>
      </c>
      <c r="N28" s="12">
        <v>21</v>
      </c>
      <c r="O28" s="8"/>
    </row>
    <row r="29" spans="1:15" hidden="1" x14ac:dyDescent="0.2">
      <c r="A29" s="4" t="s">
        <v>152</v>
      </c>
      <c r="B29" s="5"/>
      <c r="C29" s="4" t="s">
        <v>153</v>
      </c>
      <c r="D29" s="5"/>
      <c r="E29" s="4" t="s">
        <v>154</v>
      </c>
      <c r="F29" s="5"/>
      <c r="G29" s="27"/>
      <c r="H29" s="4" t="s">
        <v>136</v>
      </c>
      <c r="I29" s="5"/>
      <c r="J29" s="19">
        <v>12284</v>
      </c>
      <c r="K29" s="20"/>
      <c r="L29" s="21"/>
      <c r="M29" s="11">
        <v>0.28000000000000003</v>
      </c>
      <c r="N29" s="12">
        <v>27</v>
      </c>
      <c r="O29" s="16"/>
    </row>
    <row r="30" spans="1:15" ht="17" hidden="1" x14ac:dyDescent="0.2">
      <c r="A30" s="4" t="s">
        <v>155</v>
      </c>
      <c r="B30" s="5"/>
      <c r="C30" s="4" t="s">
        <v>156</v>
      </c>
      <c r="D30" s="5"/>
      <c r="E30" s="13">
        <v>1975</v>
      </c>
      <c r="F30" s="14"/>
      <c r="G30" s="28"/>
      <c r="H30" s="4" t="s">
        <v>136</v>
      </c>
      <c r="I30" s="5"/>
      <c r="J30" s="4" t="s">
        <v>157</v>
      </c>
      <c r="K30" s="6"/>
      <c r="L30" s="5"/>
      <c r="M30" s="11">
        <v>0.23</v>
      </c>
      <c r="N30" s="7" t="s">
        <v>82</v>
      </c>
      <c r="O30" s="16"/>
    </row>
    <row r="31" spans="1:15" ht="17" hidden="1" x14ac:dyDescent="0.2">
      <c r="A31" s="4" t="s">
        <v>155</v>
      </c>
      <c r="B31" s="5"/>
      <c r="C31" s="4" t="s">
        <v>156</v>
      </c>
      <c r="D31" s="5"/>
      <c r="E31" s="13">
        <v>1975</v>
      </c>
      <c r="F31" s="14"/>
      <c r="G31" s="28"/>
      <c r="H31" s="4" t="s">
        <v>136</v>
      </c>
      <c r="I31" s="5"/>
      <c r="J31" s="9" t="s">
        <v>158</v>
      </c>
      <c r="K31" s="17"/>
      <c r="L31" s="10"/>
      <c r="M31" s="11">
        <v>0.12</v>
      </c>
      <c r="N31" s="7" t="s">
        <v>82</v>
      </c>
      <c r="O31" s="8"/>
    </row>
    <row r="32" spans="1:15" ht="17" hidden="1" x14ac:dyDescent="0.2">
      <c r="A32" s="4" t="s">
        <v>159</v>
      </c>
      <c r="B32" s="5"/>
      <c r="C32" s="4" t="s">
        <v>160</v>
      </c>
      <c r="D32" s="5"/>
      <c r="E32" s="4" t="s">
        <v>161</v>
      </c>
      <c r="F32" s="5"/>
      <c r="G32" s="27"/>
      <c r="H32" s="4" t="s">
        <v>162</v>
      </c>
      <c r="I32" s="5"/>
      <c r="J32" s="9" t="s">
        <v>163</v>
      </c>
      <c r="K32" s="17"/>
      <c r="L32" s="10"/>
      <c r="M32" s="11">
        <v>0.25</v>
      </c>
      <c r="N32" s="7" t="s">
        <v>82</v>
      </c>
      <c r="O32" s="22"/>
    </row>
    <row r="33" spans="1:15" hidden="1" x14ac:dyDescent="0.2">
      <c r="A33" s="4" t="s">
        <v>164</v>
      </c>
      <c r="B33" s="5"/>
      <c r="C33" s="4" t="s">
        <v>153</v>
      </c>
      <c r="D33" s="5"/>
      <c r="E33" s="13">
        <v>1975</v>
      </c>
      <c r="F33" s="14"/>
      <c r="G33" s="28"/>
      <c r="H33" s="4" t="s">
        <v>136</v>
      </c>
      <c r="I33" s="5"/>
      <c r="J33" s="4" t="s">
        <v>165</v>
      </c>
      <c r="K33" s="6"/>
      <c r="L33" s="5"/>
      <c r="M33" s="11">
        <v>0.57999999999999996</v>
      </c>
      <c r="N33" s="12">
        <v>28</v>
      </c>
      <c r="O33" s="8"/>
    </row>
    <row r="34" spans="1:15" hidden="1" x14ac:dyDescent="0.2">
      <c r="A34" s="4" t="s">
        <v>166</v>
      </c>
      <c r="B34" s="5"/>
      <c r="C34" s="4" t="s">
        <v>153</v>
      </c>
      <c r="D34" s="5"/>
      <c r="E34" s="4" t="s">
        <v>167</v>
      </c>
      <c r="F34" s="5"/>
      <c r="G34" s="27"/>
      <c r="H34" s="4" t="s">
        <v>168</v>
      </c>
      <c r="I34" s="5"/>
      <c r="J34" s="4" t="s">
        <v>169</v>
      </c>
      <c r="K34" s="6"/>
      <c r="L34" s="5"/>
      <c r="M34" s="11">
        <v>0.38</v>
      </c>
      <c r="N34" s="12">
        <v>11</v>
      </c>
      <c r="O34" s="16"/>
    </row>
    <row r="35" spans="1:15" hidden="1" x14ac:dyDescent="0.2">
      <c r="A35" s="4" t="s">
        <v>166</v>
      </c>
      <c r="B35" s="5"/>
      <c r="C35" s="4" t="s">
        <v>153</v>
      </c>
      <c r="D35" s="5"/>
      <c r="E35" s="4" t="s">
        <v>167</v>
      </c>
      <c r="F35" s="5"/>
      <c r="G35" s="27"/>
      <c r="H35" s="4" t="s">
        <v>170</v>
      </c>
      <c r="I35" s="5"/>
      <c r="J35" s="4" t="s">
        <v>171</v>
      </c>
      <c r="K35" s="6"/>
      <c r="L35" s="5"/>
      <c r="M35" s="11">
        <v>0.52</v>
      </c>
      <c r="N35" s="12">
        <v>18</v>
      </c>
      <c r="O35" s="16"/>
    </row>
    <row r="36" spans="1:15" hidden="1" x14ac:dyDescent="0.2">
      <c r="A36" s="4" t="s">
        <v>172</v>
      </c>
      <c r="B36" s="5"/>
      <c r="C36" s="4" t="s">
        <v>153</v>
      </c>
      <c r="D36" s="5"/>
      <c r="E36" s="4" t="s">
        <v>173</v>
      </c>
      <c r="F36" s="5"/>
      <c r="G36" s="27"/>
      <c r="H36" s="4" t="s">
        <v>136</v>
      </c>
      <c r="I36" s="5"/>
      <c r="J36" s="9" t="s">
        <v>174</v>
      </c>
      <c r="K36" s="17"/>
      <c r="L36" s="10"/>
      <c r="M36" s="11">
        <v>0.24</v>
      </c>
      <c r="N36" s="12">
        <v>8</v>
      </c>
      <c r="O36" s="22"/>
    </row>
    <row r="37" spans="1:15" hidden="1" x14ac:dyDescent="0.2">
      <c r="A37" s="4" t="s">
        <v>175</v>
      </c>
      <c r="B37" s="5"/>
      <c r="C37" s="4" t="s">
        <v>176</v>
      </c>
      <c r="D37" s="5"/>
      <c r="E37" s="4" t="s">
        <v>177</v>
      </c>
      <c r="F37" s="5"/>
      <c r="G37" s="27"/>
      <c r="H37" s="4" t="s">
        <v>136</v>
      </c>
      <c r="I37" s="5"/>
      <c r="J37" s="9" t="s">
        <v>178</v>
      </c>
      <c r="K37" s="17"/>
      <c r="L37" s="10"/>
      <c r="M37" s="11">
        <v>0.27</v>
      </c>
      <c r="N37" s="12">
        <v>22</v>
      </c>
      <c r="O37" s="8"/>
    </row>
    <row r="38" spans="1:15" hidden="1" x14ac:dyDescent="0.2">
      <c r="A38" s="4" t="s">
        <v>179</v>
      </c>
      <c r="B38" s="5"/>
      <c r="C38" s="4" t="s">
        <v>180</v>
      </c>
      <c r="D38" s="5"/>
      <c r="E38" s="13">
        <v>1978</v>
      </c>
      <c r="F38" s="14"/>
      <c r="G38" s="28"/>
      <c r="H38" s="4" t="s">
        <v>136</v>
      </c>
      <c r="I38" s="5"/>
      <c r="J38" s="9" t="s">
        <v>181</v>
      </c>
      <c r="K38" s="17"/>
      <c r="L38" s="10"/>
      <c r="M38" s="11">
        <v>0.24</v>
      </c>
      <c r="N38" s="12">
        <v>11</v>
      </c>
      <c r="O38" s="8"/>
    </row>
    <row r="39" spans="1:15" hidden="1" x14ac:dyDescent="0.2">
      <c r="A39" s="4" t="s">
        <v>182</v>
      </c>
      <c r="B39" s="5"/>
      <c r="C39" s="4" t="s">
        <v>183</v>
      </c>
      <c r="D39" s="5"/>
      <c r="E39" s="4" t="s">
        <v>184</v>
      </c>
      <c r="F39" s="5"/>
      <c r="G39" s="27"/>
      <c r="H39" s="4" t="s">
        <v>136</v>
      </c>
      <c r="I39" s="5"/>
      <c r="J39" s="9" t="s">
        <v>185</v>
      </c>
      <c r="K39" s="17"/>
      <c r="L39" s="10"/>
      <c r="M39" s="11">
        <v>0.2</v>
      </c>
      <c r="N39" s="12">
        <v>15</v>
      </c>
      <c r="O39" s="8"/>
    </row>
    <row r="40" spans="1:15" hidden="1" x14ac:dyDescent="0.2">
      <c r="A40" s="4" t="s">
        <v>182</v>
      </c>
      <c r="B40" s="5"/>
      <c r="C40" s="4" t="s">
        <v>183</v>
      </c>
      <c r="D40" s="5"/>
      <c r="E40" s="4" t="s">
        <v>184</v>
      </c>
      <c r="F40" s="5"/>
      <c r="G40" s="27"/>
      <c r="H40" s="4" t="s">
        <v>136</v>
      </c>
      <c r="I40" s="5"/>
      <c r="J40" s="9" t="s">
        <v>186</v>
      </c>
      <c r="K40" s="17"/>
      <c r="L40" s="10"/>
      <c r="M40" s="11">
        <v>0.42</v>
      </c>
      <c r="N40" s="12">
        <v>27</v>
      </c>
      <c r="O40" s="8"/>
    </row>
    <row r="41" spans="1:15" ht="17" hidden="1" x14ac:dyDescent="0.2">
      <c r="A41" s="4" t="s">
        <v>187</v>
      </c>
      <c r="B41" s="5"/>
      <c r="C41" s="4" t="s">
        <v>188</v>
      </c>
      <c r="D41" s="5"/>
      <c r="E41" s="13">
        <v>1994</v>
      </c>
      <c r="F41" s="14"/>
      <c r="G41" s="28"/>
      <c r="H41" s="4" t="s">
        <v>136</v>
      </c>
      <c r="I41" s="5"/>
      <c r="J41" s="9" t="s">
        <v>189</v>
      </c>
      <c r="K41" s="17"/>
      <c r="L41" s="10"/>
      <c r="M41" s="11">
        <v>0.17</v>
      </c>
      <c r="N41" s="7" t="s">
        <v>82</v>
      </c>
      <c r="O41" s="22"/>
    </row>
    <row r="42" spans="1:15" ht="17" hidden="1" x14ac:dyDescent="0.2">
      <c r="A42" s="4" t="s">
        <v>187</v>
      </c>
      <c r="B42" s="5"/>
      <c r="C42" s="4" t="s">
        <v>188</v>
      </c>
      <c r="D42" s="5"/>
      <c r="E42" s="13">
        <v>1994</v>
      </c>
      <c r="F42" s="14"/>
      <c r="G42" s="28"/>
      <c r="H42" s="4" t="s">
        <v>136</v>
      </c>
      <c r="I42" s="5"/>
      <c r="J42" s="4" t="s">
        <v>190</v>
      </c>
      <c r="K42" s="6"/>
      <c r="L42" s="5"/>
      <c r="M42" s="11">
        <v>0.09</v>
      </c>
      <c r="N42" s="7" t="s">
        <v>82</v>
      </c>
      <c r="O42" s="16"/>
    </row>
    <row r="43" spans="1:15" hidden="1" x14ac:dyDescent="0.2">
      <c r="A43" s="4" t="s">
        <v>191</v>
      </c>
      <c r="B43" s="5"/>
      <c r="C43" s="4" t="s">
        <v>192</v>
      </c>
      <c r="D43" s="5"/>
      <c r="E43" s="4" t="s">
        <v>135</v>
      </c>
      <c r="F43" s="5"/>
      <c r="G43" s="27"/>
      <c r="H43" s="4" t="s">
        <v>193</v>
      </c>
      <c r="I43" s="5"/>
      <c r="J43" s="4" t="s">
        <v>194</v>
      </c>
      <c r="K43" s="6"/>
      <c r="L43" s="5"/>
      <c r="M43" s="11">
        <v>0.27</v>
      </c>
      <c r="N43" s="12">
        <v>18</v>
      </c>
      <c r="O43" s="22"/>
    </row>
    <row r="44" spans="1:15" hidden="1" x14ac:dyDescent="0.2">
      <c r="A44" s="4" t="s">
        <v>191</v>
      </c>
      <c r="B44" s="5"/>
      <c r="C44" s="4" t="s">
        <v>192</v>
      </c>
      <c r="D44" s="5"/>
      <c r="E44" s="4" t="s">
        <v>135</v>
      </c>
      <c r="F44" s="5"/>
      <c r="G44" s="27"/>
      <c r="H44" s="4" t="s">
        <v>193</v>
      </c>
      <c r="I44" s="5"/>
      <c r="J44" s="9" t="s">
        <v>195</v>
      </c>
      <c r="K44" s="17"/>
      <c r="L44" s="10"/>
      <c r="M44" s="11">
        <v>0.14000000000000001</v>
      </c>
      <c r="N44" s="12">
        <v>10</v>
      </c>
      <c r="O44" s="22"/>
    </row>
    <row r="45" spans="1:15" hidden="1" x14ac:dyDescent="0.2">
      <c r="A45" s="4" t="s">
        <v>152</v>
      </c>
      <c r="B45" s="5"/>
      <c r="C45" s="4" t="s">
        <v>153</v>
      </c>
      <c r="D45" s="5"/>
      <c r="E45" s="4" t="s">
        <v>196</v>
      </c>
      <c r="F45" s="5"/>
      <c r="G45" s="27"/>
      <c r="H45" s="4" t="s">
        <v>193</v>
      </c>
      <c r="I45" s="5"/>
      <c r="J45" s="19">
        <v>6863</v>
      </c>
      <c r="K45" s="20"/>
      <c r="L45" s="21"/>
      <c r="M45" s="11">
        <v>0.34</v>
      </c>
      <c r="N45" s="12">
        <v>21</v>
      </c>
      <c r="O45" s="16"/>
    </row>
    <row r="46" spans="1:15" hidden="1" x14ac:dyDescent="0.2">
      <c r="A46" s="4" t="s">
        <v>197</v>
      </c>
      <c r="B46" s="5"/>
      <c r="C46" s="4" t="s">
        <v>198</v>
      </c>
      <c r="D46" s="5"/>
      <c r="E46" s="9" t="s">
        <v>199</v>
      </c>
      <c r="F46" s="10"/>
      <c r="G46" s="26"/>
      <c r="H46" s="4" t="s">
        <v>193</v>
      </c>
      <c r="I46" s="5"/>
      <c r="J46" s="9" t="s">
        <v>200</v>
      </c>
      <c r="K46" s="17"/>
      <c r="L46" s="10"/>
      <c r="M46" s="11">
        <v>0.18</v>
      </c>
      <c r="N46" s="12">
        <v>16</v>
      </c>
      <c r="O46" s="8"/>
    </row>
    <row r="47" spans="1:15" hidden="1" x14ac:dyDescent="0.2">
      <c r="A47" s="4" t="s">
        <v>197</v>
      </c>
      <c r="B47" s="5"/>
      <c r="C47" s="4" t="s">
        <v>198</v>
      </c>
      <c r="D47" s="5"/>
      <c r="E47" s="9" t="s">
        <v>199</v>
      </c>
      <c r="F47" s="10"/>
      <c r="G47" s="26"/>
      <c r="H47" s="4" t="s">
        <v>193</v>
      </c>
      <c r="I47" s="5"/>
      <c r="J47" s="4" t="s">
        <v>201</v>
      </c>
      <c r="K47" s="6"/>
      <c r="L47" s="5"/>
      <c r="M47" s="11">
        <v>0.26</v>
      </c>
      <c r="N47" s="12">
        <v>22</v>
      </c>
      <c r="O47" s="8"/>
    </row>
    <row r="48" spans="1:15" hidden="1" x14ac:dyDescent="0.2">
      <c r="A48" s="4" t="s">
        <v>197</v>
      </c>
      <c r="B48" s="5"/>
      <c r="C48" s="4" t="s">
        <v>198</v>
      </c>
      <c r="D48" s="5"/>
      <c r="E48" s="9" t="s">
        <v>199</v>
      </c>
      <c r="F48" s="10"/>
      <c r="G48" s="26"/>
      <c r="H48" s="4" t="s">
        <v>193</v>
      </c>
      <c r="I48" s="5"/>
      <c r="J48" s="4" t="s">
        <v>202</v>
      </c>
      <c r="K48" s="6"/>
      <c r="L48" s="5"/>
      <c r="M48" s="11">
        <v>0.05</v>
      </c>
      <c r="N48" s="12">
        <v>11</v>
      </c>
      <c r="O48" s="8"/>
    </row>
    <row r="49" spans="1:15" hidden="1" x14ac:dyDescent="0.2">
      <c r="A49" s="4" t="s">
        <v>197</v>
      </c>
      <c r="B49" s="5"/>
      <c r="C49" s="4" t="s">
        <v>198</v>
      </c>
      <c r="D49" s="5"/>
      <c r="E49" s="9" t="s">
        <v>199</v>
      </c>
      <c r="F49" s="10"/>
      <c r="G49" s="26"/>
      <c r="H49" s="4" t="s">
        <v>193</v>
      </c>
      <c r="I49" s="5"/>
      <c r="J49" s="9" t="s">
        <v>203</v>
      </c>
      <c r="K49" s="17"/>
      <c r="L49" s="10"/>
      <c r="M49" s="11">
        <v>0.15</v>
      </c>
      <c r="N49" s="12">
        <v>30</v>
      </c>
      <c r="O49" s="8"/>
    </row>
    <row r="50" spans="1:15" hidden="1" x14ac:dyDescent="0.2">
      <c r="A50" s="4" t="s">
        <v>204</v>
      </c>
      <c r="B50" s="5"/>
      <c r="C50" s="4" t="s">
        <v>205</v>
      </c>
      <c r="D50" s="5"/>
      <c r="E50" s="4" t="s">
        <v>206</v>
      </c>
      <c r="F50" s="5"/>
      <c r="G50" s="27"/>
      <c r="H50" s="4" t="s">
        <v>193</v>
      </c>
      <c r="I50" s="5"/>
      <c r="J50" s="9" t="s">
        <v>207</v>
      </c>
      <c r="K50" s="17"/>
      <c r="L50" s="10"/>
      <c r="M50" s="11">
        <v>0.22</v>
      </c>
      <c r="N50" s="12">
        <v>18</v>
      </c>
      <c r="O50" s="8"/>
    </row>
    <row r="51" spans="1:15" hidden="1" x14ac:dyDescent="0.2">
      <c r="A51" s="4" t="s">
        <v>204</v>
      </c>
      <c r="B51" s="5"/>
      <c r="C51" s="4" t="s">
        <v>205</v>
      </c>
      <c r="D51" s="5"/>
      <c r="E51" s="4" t="s">
        <v>208</v>
      </c>
      <c r="F51" s="5"/>
      <c r="G51" s="27"/>
      <c r="H51" s="4" t="s">
        <v>193</v>
      </c>
      <c r="I51" s="5"/>
      <c r="J51" s="4" t="s">
        <v>209</v>
      </c>
      <c r="K51" s="6"/>
      <c r="L51" s="5"/>
      <c r="M51" s="11">
        <v>0.53</v>
      </c>
      <c r="N51" s="12">
        <v>30</v>
      </c>
      <c r="O51" s="8"/>
    </row>
    <row r="52" spans="1:15" hidden="1" x14ac:dyDescent="0.2">
      <c r="A52" s="4" t="s">
        <v>182</v>
      </c>
      <c r="B52" s="5"/>
      <c r="C52" s="4" t="s">
        <v>183</v>
      </c>
      <c r="D52" s="5"/>
      <c r="E52" s="4" t="s">
        <v>184</v>
      </c>
      <c r="F52" s="5"/>
      <c r="G52" s="27"/>
      <c r="H52" s="4" t="s">
        <v>193</v>
      </c>
      <c r="I52" s="5"/>
      <c r="J52" s="9" t="s">
        <v>210</v>
      </c>
      <c r="K52" s="17"/>
      <c r="L52" s="10"/>
      <c r="M52" s="11">
        <v>0.44</v>
      </c>
      <c r="N52" s="12">
        <v>23</v>
      </c>
      <c r="O52" s="8"/>
    </row>
    <row r="53" spans="1:15" hidden="1" x14ac:dyDescent="0.2">
      <c r="A53" s="4" t="s">
        <v>182</v>
      </c>
      <c r="B53" s="5"/>
      <c r="C53" s="4" t="s">
        <v>183</v>
      </c>
      <c r="D53" s="5"/>
      <c r="E53" s="4" t="s">
        <v>184</v>
      </c>
      <c r="F53" s="5"/>
      <c r="G53" s="27"/>
      <c r="H53" s="4" t="s">
        <v>193</v>
      </c>
      <c r="I53" s="5"/>
      <c r="J53" s="9" t="s">
        <v>211</v>
      </c>
      <c r="K53" s="17"/>
      <c r="L53" s="10"/>
      <c r="M53" s="11">
        <v>0.23</v>
      </c>
      <c r="N53" s="12">
        <v>14</v>
      </c>
      <c r="O53" s="8"/>
    </row>
    <row r="54" spans="1:15" ht="17" hidden="1" x14ac:dyDescent="0.2">
      <c r="A54" s="4" t="s">
        <v>187</v>
      </c>
      <c r="B54" s="5"/>
      <c r="C54" s="4" t="s">
        <v>188</v>
      </c>
      <c r="D54" s="5"/>
      <c r="E54" s="13">
        <v>1994</v>
      </c>
      <c r="F54" s="14"/>
      <c r="G54" s="28"/>
      <c r="H54" s="4" t="s">
        <v>193</v>
      </c>
      <c r="I54" s="5"/>
      <c r="J54" s="9" t="s">
        <v>212</v>
      </c>
      <c r="K54" s="17"/>
      <c r="L54" s="10"/>
      <c r="M54" s="11">
        <v>0.19</v>
      </c>
      <c r="N54" s="7" t="s">
        <v>82</v>
      </c>
      <c r="O54" s="22"/>
    </row>
    <row r="55" spans="1:15" ht="17" hidden="1" x14ac:dyDescent="0.2">
      <c r="A55" s="4" t="s">
        <v>187</v>
      </c>
      <c r="B55" s="5"/>
      <c r="C55" s="4" t="s">
        <v>188</v>
      </c>
      <c r="D55" s="5"/>
      <c r="E55" s="13">
        <v>1994</v>
      </c>
      <c r="F55" s="14"/>
      <c r="G55" s="28"/>
      <c r="H55" s="4" t="s">
        <v>193</v>
      </c>
      <c r="I55" s="5"/>
      <c r="J55" s="4" t="s">
        <v>213</v>
      </c>
      <c r="K55" s="6"/>
      <c r="L55" s="5"/>
      <c r="M55" s="11">
        <v>0.2</v>
      </c>
      <c r="N55" s="7" t="s">
        <v>82</v>
      </c>
      <c r="O55" s="16"/>
    </row>
    <row r="56" spans="1:15" ht="17" hidden="1" x14ac:dyDescent="0.2">
      <c r="A56" s="4" t="s">
        <v>187</v>
      </c>
      <c r="B56" s="5"/>
      <c r="C56" s="4" t="s">
        <v>188</v>
      </c>
      <c r="D56" s="5"/>
      <c r="E56" s="13">
        <v>1994</v>
      </c>
      <c r="F56" s="14"/>
      <c r="G56" s="28"/>
      <c r="H56" s="4" t="s">
        <v>214</v>
      </c>
      <c r="I56" s="5"/>
      <c r="J56" s="9" t="s">
        <v>215</v>
      </c>
      <c r="K56" s="17"/>
      <c r="L56" s="10"/>
      <c r="M56" s="7" t="s">
        <v>82</v>
      </c>
      <c r="N56" s="12">
        <v>7</v>
      </c>
      <c r="O56" s="8"/>
    </row>
    <row r="57" spans="1:15" hidden="1" x14ac:dyDescent="0.2">
      <c r="A57" s="9" t="s">
        <v>216</v>
      </c>
      <c r="B57" s="10"/>
      <c r="C57" s="4" t="s">
        <v>217</v>
      </c>
      <c r="D57" s="5"/>
      <c r="E57" s="4" t="s">
        <v>218</v>
      </c>
      <c r="F57" s="5"/>
      <c r="G57" s="27"/>
      <c r="H57" s="4" t="s">
        <v>219</v>
      </c>
      <c r="I57" s="5"/>
      <c r="J57" s="13">
        <v>97</v>
      </c>
      <c r="K57" s="15"/>
      <c r="L57" s="14"/>
      <c r="M57" s="11">
        <v>0.23</v>
      </c>
      <c r="N57" s="12">
        <v>19</v>
      </c>
      <c r="O57" s="16"/>
    </row>
    <row r="58" spans="1:15" ht="17" hidden="1" x14ac:dyDescent="0.2">
      <c r="A58" s="9" t="s">
        <v>216</v>
      </c>
      <c r="B58" s="10"/>
      <c r="C58" s="4" t="s">
        <v>220</v>
      </c>
      <c r="D58" s="5"/>
      <c r="E58" s="4" t="s">
        <v>221</v>
      </c>
      <c r="F58" s="5"/>
      <c r="G58" s="27"/>
      <c r="H58" s="4" t="s">
        <v>219</v>
      </c>
      <c r="I58" s="5"/>
      <c r="J58" s="13">
        <v>387</v>
      </c>
      <c r="K58" s="15"/>
      <c r="L58" s="14"/>
      <c r="M58" s="11">
        <v>0.11</v>
      </c>
      <c r="N58" s="7" t="s">
        <v>82</v>
      </c>
      <c r="O58" s="16"/>
    </row>
    <row r="59" spans="1:15" ht="18" hidden="1" customHeight="1" x14ac:dyDescent="0.2">
      <c r="A59" s="4" t="s">
        <v>222</v>
      </c>
      <c r="B59" s="5"/>
      <c r="C59" s="4" t="s">
        <v>223</v>
      </c>
      <c r="D59" s="5"/>
      <c r="E59" s="13">
        <v>1997</v>
      </c>
      <c r="F59" s="14"/>
      <c r="G59" s="28"/>
      <c r="H59" s="4" t="s">
        <v>219</v>
      </c>
      <c r="I59" s="5"/>
      <c r="J59" s="4" t="s">
        <v>82</v>
      </c>
      <c r="K59" s="6"/>
      <c r="L59" s="5"/>
      <c r="M59" s="7" t="s">
        <v>82</v>
      </c>
      <c r="N59" s="18" t="s">
        <v>224</v>
      </c>
      <c r="O59" s="22"/>
    </row>
    <row r="60" spans="1:15" ht="18" hidden="1" customHeight="1" x14ac:dyDescent="0.2">
      <c r="A60" s="4" t="s">
        <v>225</v>
      </c>
      <c r="B60" s="5"/>
      <c r="C60" s="4" t="s">
        <v>226</v>
      </c>
      <c r="D60" s="5"/>
      <c r="E60" s="9" t="s">
        <v>227</v>
      </c>
      <c r="F60" s="10"/>
      <c r="G60" s="26"/>
      <c r="H60" s="4" t="s">
        <v>219</v>
      </c>
      <c r="I60" s="5"/>
      <c r="J60" s="13">
        <v>164</v>
      </c>
      <c r="K60" s="15"/>
      <c r="L60" s="14"/>
      <c r="M60" s="11">
        <v>0.09</v>
      </c>
      <c r="N60" s="18" t="s">
        <v>228</v>
      </c>
      <c r="O60" s="8"/>
    </row>
    <row r="61" spans="1:15" ht="18" hidden="1" customHeight="1" x14ac:dyDescent="0.2">
      <c r="A61" s="4" t="s">
        <v>225</v>
      </c>
      <c r="B61" s="5"/>
      <c r="C61" s="4" t="s">
        <v>229</v>
      </c>
      <c r="D61" s="5"/>
      <c r="E61" s="9" t="s">
        <v>227</v>
      </c>
      <c r="F61" s="10"/>
      <c r="G61" s="26"/>
      <c r="H61" s="4" t="s">
        <v>219</v>
      </c>
      <c r="I61" s="5"/>
      <c r="J61" s="13">
        <v>130</v>
      </c>
      <c r="K61" s="15"/>
      <c r="L61" s="14"/>
      <c r="M61" s="11">
        <v>0.18</v>
      </c>
      <c r="N61" s="18" t="s">
        <v>230</v>
      </c>
      <c r="O61" s="8"/>
    </row>
    <row r="62" spans="1:15" ht="18" hidden="1" customHeight="1" x14ac:dyDescent="0.2">
      <c r="A62" s="4" t="s">
        <v>225</v>
      </c>
      <c r="B62" s="5"/>
      <c r="C62" s="4" t="s">
        <v>231</v>
      </c>
      <c r="D62" s="5"/>
      <c r="E62" s="9" t="s">
        <v>227</v>
      </c>
      <c r="F62" s="10"/>
      <c r="G62" s="26"/>
      <c r="H62" s="4" t="s">
        <v>219</v>
      </c>
      <c r="I62" s="5"/>
      <c r="J62" s="13">
        <v>176</v>
      </c>
      <c r="K62" s="15"/>
      <c r="L62" s="14"/>
      <c r="M62" s="11">
        <v>0.1</v>
      </c>
      <c r="N62" s="18" t="s">
        <v>232</v>
      </c>
      <c r="O62" s="8"/>
    </row>
    <row r="63" spans="1:15" ht="18" hidden="1" customHeight="1" x14ac:dyDescent="0.2">
      <c r="A63" s="4" t="s">
        <v>225</v>
      </c>
      <c r="B63" s="5"/>
      <c r="C63" s="4" t="s">
        <v>233</v>
      </c>
      <c r="D63" s="5"/>
      <c r="E63" s="9" t="s">
        <v>227</v>
      </c>
      <c r="F63" s="10"/>
      <c r="G63" s="26"/>
      <c r="H63" s="4" t="s">
        <v>219</v>
      </c>
      <c r="I63" s="5"/>
      <c r="J63" s="19">
        <v>1782</v>
      </c>
      <c r="K63" s="20"/>
      <c r="L63" s="21"/>
      <c r="M63" s="11">
        <v>0.03</v>
      </c>
      <c r="N63" s="18" t="s">
        <v>234</v>
      </c>
      <c r="O63" s="8"/>
    </row>
    <row r="64" spans="1:15" ht="18" hidden="1" customHeight="1" x14ac:dyDescent="0.2">
      <c r="A64" s="4" t="s">
        <v>225</v>
      </c>
      <c r="B64" s="5"/>
      <c r="C64" s="4" t="s">
        <v>235</v>
      </c>
      <c r="D64" s="5"/>
      <c r="E64" s="9" t="s">
        <v>227</v>
      </c>
      <c r="F64" s="10"/>
      <c r="G64" s="26"/>
      <c r="H64" s="4" t="s">
        <v>219</v>
      </c>
      <c r="I64" s="5"/>
      <c r="J64" s="13">
        <v>305</v>
      </c>
      <c r="K64" s="15"/>
      <c r="L64" s="14"/>
      <c r="M64" s="11">
        <v>0.08</v>
      </c>
      <c r="N64" s="18" t="s">
        <v>228</v>
      </c>
      <c r="O64" s="8"/>
    </row>
    <row r="65" spans="1:15" ht="18" hidden="1" customHeight="1" x14ac:dyDescent="0.2">
      <c r="A65" s="4" t="s">
        <v>225</v>
      </c>
      <c r="B65" s="5"/>
      <c r="C65" s="4" t="s">
        <v>236</v>
      </c>
      <c r="D65" s="5"/>
      <c r="E65" s="9" t="s">
        <v>227</v>
      </c>
      <c r="F65" s="10"/>
      <c r="G65" s="26"/>
      <c r="H65" s="4" t="s">
        <v>219</v>
      </c>
      <c r="I65" s="5"/>
      <c r="J65" s="13">
        <v>232</v>
      </c>
      <c r="K65" s="15"/>
      <c r="L65" s="14"/>
      <c r="M65" s="11">
        <v>0.08</v>
      </c>
      <c r="N65" s="18" t="s">
        <v>232</v>
      </c>
      <c r="O65" s="8"/>
    </row>
    <row r="66" spans="1:15" ht="18" hidden="1" customHeight="1" x14ac:dyDescent="0.2">
      <c r="A66" s="4" t="s">
        <v>237</v>
      </c>
      <c r="B66" s="5"/>
      <c r="C66" s="4" t="s">
        <v>238</v>
      </c>
      <c r="D66" s="5"/>
      <c r="E66" s="4" t="s">
        <v>96</v>
      </c>
      <c r="F66" s="5"/>
      <c r="G66" s="27"/>
      <c r="H66" s="4" t="s">
        <v>219</v>
      </c>
      <c r="I66" s="5"/>
      <c r="J66" s="4" t="s">
        <v>239</v>
      </c>
      <c r="K66" s="6"/>
      <c r="L66" s="5"/>
      <c r="M66" s="11">
        <v>0.13</v>
      </c>
      <c r="N66" s="12">
        <v>12</v>
      </c>
      <c r="O66" s="16"/>
    </row>
    <row r="67" spans="1:15" ht="18" hidden="1" customHeight="1" x14ac:dyDescent="0.2">
      <c r="A67" s="4" t="s">
        <v>240</v>
      </c>
      <c r="B67" s="5"/>
      <c r="C67" s="4" t="s">
        <v>238</v>
      </c>
      <c r="D67" s="5"/>
      <c r="E67" s="4" t="s">
        <v>96</v>
      </c>
      <c r="F67" s="5"/>
      <c r="G67" s="27"/>
      <c r="H67" s="4" t="s">
        <v>219</v>
      </c>
      <c r="I67" s="5"/>
      <c r="J67" s="9" t="s">
        <v>241</v>
      </c>
      <c r="K67" s="17"/>
      <c r="L67" s="10"/>
      <c r="M67" s="11">
        <v>0.23</v>
      </c>
      <c r="N67" s="12">
        <v>11</v>
      </c>
      <c r="O67" s="8"/>
    </row>
    <row r="68" spans="1:15" ht="18" hidden="1" customHeight="1" x14ac:dyDescent="0.2">
      <c r="A68" s="4" t="s">
        <v>240</v>
      </c>
      <c r="B68" s="5"/>
      <c r="C68" s="4" t="s">
        <v>238</v>
      </c>
      <c r="D68" s="5"/>
      <c r="E68" s="4" t="s">
        <v>96</v>
      </c>
      <c r="F68" s="5"/>
      <c r="G68" s="27"/>
      <c r="H68" s="4" t="s">
        <v>219</v>
      </c>
      <c r="I68" s="5"/>
      <c r="J68" s="9" t="s">
        <v>242</v>
      </c>
      <c r="K68" s="17"/>
      <c r="L68" s="10"/>
      <c r="M68" s="11">
        <v>0.43</v>
      </c>
      <c r="N68" s="12">
        <v>17</v>
      </c>
      <c r="O68" s="8"/>
    </row>
    <row r="69" spans="1:15" ht="18" hidden="1" customHeight="1" x14ac:dyDescent="0.2">
      <c r="A69" s="4" t="s">
        <v>243</v>
      </c>
      <c r="B69" s="5"/>
      <c r="C69" s="4" t="s">
        <v>244</v>
      </c>
      <c r="D69" s="5"/>
      <c r="E69" s="4" t="s">
        <v>245</v>
      </c>
      <c r="F69" s="5"/>
      <c r="G69" s="27"/>
      <c r="H69" s="4" t="s">
        <v>219</v>
      </c>
      <c r="I69" s="5"/>
      <c r="J69" s="13">
        <v>28</v>
      </c>
      <c r="K69" s="15"/>
      <c r="L69" s="14"/>
      <c r="M69" s="11">
        <v>0.43</v>
      </c>
      <c r="N69" s="12">
        <v>48</v>
      </c>
      <c r="O69" s="16"/>
    </row>
    <row r="70" spans="1:15" ht="18" hidden="1" customHeight="1" x14ac:dyDescent="0.2">
      <c r="A70" s="9" t="s">
        <v>246</v>
      </c>
      <c r="B70" s="10"/>
      <c r="C70" s="4" t="s">
        <v>247</v>
      </c>
      <c r="D70" s="5"/>
      <c r="E70" s="4" t="s">
        <v>248</v>
      </c>
      <c r="F70" s="5"/>
      <c r="G70" s="27"/>
      <c r="H70" s="4" t="s">
        <v>219</v>
      </c>
      <c r="I70" s="5"/>
      <c r="J70" s="9" t="s">
        <v>249</v>
      </c>
      <c r="K70" s="17"/>
      <c r="L70" s="10"/>
      <c r="M70" s="11">
        <v>0.11</v>
      </c>
      <c r="N70" s="12">
        <v>13</v>
      </c>
      <c r="O70" s="22"/>
    </row>
    <row r="71" spans="1:15" ht="18" hidden="1" customHeight="1" x14ac:dyDescent="0.2">
      <c r="A71" s="4" t="s">
        <v>250</v>
      </c>
      <c r="B71" s="5"/>
      <c r="C71" s="4" t="s">
        <v>251</v>
      </c>
      <c r="D71" s="5"/>
      <c r="E71" s="4" t="s">
        <v>92</v>
      </c>
      <c r="F71" s="5"/>
      <c r="G71" s="27"/>
      <c r="H71" s="4" t="s">
        <v>219</v>
      </c>
      <c r="I71" s="5"/>
      <c r="J71" s="4" t="s">
        <v>252</v>
      </c>
      <c r="K71" s="6"/>
      <c r="L71" s="5"/>
      <c r="M71" s="11">
        <v>0.11</v>
      </c>
      <c r="N71" s="12">
        <v>5</v>
      </c>
      <c r="O71" s="8"/>
    </row>
    <row r="72" spans="1:15" ht="18" hidden="1" customHeight="1" x14ac:dyDescent="0.2">
      <c r="A72" s="4" t="s">
        <v>253</v>
      </c>
      <c r="B72" s="5"/>
      <c r="C72" s="4" t="s">
        <v>254</v>
      </c>
      <c r="D72" s="5"/>
      <c r="E72" s="13">
        <v>2001</v>
      </c>
      <c r="F72" s="14"/>
      <c r="G72" s="28"/>
      <c r="H72" s="4" t="s">
        <v>219</v>
      </c>
      <c r="I72" s="5"/>
      <c r="J72" s="4" t="s">
        <v>255</v>
      </c>
      <c r="K72" s="6"/>
      <c r="L72" s="5"/>
      <c r="M72" s="11">
        <v>0.1</v>
      </c>
      <c r="N72" s="12">
        <v>9</v>
      </c>
      <c r="O72" s="16"/>
    </row>
    <row r="73" spans="1:15" ht="18" hidden="1" customHeight="1" x14ac:dyDescent="0.2">
      <c r="A73" s="4" t="s">
        <v>253</v>
      </c>
      <c r="B73" s="5"/>
      <c r="C73" s="4" t="s">
        <v>254</v>
      </c>
      <c r="D73" s="5"/>
      <c r="E73" s="13">
        <v>2001</v>
      </c>
      <c r="F73" s="14"/>
      <c r="G73" s="28"/>
      <c r="H73" s="4" t="s">
        <v>219</v>
      </c>
      <c r="I73" s="5"/>
      <c r="J73" s="4" t="s">
        <v>256</v>
      </c>
      <c r="K73" s="6"/>
      <c r="L73" s="5"/>
      <c r="M73" s="11">
        <v>7.0000000000000007E-2</v>
      </c>
      <c r="N73" s="12">
        <v>7</v>
      </c>
      <c r="O73" s="16"/>
    </row>
    <row r="74" spans="1:15" ht="18" hidden="1" customHeight="1" x14ac:dyDescent="0.2">
      <c r="A74" s="4" t="s">
        <v>253</v>
      </c>
      <c r="B74" s="5"/>
      <c r="C74" s="4" t="s">
        <v>254</v>
      </c>
      <c r="D74" s="5"/>
      <c r="E74" s="13">
        <v>2001</v>
      </c>
      <c r="F74" s="14"/>
      <c r="G74" s="28"/>
      <c r="H74" s="4" t="s">
        <v>219</v>
      </c>
      <c r="I74" s="5"/>
      <c r="J74" s="4" t="s">
        <v>257</v>
      </c>
      <c r="K74" s="6"/>
      <c r="L74" s="5"/>
      <c r="M74" s="11">
        <v>0.12</v>
      </c>
      <c r="N74" s="12">
        <v>10</v>
      </c>
      <c r="O74" s="16"/>
    </row>
    <row r="75" spans="1:15" ht="18" hidden="1" customHeight="1" x14ac:dyDescent="0.2">
      <c r="A75" s="4" t="s">
        <v>253</v>
      </c>
      <c r="B75" s="5"/>
      <c r="C75" s="4" t="s">
        <v>254</v>
      </c>
      <c r="D75" s="5"/>
      <c r="E75" s="13">
        <v>2001</v>
      </c>
      <c r="F75" s="14"/>
      <c r="G75" s="28"/>
      <c r="H75" s="4" t="s">
        <v>219</v>
      </c>
      <c r="I75" s="5"/>
      <c r="J75" s="9" t="s">
        <v>258</v>
      </c>
      <c r="K75" s="17"/>
      <c r="L75" s="10"/>
      <c r="M75" s="11">
        <v>0.08</v>
      </c>
      <c r="N75" s="12">
        <v>8</v>
      </c>
      <c r="O75" s="8"/>
    </row>
    <row r="76" spans="1:15" ht="18" hidden="1" customHeight="1" x14ac:dyDescent="0.2">
      <c r="A76" s="4" t="s">
        <v>253</v>
      </c>
      <c r="B76" s="5"/>
      <c r="C76" s="4" t="s">
        <v>254</v>
      </c>
      <c r="D76" s="5"/>
      <c r="E76" s="13">
        <v>2001</v>
      </c>
      <c r="F76" s="14"/>
      <c r="G76" s="28"/>
      <c r="H76" s="4" t="s">
        <v>219</v>
      </c>
      <c r="I76" s="5"/>
      <c r="J76" s="9" t="s">
        <v>259</v>
      </c>
      <c r="K76" s="17"/>
      <c r="L76" s="10"/>
      <c r="M76" s="11">
        <v>0.1</v>
      </c>
      <c r="N76" s="12">
        <v>8</v>
      </c>
      <c r="O76" s="8"/>
    </row>
    <row r="77" spans="1:15" ht="18" hidden="1" customHeight="1" x14ac:dyDescent="0.2">
      <c r="A77" s="4" t="s">
        <v>260</v>
      </c>
      <c r="B77" s="5"/>
      <c r="C77" s="4" t="s">
        <v>261</v>
      </c>
      <c r="D77" s="5"/>
      <c r="E77" s="4" t="s">
        <v>262</v>
      </c>
      <c r="F77" s="5"/>
      <c r="G77" s="27"/>
      <c r="H77" s="4" t="s">
        <v>219</v>
      </c>
      <c r="I77" s="5"/>
      <c r="J77" s="4" t="s">
        <v>263</v>
      </c>
      <c r="K77" s="6"/>
      <c r="L77" s="5"/>
      <c r="M77" s="11">
        <v>0.15</v>
      </c>
      <c r="N77" s="12">
        <v>9</v>
      </c>
      <c r="O77" s="8"/>
    </row>
    <row r="78" spans="1:15" ht="18" hidden="1" customHeight="1" x14ac:dyDescent="0.2">
      <c r="A78" s="4" t="s">
        <v>264</v>
      </c>
      <c r="B78" s="5"/>
      <c r="C78" s="4" t="s">
        <v>265</v>
      </c>
      <c r="D78" s="5"/>
      <c r="E78" s="4" t="s">
        <v>92</v>
      </c>
      <c r="F78" s="5"/>
      <c r="G78" s="27"/>
      <c r="H78" s="4" t="s">
        <v>219</v>
      </c>
      <c r="I78" s="5"/>
      <c r="J78" s="4" t="s">
        <v>266</v>
      </c>
      <c r="K78" s="6"/>
      <c r="L78" s="5"/>
      <c r="M78" s="11">
        <v>0.13</v>
      </c>
      <c r="N78" s="7" t="s">
        <v>82</v>
      </c>
      <c r="O78" s="16"/>
    </row>
    <row r="79" spans="1:15" ht="18" hidden="1" customHeight="1" x14ac:dyDescent="0.2">
      <c r="A79" s="4" t="s">
        <v>264</v>
      </c>
      <c r="B79" s="5"/>
      <c r="C79" s="4" t="s">
        <v>265</v>
      </c>
      <c r="D79" s="5"/>
      <c r="E79" s="4" t="s">
        <v>92</v>
      </c>
      <c r="F79" s="5"/>
      <c r="G79" s="27"/>
      <c r="H79" s="4" t="s">
        <v>219</v>
      </c>
      <c r="I79" s="5"/>
      <c r="J79" s="4" t="s">
        <v>267</v>
      </c>
      <c r="K79" s="6"/>
      <c r="L79" s="5"/>
      <c r="M79" s="11">
        <v>0.67</v>
      </c>
      <c r="N79" s="12">
        <v>11</v>
      </c>
      <c r="O79" s="22"/>
    </row>
    <row r="80" spans="1:15" ht="18" hidden="1" customHeight="1" x14ac:dyDescent="0.2">
      <c r="A80" s="4" t="s">
        <v>264</v>
      </c>
      <c r="B80" s="5"/>
      <c r="C80" s="4" t="s">
        <v>265</v>
      </c>
      <c r="D80" s="5"/>
      <c r="E80" s="4" t="s">
        <v>92</v>
      </c>
      <c r="F80" s="5"/>
      <c r="G80" s="27"/>
      <c r="H80" s="4" t="s">
        <v>219</v>
      </c>
      <c r="I80" s="5"/>
      <c r="J80" s="9" t="s">
        <v>268</v>
      </c>
      <c r="K80" s="17"/>
      <c r="L80" s="10"/>
      <c r="M80" s="11">
        <v>0.35</v>
      </c>
      <c r="N80" s="12">
        <v>16</v>
      </c>
      <c r="O80" s="22"/>
    </row>
    <row r="81" spans="1:15" ht="18" hidden="1" customHeight="1" x14ac:dyDescent="0.2">
      <c r="A81" s="9" t="s">
        <v>269</v>
      </c>
      <c r="B81" s="10"/>
      <c r="C81" s="4" t="s">
        <v>270</v>
      </c>
      <c r="D81" s="5"/>
      <c r="E81" s="4" t="s">
        <v>271</v>
      </c>
      <c r="F81" s="5"/>
      <c r="G81" s="27"/>
      <c r="H81" s="4" t="s">
        <v>219</v>
      </c>
      <c r="I81" s="5"/>
      <c r="J81" s="13">
        <v>225</v>
      </c>
      <c r="K81" s="15"/>
      <c r="L81" s="14"/>
      <c r="M81" s="11">
        <v>0.34</v>
      </c>
      <c r="N81" s="12">
        <v>29</v>
      </c>
      <c r="O81" s="8"/>
    </row>
    <row r="82" spans="1:15" ht="18" hidden="1" customHeight="1" x14ac:dyDescent="0.2">
      <c r="A82" s="9" t="s">
        <v>272</v>
      </c>
      <c r="B82" s="10"/>
      <c r="C82" s="4" t="s">
        <v>273</v>
      </c>
      <c r="D82" s="5"/>
      <c r="E82" s="4" t="s">
        <v>274</v>
      </c>
      <c r="F82" s="5"/>
      <c r="G82" s="27"/>
      <c r="H82" s="4" t="s">
        <v>219</v>
      </c>
      <c r="I82" s="5"/>
      <c r="J82" s="9" t="s">
        <v>275</v>
      </c>
      <c r="K82" s="17"/>
      <c r="L82" s="10"/>
      <c r="M82" s="11">
        <v>0.12</v>
      </c>
      <c r="N82" s="7" t="s">
        <v>276</v>
      </c>
      <c r="O82" s="8"/>
    </row>
    <row r="83" spans="1:15" ht="18" hidden="1" customHeight="1" x14ac:dyDescent="0.2">
      <c r="A83" s="4" t="s">
        <v>277</v>
      </c>
      <c r="B83" s="5"/>
      <c r="C83" s="4" t="s">
        <v>278</v>
      </c>
      <c r="D83" s="5"/>
      <c r="E83" s="4" t="s">
        <v>135</v>
      </c>
      <c r="F83" s="5"/>
      <c r="G83" s="27"/>
      <c r="H83" s="4" t="s">
        <v>219</v>
      </c>
      <c r="I83" s="5"/>
      <c r="J83" s="13">
        <v>138</v>
      </c>
      <c r="K83" s="15"/>
      <c r="L83" s="14"/>
      <c r="M83" s="11">
        <v>0.28000000000000003</v>
      </c>
      <c r="N83" s="7" t="s">
        <v>82</v>
      </c>
      <c r="O83" s="16"/>
    </row>
    <row r="84" spans="1:15" ht="18" hidden="1" customHeight="1" x14ac:dyDescent="0.2">
      <c r="A84" s="4" t="s">
        <v>279</v>
      </c>
      <c r="B84" s="5"/>
      <c r="C84" s="4" t="s">
        <v>280</v>
      </c>
      <c r="D84" s="5"/>
      <c r="E84" s="4" t="s">
        <v>248</v>
      </c>
      <c r="F84" s="5"/>
      <c r="G84" s="27"/>
      <c r="H84" s="4" t="s">
        <v>219</v>
      </c>
      <c r="I84" s="5"/>
      <c r="J84" s="4" t="s">
        <v>281</v>
      </c>
      <c r="K84" s="6"/>
      <c r="L84" s="5"/>
      <c r="M84" s="11">
        <v>0.1</v>
      </c>
      <c r="N84" s="12">
        <v>8</v>
      </c>
      <c r="O84" s="8"/>
    </row>
    <row r="85" spans="1:15" ht="18" hidden="1" customHeight="1" x14ac:dyDescent="0.2">
      <c r="A85" s="4" t="s">
        <v>282</v>
      </c>
      <c r="B85" s="5"/>
      <c r="C85" s="4" t="s">
        <v>283</v>
      </c>
      <c r="D85" s="5"/>
      <c r="E85" s="4" t="s">
        <v>284</v>
      </c>
      <c r="F85" s="5"/>
      <c r="G85" s="27"/>
      <c r="H85" s="4" t="s">
        <v>219</v>
      </c>
      <c r="I85" s="5"/>
      <c r="J85" s="4" t="s">
        <v>285</v>
      </c>
      <c r="K85" s="6"/>
      <c r="L85" s="5"/>
      <c r="M85" s="11">
        <v>0.22</v>
      </c>
      <c r="N85" s="7" t="s">
        <v>82</v>
      </c>
      <c r="O85" s="8"/>
    </row>
    <row r="86" spans="1:15" ht="18" hidden="1" customHeight="1" x14ac:dyDescent="0.2">
      <c r="A86" s="4" t="s">
        <v>286</v>
      </c>
      <c r="B86" s="5"/>
      <c r="C86" s="4" t="s">
        <v>287</v>
      </c>
      <c r="D86" s="5"/>
      <c r="E86" s="4" t="s">
        <v>288</v>
      </c>
      <c r="F86" s="5"/>
      <c r="G86" s="27"/>
      <c r="H86" s="4" t="s">
        <v>219</v>
      </c>
      <c r="I86" s="5"/>
      <c r="J86" s="4" t="s">
        <v>289</v>
      </c>
      <c r="K86" s="6"/>
      <c r="L86" s="5"/>
      <c r="M86" s="11">
        <v>0.13</v>
      </c>
      <c r="N86" s="12">
        <v>4</v>
      </c>
      <c r="O86" s="8"/>
    </row>
    <row r="87" spans="1:15" ht="18" hidden="1" customHeight="1" x14ac:dyDescent="0.2">
      <c r="A87" s="4" t="s">
        <v>290</v>
      </c>
      <c r="B87" s="5"/>
      <c r="C87" s="4" t="s">
        <v>291</v>
      </c>
      <c r="D87" s="5"/>
      <c r="E87" s="4" t="s">
        <v>292</v>
      </c>
      <c r="F87" s="5"/>
      <c r="G87" s="27"/>
      <c r="H87" s="4" t="s">
        <v>219</v>
      </c>
      <c r="I87" s="5"/>
      <c r="J87" s="9" t="s">
        <v>293</v>
      </c>
      <c r="K87" s="17"/>
      <c r="L87" s="10"/>
      <c r="M87" s="11">
        <v>0.14000000000000001</v>
      </c>
      <c r="N87" s="12">
        <v>5</v>
      </c>
      <c r="O87" s="22"/>
    </row>
    <row r="88" spans="1:15" ht="18" hidden="1" customHeight="1" x14ac:dyDescent="0.2">
      <c r="A88" s="4" t="s">
        <v>294</v>
      </c>
      <c r="B88" s="5"/>
      <c r="C88" s="4" t="s">
        <v>291</v>
      </c>
      <c r="D88" s="5"/>
      <c r="E88" s="4" t="s">
        <v>295</v>
      </c>
      <c r="F88" s="5"/>
      <c r="G88" s="27"/>
      <c r="H88" s="4" t="s">
        <v>219</v>
      </c>
      <c r="I88" s="5"/>
      <c r="J88" s="13">
        <v>5</v>
      </c>
      <c r="K88" s="15"/>
      <c r="L88" s="14"/>
      <c r="M88" s="11">
        <v>0.2</v>
      </c>
      <c r="N88" s="12">
        <v>13</v>
      </c>
      <c r="O88" s="16"/>
    </row>
    <row r="89" spans="1:15" ht="18" hidden="1" customHeight="1" x14ac:dyDescent="0.2">
      <c r="A89" s="4" t="s">
        <v>296</v>
      </c>
      <c r="B89" s="5"/>
      <c r="C89" s="4" t="s">
        <v>297</v>
      </c>
      <c r="D89" s="5"/>
      <c r="E89" s="4" t="s">
        <v>298</v>
      </c>
      <c r="F89" s="5"/>
      <c r="G89" s="27"/>
      <c r="H89" s="4" t="s">
        <v>219</v>
      </c>
      <c r="I89" s="5"/>
      <c r="J89" s="4" t="s">
        <v>299</v>
      </c>
      <c r="K89" s="6"/>
      <c r="L89" s="5"/>
      <c r="M89" s="11">
        <v>0.75</v>
      </c>
      <c r="N89" s="7" t="s">
        <v>82</v>
      </c>
      <c r="O89" s="16"/>
    </row>
    <row r="90" spans="1:15" ht="18" hidden="1" customHeight="1" x14ac:dyDescent="0.2">
      <c r="A90" s="4" t="s">
        <v>300</v>
      </c>
      <c r="B90" s="5"/>
      <c r="C90" s="4" t="s">
        <v>301</v>
      </c>
      <c r="D90" s="5"/>
      <c r="E90" s="4" t="s">
        <v>115</v>
      </c>
      <c r="F90" s="5"/>
      <c r="G90" s="27"/>
      <c r="H90" s="4" t="s">
        <v>219</v>
      </c>
      <c r="I90" s="5"/>
      <c r="J90" s="4" t="s">
        <v>302</v>
      </c>
      <c r="K90" s="6"/>
      <c r="L90" s="5"/>
      <c r="M90" s="11">
        <v>0.14000000000000001</v>
      </c>
      <c r="N90" s="12">
        <v>2</v>
      </c>
      <c r="O90" s="8"/>
    </row>
    <row r="91" spans="1:15" ht="18" hidden="1" customHeight="1" x14ac:dyDescent="0.2">
      <c r="A91" s="4" t="s">
        <v>300</v>
      </c>
      <c r="B91" s="5"/>
      <c r="C91" s="4" t="s">
        <v>301</v>
      </c>
      <c r="D91" s="5"/>
      <c r="E91" s="4" t="s">
        <v>115</v>
      </c>
      <c r="F91" s="5"/>
      <c r="G91" s="27"/>
      <c r="H91" s="4" t="s">
        <v>219</v>
      </c>
      <c r="I91" s="5"/>
      <c r="J91" s="9" t="s">
        <v>303</v>
      </c>
      <c r="K91" s="17"/>
      <c r="L91" s="10"/>
      <c r="M91" s="11">
        <v>0.09</v>
      </c>
      <c r="N91" s="12">
        <v>2</v>
      </c>
      <c r="O91" s="8"/>
    </row>
    <row r="92" spans="1:15" ht="18" hidden="1" customHeight="1" x14ac:dyDescent="0.2">
      <c r="A92" s="4" t="s">
        <v>300</v>
      </c>
      <c r="B92" s="5"/>
      <c r="C92" s="4" t="s">
        <v>301</v>
      </c>
      <c r="D92" s="5"/>
      <c r="E92" s="4" t="s">
        <v>115</v>
      </c>
      <c r="F92" s="5"/>
      <c r="G92" s="27"/>
      <c r="H92" s="4" t="s">
        <v>219</v>
      </c>
      <c r="I92" s="5"/>
      <c r="J92" s="4" t="s">
        <v>304</v>
      </c>
      <c r="K92" s="6"/>
      <c r="L92" s="5"/>
      <c r="M92" s="11">
        <v>0.13</v>
      </c>
      <c r="N92" s="12">
        <v>1</v>
      </c>
      <c r="O92" s="8"/>
    </row>
    <row r="93" spans="1:15" ht="18" hidden="1" customHeight="1" x14ac:dyDescent="0.2">
      <c r="A93" s="4" t="s">
        <v>305</v>
      </c>
      <c r="B93" s="5"/>
      <c r="C93" s="4" t="s">
        <v>306</v>
      </c>
      <c r="D93" s="5"/>
      <c r="E93" s="4" t="s">
        <v>307</v>
      </c>
      <c r="F93" s="5"/>
      <c r="G93" s="27"/>
      <c r="H93" s="4" t="s">
        <v>219</v>
      </c>
      <c r="I93" s="5"/>
      <c r="J93" s="9" t="s">
        <v>308</v>
      </c>
      <c r="K93" s="17"/>
      <c r="L93" s="10"/>
      <c r="M93" s="11">
        <v>0.1</v>
      </c>
      <c r="N93" s="12">
        <v>6</v>
      </c>
      <c r="O93" s="8"/>
    </row>
    <row r="94" spans="1:15" ht="18" hidden="1" customHeight="1" x14ac:dyDescent="0.2">
      <c r="A94" s="4" t="s">
        <v>309</v>
      </c>
      <c r="B94" s="5"/>
      <c r="C94" s="4" t="s">
        <v>310</v>
      </c>
      <c r="D94" s="5"/>
      <c r="E94" s="24" t="s">
        <v>177</v>
      </c>
      <c r="F94" s="25"/>
      <c r="G94" s="29"/>
      <c r="H94" s="4" t="s">
        <v>219</v>
      </c>
      <c r="I94" s="5"/>
      <c r="J94" s="13">
        <v>91</v>
      </c>
      <c r="K94" s="15"/>
      <c r="L94" s="14"/>
      <c r="M94" s="11">
        <v>0.51</v>
      </c>
      <c r="N94" s="18" t="s">
        <v>311</v>
      </c>
      <c r="O94" s="22"/>
    </row>
    <row r="95" spans="1:15" hidden="1" x14ac:dyDescent="0.2">
      <c r="A95" s="23" t="s">
        <v>312</v>
      </c>
      <c r="B95" s="23"/>
      <c r="C95" s="23"/>
      <c r="D95" s="23"/>
      <c r="E95" s="23"/>
      <c r="F95" s="23"/>
      <c r="G95" s="23"/>
      <c r="H95" s="23"/>
      <c r="I95" s="23"/>
      <c r="J95" s="23"/>
      <c r="K95" s="23"/>
      <c r="L95" s="23"/>
      <c r="M95" s="23"/>
      <c r="N95" s="23"/>
      <c r="O95" s="23"/>
    </row>
    <row r="96" spans="1:15"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3"/>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2"/>
    </row>
    <row r="112" spans="1:1" x14ac:dyDescent="0.2">
      <c r="A112" s="1"/>
    </row>
    <row r="113" spans="1:1" x14ac:dyDescent="0.2">
      <c r="A113" s="2"/>
    </row>
    <row r="114" spans="1:1" x14ac:dyDescent="0.2">
      <c r="A114" s="1"/>
    </row>
    <row r="115" spans="1:1" x14ac:dyDescent="0.2">
      <c r="A115" s="1"/>
    </row>
    <row r="116" spans="1:1" x14ac:dyDescent="0.2">
      <c r="A116" s="2"/>
    </row>
    <row r="117" spans="1:1" x14ac:dyDescent="0.2">
      <c r="A117" s="1"/>
    </row>
    <row r="118" spans="1:1" x14ac:dyDescent="0.2">
      <c r="A118" s="1"/>
    </row>
    <row r="119" spans="1:1" x14ac:dyDescent="0.2">
      <c r="A119" s="1"/>
    </row>
    <row r="120" spans="1:1" x14ac:dyDescent="0.2">
      <c r="A120" s="1"/>
    </row>
    <row r="121" spans="1:1" x14ac:dyDescent="0.2">
      <c r="A121" s="2"/>
    </row>
    <row r="122" spans="1:1" x14ac:dyDescent="0.2">
      <c r="A122" s="1"/>
    </row>
    <row r="123" spans="1:1" x14ac:dyDescent="0.2">
      <c r="A123" s="1"/>
    </row>
    <row r="124" spans="1:1" x14ac:dyDescent="0.2">
      <c r="A124" s="1"/>
    </row>
    <row r="125" spans="1:1" x14ac:dyDescent="0.2">
      <c r="A125" s="2"/>
    </row>
    <row r="126" spans="1:1" x14ac:dyDescent="0.2">
      <c r="A126" s="1"/>
    </row>
    <row r="127" spans="1:1" x14ac:dyDescent="0.2">
      <c r="A127" s="1"/>
    </row>
    <row r="128" spans="1:1" x14ac:dyDescent="0.2">
      <c r="A128" s="1"/>
    </row>
    <row r="129" spans="1:1" x14ac:dyDescent="0.2">
      <c r="A129" s="1"/>
    </row>
    <row r="130" spans="1:1" x14ac:dyDescent="0.2">
      <c r="A130" s="2"/>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2"/>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2"/>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2"/>
    </row>
    <row r="161" spans="1:1" x14ac:dyDescent="0.2">
      <c r="A161" s="1"/>
    </row>
    <row r="162" spans="1:1" x14ac:dyDescent="0.2">
      <c r="A162" s="2"/>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2"/>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2"/>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2"/>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2"/>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2"/>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2"/>
    </row>
    <row r="214" spans="1:1" x14ac:dyDescent="0.2">
      <c r="A214" s="1"/>
    </row>
    <row r="215" spans="1:1" x14ac:dyDescent="0.2">
      <c r="A215" s="1"/>
    </row>
    <row r="216" spans="1:1" x14ac:dyDescent="0.2">
      <c r="A216" s="1"/>
    </row>
    <row r="217" spans="1:1" x14ac:dyDescent="0.2">
      <c r="A217" s="1"/>
    </row>
    <row r="218" spans="1:1" x14ac:dyDescent="0.2">
      <c r="A218" s="2"/>
    </row>
    <row r="219" spans="1:1" x14ac:dyDescent="0.2">
      <c r="A219" s="1"/>
    </row>
    <row r="220" spans="1:1" x14ac:dyDescent="0.2">
      <c r="A220" s="1"/>
    </row>
    <row r="221" spans="1:1" x14ac:dyDescent="0.2">
      <c r="A221" s="1"/>
    </row>
    <row r="222" spans="1:1" x14ac:dyDescent="0.2">
      <c r="A222" s="1"/>
    </row>
    <row r="223" spans="1:1" x14ac:dyDescent="0.2">
      <c r="A223" s="2"/>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2"/>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2"/>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2"/>
    </row>
    <row r="246" spans="1:1" x14ac:dyDescent="0.2">
      <c r="A246" s="2"/>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2"/>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2"/>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2"/>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2"/>
    </row>
    <row r="342" spans="1:1" x14ac:dyDescent="0.2">
      <c r="A342" s="1"/>
    </row>
    <row r="343" spans="1:1" x14ac:dyDescent="0.2">
      <c r="A343" s="1"/>
    </row>
    <row r="344" spans="1:1" x14ac:dyDescent="0.2">
      <c r="A344" s="1"/>
    </row>
    <row r="345" spans="1:1" x14ac:dyDescent="0.2">
      <c r="A345" s="2"/>
    </row>
    <row r="346" spans="1:1" x14ac:dyDescent="0.2">
      <c r="A346" s="1"/>
    </row>
    <row r="347" spans="1:1" x14ac:dyDescent="0.2">
      <c r="A347" s="2"/>
    </row>
    <row r="348" spans="1:1" x14ac:dyDescent="0.2">
      <c r="A348" s="1"/>
    </row>
    <row r="349" spans="1:1" x14ac:dyDescent="0.2">
      <c r="A349" s="2"/>
    </row>
    <row r="350" spans="1:1" x14ac:dyDescent="0.2">
      <c r="A350" s="1"/>
    </row>
    <row r="351" spans="1:1" x14ac:dyDescent="0.2">
      <c r="A351" s="2"/>
    </row>
    <row r="352" spans="1:1" x14ac:dyDescent="0.2">
      <c r="A352" s="1"/>
    </row>
    <row r="353" spans="1:1" x14ac:dyDescent="0.2">
      <c r="A353" s="1"/>
    </row>
    <row r="354" spans="1:1" x14ac:dyDescent="0.2">
      <c r="A354" s="1"/>
    </row>
    <row r="355" spans="1:1" x14ac:dyDescent="0.2">
      <c r="A355" s="1"/>
    </row>
    <row r="356" spans="1:1" x14ac:dyDescent="0.2">
      <c r="A356" s="2"/>
    </row>
    <row r="357" spans="1:1" x14ac:dyDescent="0.2">
      <c r="A357" s="1"/>
    </row>
    <row r="358" spans="1:1" x14ac:dyDescent="0.2">
      <c r="A358" s="1"/>
    </row>
    <row r="359" spans="1:1" x14ac:dyDescent="0.2">
      <c r="A359" s="1"/>
    </row>
    <row r="360" spans="1:1" x14ac:dyDescent="0.2">
      <c r="A360" s="1"/>
    </row>
    <row r="361" spans="1:1" x14ac:dyDescent="0.2">
      <c r="A361" s="2"/>
    </row>
    <row r="362" spans="1:1" x14ac:dyDescent="0.2">
      <c r="A362" s="1"/>
    </row>
    <row r="363" spans="1:1" x14ac:dyDescent="0.2">
      <c r="A363" s="1"/>
    </row>
    <row r="364" spans="1:1" x14ac:dyDescent="0.2">
      <c r="A364" s="1"/>
    </row>
    <row r="365" spans="1:1" x14ac:dyDescent="0.2">
      <c r="A365" s="2"/>
    </row>
    <row r="366" spans="1:1" x14ac:dyDescent="0.2">
      <c r="A366" s="1"/>
    </row>
    <row r="367" spans="1:1" x14ac:dyDescent="0.2">
      <c r="A367" s="2"/>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2"/>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2"/>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2"/>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2"/>
    </row>
    <row r="402" spans="1:1" x14ac:dyDescent="0.2">
      <c r="A402" s="1"/>
    </row>
    <row r="403" spans="1:1" x14ac:dyDescent="0.2">
      <c r="A403" s="1"/>
    </row>
    <row r="404" spans="1:1" x14ac:dyDescent="0.2">
      <c r="A404" s="2"/>
    </row>
    <row r="405" spans="1:1" x14ac:dyDescent="0.2">
      <c r="A405" s="1"/>
    </row>
    <row r="406" spans="1:1" x14ac:dyDescent="0.2">
      <c r="A406" s="1"/>
    </row>
    <row r="407" spans="1:1" x14ac:dyDescent="0.2">
      <c r="A407" s="1"/>
    </row>
    <row r="408" spans="1:1" x14ac:dyDescent="0.2">
      <c r="A408" s="2"/>
    </row>
    <row r="409" spans="1:1" x14ac:dyDescent="0.2">
      <c r="A409" s="1"/>
    </row>
    <row r="410" spans="1:1" x14ac:dyDescent="0.2">
      <c r="A410" s="1"/>
    </row>
    <row r="411" spans="1:1" x14ac:dyDescent="0.2">
      <c r="A411" s="1"/>
    </row>
    <row r="412" spans="1:1" x14ac:dyDescent="0.2">
      <c r="A412" s="2"/>
    </row>
    <row r="413" spans="1:1" x14ac:dyDescent="0.2">
      <c r="A413" s="1"/>
    </row>
    <row r="414" spans="1:1" x14ac:dyDescent="0.2">
      <c r="A414" s="1"/>
    </row>
    <row r="415" spans="1:1" x14ac:dyDescent="0.2">
      <c r="A415" s="2"/>
    </row>
    <row r="416" spans="1:1" x14ac:dyDescent="0.2">
      <c r="A416" s="1"/>
    </row>
    <row r="417" spans="1:1" x14ac:dyDescent="0.2">
      <c r="A417" s="1"/>
    </row>
    <row r="418" spans="1:1" x14ac:dyDescent="0.2">
      <c r="A418" s="1"/>
    </row>
    <row r="419" spans="1:1" x14ac:dyDescent="0.2">
      <c r="A419" s="2"/>
    </row>
    <row r="420" spans="1:1" x14ac:dyDescent="0.2">
      <c r="A420" s="1"/>
    </row>
    <row r="421" spans="1:1" x14ac:dyDescent="0.2">
      <c r="A421" s="2"/>
    </row>
    <row r="422" spans="1:1" x14ac:dyDescent="0.2">
      <c r="A422" s="1"/>
    </row>
    <row r="423" spans="1:1" x14ac:dyDescent="0.2">
      <c r="A423" s="2"/>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2"/>
    </row>
    <row r="435" spans="1:1" x14ac:dyDescent="0.2">
      <c r="A435" s="1"/>
    </row>
    <row r="436" spans="1:1" x14ac:dyDescent="0.2">
      <c r="A436" s="1"/>
    </row>
    <row r="437" spans="1:1" x14ac:dyDescent="0.2">
      <c r="A437" s="1"/>
    </row>
    <row r="438" spans="1:1" x14ac:dyDescent="0.2">
      <c r="A438" s="2"/>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2"/>
    </row>
    <row r="453" spans="1:1" x14ac:dyDescent="0.2">
      <c r="A453" s="1"/>
    </row>
    <row r="454" spans="1:1" x14ac:dyDescent="0.2">
      <c r="A454" s="1"/>
    </row>
    <row r="455" spans="1:1" x14ac:dyDescent="0.2">
      <c r="A455" s="1"/>
    </row>
    <row r="456" spans="1:1" x14ac:dyDescent="0.2">
      <c r="A456" s="2"/>
    </row>
    <row r="457" spans="1:1" x14ac:dyDescent="0.2">
      <c r="A457" s="2"/>
    </row>
    <row r="458" spans="1:1" x14ac:dyDescent="0.2">
      <c r="A458" s="2"/>
    </row>
    <row r="459" spans="1:1" x14ac:dyDescent="0.2">
      <c r="A459" s="1"/>
    </row>
    <row r="460" spans="1:1" x14ac:dyDescent="0.2">
      <c r="A460" s="2"/>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2"/>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2"/>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2"/>
    </row>
    <row r="497" spans="1:1" x14ac:dyDescent="0.2">
      <c r="A497" s="2"/>
    </row>
    <row r="498" spans="1:1" x14ac:dyDescent="0.2">
      <c r="A498" s="1"/>
    </row>
    <row r="499" spans="1:1" x14ac:dyDescent="0.2">
      <c r="A499" s="2"/>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2"/>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2"/>
    </row>
    <row r="519" spans="1:1" x14ac:dyDescent="0.2">
      <c r="A519" s="1"/>
    </row>
    <row r="520" spans="1:1" x14ac:dyDescent="0.2">
      <c r="A520" s="1"/>
    </row>
  </sheetData>
  <autoFilter ref="A1:O95" xr:uid="{BE94D9E1-FAC7-F440-A0AD-3FF325D90308}">
    <filterColumn colId="0" showButton="0"/>
    <filterColumn colId="2" showButton="0"/>
    <filterColumn colId="4" showButton="0"/>
    <filterColumn colId="7" showButton="0">
      <filters>
        <filter val="Early latent syphilis"/>
        <filter val="Early syphilis"/>
        <filter val="Primary and secondary syphilis"/>
      </filters>
    </filterColumn>
    <filterColumn colId="9" showButton="0"/>
    <filterColumn colId="10" showButton="0"/>
  </autoFilter>
  <mergeCells count="471">
    <mergeCell ref="A95:O95"/>
    <mergeCell ref="A94:B94"/>
    <mergeCell ref="C94:D94"/>
    <mergeCell ref="E94:F94"/>
    <mergeCell ref="H94:I94"/>
    <mergeCell ref="J94:L94"/>
    <mergeCell ref="A93:B93"/>
    <mergeCell ref="C93:D93"/>
    <mergeCell ref="E93:F93"/>
    <mergeCell ref="H93:I93"/>
    <mergeCell ref="J93:L93"/>
    <mergeCell ref="A91:B91"/>
    <mergeCell ref="C91:D91"/>
    <mergeCell ref="E91:F91"/>
    <mergeCell ref="H91:I91"/>
    <mergeCell ref="J91:L91"/>
    <mergeCell ref="A92:B92"/>
    <mergeCell ref="C92:D92"/>
    <mergeCell ref="E92:F92"/>
    <mergeCell ref="H92:I92"/>
    <mergeCell ref="J92:L92"/>
    <mergeCell ref="A89:B89"/>
    <mergeCell ref="C89:D89"/>
    <mergeCell ref="E89:F89"/>
    <mergeCell ref="H89:I89"/>
    <mergeCell ref="J89:L89"/>
    <mergeCell ref="A90:B90"/>
    <mergeCell ref="C90:D90"/>
    <mergeCell ref="E90:F90"/>
    <mergeCell ref="H90:I90"/>
    <mergeCell ref="J90:L90"/>
    <mergeCell ref="A87:B87"/>
    <mergeCell ref="C87:D87"/>
    <mergeCell ref="E87:F87"/>
    <mergeCell ref="H87:I87"/>
    <mergeCell ref="J87:L87"/>
    <mergeCell ref="A88:B88"/>
    <mergeCell ref="C88:D88"/>
    <mergeCell ref="E88:F88"/>
    <mergeCell ref="H88:I88"/>
    <mergeCell ref="J88:L88"/>
    <mergeCell ref="A85:B85"/>
    <mergeCell ref="C85:D85"/>
    <mergeCell ref="E85:F85"/>
    <mergeCell ref="H85:I85"/>
    <mergeCell ref="J85:L85"/>
    <mergeCell ref="A86:B86"/>
    <mergeCell ref="C86:D86"/>
    <mergeCell ref="E86:F86"/>
    <mergeCell ref="H86:I86"/>
    <mergeCell ref="J86:L86"/>
    <mergeCell ref="A83:B83"/>
    <mergeCell ref="C83:D83"/>
    <mergeCell ref="E83:F83"/>
    <mergeCell ref="H83:I83"/>
    <mergeCell ref="J83:L83"/>
    <mergeCell ref="A84:B84"/>
    <mergeCell ref="C84:D84"/>
    <mergeCell ref="E84:F84"/>
    <mergeCell ref="H84:I84"/>
    <mergeCell ref="J84:L84"/>
    <mergeCell ref="A81:B81"/>
    <mergeCell ref="C81:D81"/>
    <mergeCell ref="E81:F81"/>
    <mergeCell ref="H81:I81"/>
    <mergeCell ref="J81:L81"/>
    <mergeCell ref="A82:B82"/>
    <mergeCell ref="C82:D82"/>
    <mergeCell ref="E82:F82"/>
    <mergeCell ref="H82:I82"/>
    <mergeCell ref="J82:L82"/>
    <mergeCell ref="A79:B79"/>
    <mergeCell ref="C79:D79"/>
    <mergeCell ref="E79:F79"/>
    <mergeCell ref="H79:I79"/>
    <mergeCell ref="J79:L79"/>
    <mergeCell ref="A80:B80"/>
    <mergeCell ref="C80:D80"/>
    <mergeCell ref="E80:F80"/>
    <mergeCell ref="H80:I80"/>
    <mergeCell ref="J80:L80"/>
    <mergeCell ref="A78:B78"/>
    <mergeCell ref="C78:D78"/>
    <mergeCell ref="E78:F78"/>
    <mergeCell ref="H78:I78"/>
    <mergeCell ref="J78:L78"/>
    <mergeCell ref="A76:B76"/>
    <mergeCell ref="C76:D76"/>
    <mergeCell ref="E76:F76"/>
    <mergeCell ref="H76:I76"/>
    <mergeCell ref="J76:L76"/>
    <mergeCell ref="A77:B77"/>
    <mergeCell ref="C77:D77"/>
    <mergeCell ref="E77:F77"/>
    <mergeCell ref="H77:I77"/>
    <mergeCell ref="J77:L77"/>
    <mergeCell ref="A74:B74"/>
    <mergeCell ref="C74:D74"/>
    <mergeCell ref="E74:F74"/>
    <mergeCell ref="H74:I74"/>
    <mergeCell ref="J74:L74"/>
    <mergeCell ref="A75:B75"/>
    <mergeCell ref="C75:D75"/>
    <mergeCell ref="E75:F75"/>
    <mergeCell ref="H75:I75"/>
    <mergeCell ref="J75:L75"/>
    <mergeCell ref="A72:B72"/>
    <mergeCell ref="C72:D72"/>
    <mergeCell ref="E72:F72"/>
    <mergeCell ref="H72:I72"/>
    <mergeCell ref="J72:L72"/>
    <mergeCell ref="A73:B73"/>
    <mergeCell ref="C73:D73"/>
    <mergeCell ref="E73:F73"/>
    <mergeCell ref="H73:I73"/>
    <mergeCell ref="J73:L73"/>
    <mergeCell ref="A70:B70"/>
    <mergeCell ref="C70:D70"/>
    <mergeCell ref="E70:F70"/>
    <mergeCell ref="H70:I70"/>
    <mergeCell ref="J70:L70"/>
    <mergeCell ref="A71:B71"/>
    <mergeCell ref="C71:D71"/>
    <mergeCell ref="E71:F71"/>
    <mergeCell ref="H71:I71"/>
    <mergeCell ref="J71:L71"/>
    <mergeCell ref="A68:B68"/>
    <mergeCell ref="C68:D68"/>
    <mergeCell ref="E68:F68"/>
    <mergeCell ref="H68:I68"/>
    <mergeCell ref="J68:L68"/>
    <mergeCell ref="A69:B69"/>
    <mergeCell ref="C69:D69"/>
    <mergeCell ref="E69:F69"/>
    <mergeCell ref="H69:I69"/>
    <mergeCell ref="J69:L69"/>
    <mergeCell ref="A66:B66"/>
    <mergeCell ref="C66:D66"/>
    <mergeCell ref="E66:F66"/>
    <mergeCell ref="H66:I66"/>
    <mergeCell ref="J66:L66"/>
    <mergeCell ref="A67:B67"/>
    <mergeCell ref="C67:D67"/>
    <mergeCell ref="E67:F67"/>
    <mergeCell ref="H67:I67"/>
    <mergeCell ref="J67:L67"/>
    <mergeCell ref="A64:B64"/>
    <mergeCell ref="C64:D64"/>
    <mergeCell ref="E64:F64"/>
    <mergeCell ref="H64:I64"/>
    <mergeCell ref="J64:L64"/>
    <mergeCell ref="A65:B65"/>
    <mergeCell ref="C65:D65"/>
    <mergeCell ref="E65:F65"/>
    <mergeCell ref="H65:I65"/>
    <mergeCell ref="J65:L65"/>
    <mergeCell ref="A62:B62"/>
    <mergeCell ref="C62:D62"/>
    <mergeCell ref="E62:F62"/>
    <mergeCell ref="H62:I62"/>
    <mergeCell ref="J62:L62"/>
    <mergeCell ref="A63:B63"/>
    <mergeCell ref="C63:D63"/>
    <mergeCell ref="E63:F63"/>
    <mergeCell ref="H63:I63"/>
    <mergeCell ref="J63:L63"/>
    <mergeCell ref="A60:B60"/>
    <mergeCell ref="C60:D60"/>
    <mergeCell ref="E60:F60"/>
    <mergeCell ref="H60:I60"/>
    <mergeCell ref="J60:L60"/>
    <mergeCell ref="A61:B61"/>
    <mergeCell ref="C61:D61"/>
    <mergeCell ref="E61:F61"/>
    <mergeCell ref="H61:I61"/>
    <mergeCell ref="J61:L61"/>
    <mergeCell ref="A58:B58"/>
    <mergeCell ref="C58:D58"/>
    <mergeCell ref="E58:F58"/>
    <mergeCell ref="H58:I58"/>
    <mergeCell ref="J58:L58"/>
    <mergeCell ref="A59:B59"/>
    <mergeCell ref="C59:D59"/>
    <mergeCell ref="E59:F59"/>
    <mergeCell ref="H59:I59"/>
    <mergeCell ref="J59:L59"/>
    <mergeCell ref="A57:B57"/>
    <mergeCell ref="C57:D57"/>
    <mergeCell ref="E57:F57"/>
    <mergeCell ref="H57:I57"/>
    <mergeCell ref="J57:L57"/>
    <mergeCell ref="A56:B56"/>
    <mergeCell ref="C56:D56"/>
    <mergeCell ref="E56:F56"/>
    <mergeCell ref="H56:I56"/>
    <mergeCell ref="J56:L56"/>
    <mergeCell ref="A54:B54"/>
    <mergeCell ref="C54:D54"/>
    <mergeCell ref="E54:F54"/>
    <mergeCell ref="H54:I54"/>
    <mergeCell ref="J54:L54"/>
    <mergeCell ref="A55:B55"/>
    <mergeCell ref="C55:D55"/>
    <mergeCell ref="E55:F55"/>
    <mergeCell ref="H55:I55"/>
    <mergeCell ref="J55:L55"/>
    <mergeCell ref="A52:B52"/>
    <mergeCell ref="C52:D52"/>
    <mergeCell ref="E52:F52"/>
    <mergeCell ref="H52:I52"/>
    <mergeCell ref="J52:L52"/>
    <mergeCell ref="A53:B53"/>
    <mergeCell ref="C53:D53"/>
    <mergeCell ref="E53:F53"/>
    <mergeCell ref="H53:I53"/>
    <mergeCell ref="J53:L53"/>
    <mergeCell ref="A50:B50"/>
    <mergeCell ref="C50:D50"/>
    <mergeCell ref="E50:F50"/>
    <mergeCell ref="H50:I50"/>
    <mergeCell ref="J50:L50"/>
    <mergeCell ref="A51:B51"/>
    <mergeCell ref="C51:D51"/>
    <mergeCell ref="E51:F51"/>
    <mergeCell ref="H51:I51"/>
    <mergeCell ref="J51:L51"/>
    <mergeCell ref="A49:B49"/>
    <mergeCell ref="C49:D49"/>
    <mergeCell ref="E49:F49"/>
    <mergeCell ref="H49:I49"/>
    <mergeCell ref="J49:L49"/>
    <mergeCell ref="A48:B48"/>
    <mergeCell ref="C48:D48"/>
    <mergeCell ref="E48:F48"/>
    <mergeCell ref="H48:I48"/>
    <mergeCell ref="J48:L48"/>
    <mergeCell ref="A46:B46"/>
    <mergeCell ref="C46:D46"/>
    <mergeCell ref="E46:F46"/>
    <mergeCell ref="H46:I46"/>
    <mergeCell ref="J46:L46"/>
    <mergeCell ref="A47:B47"/>
    <mergeCell ref="C47:D47"/>
    <mergeCell ref="E47:F47"/>
    <mergeCell ref="H47:I47"/>
    <mergeCell ref="J47:L47"/>
    <mergeCell ref="A44:B44"/>
    <mergeCell ref="C44:D44"/>
    <mergeCell ref="E44:F44"/>
    <mergeCell ref="H44:I44"/>
    <mergeCell ref="J44:L44"/>
    <mergeCell ref="A45:B45"/>
    <mergeCell ref="C45:D45"/>
    <mergeCell ref="E45:F45"/>
    <mergeCell ref="H45:I45"/>
    <mergeCell ref="J45:L45"/>
    <mergeCell ref="A43:B43"/>
    <mergeCell ref="C43:D43"/>
    <mergeCell ref="E43:F43"/>
    <mergeCell ref="H43:I43"/>
    <mergeCell ref="J43:L43"/>
    <mergeCell ref="A41:B41"/>
    <mergeCell ref="C41:D41"/>
    <mergeCell ref="E41:F41"/>
    <mergeCell ref="H41:I41"/>
    <mergeCell ref="J41:L41"/>
    <mergeCell ref="A42:B42"/>
    <mergeCell ref="C42:D42"/>
    <mergeCell ref="E42:F42"/>
    <mergeCell ref="H42:I42"/>
    <mergeCell ref="J42:L42"/>
    <mergeCell ref="A40:B40"/>
    <mergeCell ref="C40:D40"/>
    <mergeCell ref="E40:F40"/>
    <mergeCell ref="H40:I40"/>
    <mergeCell ref="J40:L40"/>
    <mergeCell ref="A39:B39"/>
    <mergeCell ref="C39:D39"/>
    <mergeCell ref="E39:F39"/>
    <mergeCell ref="H39:I39"/>
    <mergeCell ref="J39:L39"/>
    <mergeCell ref="A37:B37"/>
    <mergeCell ref="C37:D37"/>
    <mergeCell ref="E37:F37"/>
    <mergeCell ref="H37:I37"/>
    <mergeCell ref="J37:L37"/>
    <mergeCell ref="A38:B38"/>
    <mergeCell ref="C38:D38"/>
    <mergeCell ref="E38:F38"/>
    <mergeCell ref="H38:I38"/>
    <mergeCell ref="J38:L38"/>
    <mergeCell ref="A35:B35"/>
    <mergeCell ref="C35:D35"/>
    <mergeCell ref="E35:F35"/>
    <mergeCell ref="H35:I35"/>
    <mergeCell ref="J35:L35"/>
    <mergeCell ref="A36:B36"/>
    <mergeCell ref="C36:D36"/>
    <mergeCell ref="E36:F36"/>
    <mergeCell ref="H36:I36"/>
    <mergeCell ref="J36:L36"/>
    <mergeCell ref="A33:B33"/>
    <mergeCell ref="C33:D33"/>
    <mergeCell ref="E33:F33"/>
    <mergeCell ref="H33:I33"/>
    <mergeCell ref="J33:L33"/>
    <mergeCell ref="A34:B34"/>
    <mergeCell ref="C34:D34"/>
    <mergeCell ref="E34:F34"/>
    <mergeCell ref="H34:I34"/>
    <mergeCell ref="J34:L34"/>
    <mergeCell ref="A31:B31"/>
    <mergeCell ref="C31:D31"/>
    <mergeCell ref="E31:F31"/>
    <mergeCell ref="H31:I31"/>
    <mergeCell ref="J31:L31"/>
    <mergeCell ref="A32:B32"/>
    <mergeCell ref="C32:D32"/>
    <mergeCell ref="E32:F32"/>
    <mergeCell ref="H32:I32"/>
    <mergeCell ref="J32:L32"/>
    <mergeCell ref="A29:B29"/>
    <mergeCell ref="C29:D29"/>
    <mergeCell ref="E29:F29"/>
    <mergeCell ref="H29:I29"/>
    <mergeCell ref="J29:L29"/>
    <mergeCell ref="A30:B30"/>
    <mergeCell ref="C30:D30"/>
    <mergeCell ref="E30:F30"/>
    <mergeCell ref="H30:I30"/>
    <mergeCell ref="J30:L30"/>
    <mergeCell ref="A28:B28"/>
    <mergeCell ref="C28:D28"/>
    <mergeCell ref="E28:F28"/>
    <mergeCell ref="H28:I28"/>
    <mergeCell ref="J28:L28"/>
    <mergeCell ref="A27:B27"/>
    <mergeCell ref="C27:D27"/>
    <mergeCell ref="E27:F27"/>
    <mergeCell ref="H27:I27"/>
    <mergeCell ref="J27:L27"/>
    <mergeCell ref="A25:B25"/>
    <mergeCell ref="C25:D25"/>
    <mergeCell ref="E25:F25"/>
    <mergeCell ref="H25:I25"/>
    <mergeCell ref="J25:L25"/>
    <mergeCell ref="A26:B26"/>
    <mergeCell ref="C26:D26"/>
    <mergeCell ref="E26:F26"/>
    <mergeCell ref="H26:I26"/>
    <mergeCell ref="J26:L26"/>
    <mergeCell ref="A23:B23"/>
    <mergeCell ref="C23:D23"/>
    <mergeCell ref="E23:F23"/>
    <mergeCell ref="H23:I23"/>
    <mergeCell ref="J23:L23"/>
    <mergeCell ref="A24:B24"/>
    <mergeCell ref="C24:D24"/>
    <mergeCell ref="E24:F24"/>
    <mergeCell ref="H24:I24"/>
    <mergeCell ref="J24:L24"/>
    <mergeCell ref="A22:B22"/>
    <mergeCell ref="C22:D22"/>
    <mergeCell ref="E22:F22"/>
    <mergeCell ref="H22:I22"/>
    <mergeCell ref="J22:L22"/>
    <mergeCell ref="A20:B20"/>
    <mergeCell ref="C20:D20"/>
    <mergeCell ref="E20:F20"/>
    <mergeCell ref="H20:I20"/>
    <mergeCell ref="J20:L20"/>
    <mergeCell ref="A21:B21"/>
    <mergeCell ref="C21:D21"/>
    <mergeCell ref="E21:F21"/>
    <mergeCell ref="H21:I21"/>
    <mergeCell ref="J21:L21"/>
    <mergeCell ref="A18:B18"/>
    <mergeCell ref="C18:D18"/>
    <mergeCell ref="E18:F18"/>
    <mergeCell ref="H18:I18"/>
    <mergeCell ref="J18:L18"/>
    <mergeCell ref="A19:B19"/>
    <mergeCell ref="C19:D19"/>
    <mergeCell ref="E19:F19"/>
    <mergeCell ref="H19:I19"/>
    <mergeCell ref="J19:L19"/>
    <mergeCell ref="A16:B16"/>
    <mergeCell ref="C16:D16"/>
    <mergeCell ref="E16:F16"/>
    <mergeCell ref="H16:I16"/>
    <mergeCell ref="J16:L16"/>
    <mergeCell ref="A17:B17"/>
    <mergeCell ref="C17:D17"/>
    <mergeCell ref="E17:F17"/>
    <mergeCell ref="H17:I17"/>
    <mergeCell ref="J17:L17"/>
    <mergeCell ref="A15:B15"/>
    <mergeCell ref="C15:D15"/>
    <mergeCell ref="E15:F15"/>
    <mergeCell ref="H15:I15"/>
    <mergeCell ref="J15:L15"/>
    <mergeCell ref="A14:B14"/>
    <mergeCell ref="C14:D14"/>
    <mergeCell ref="E14:F14"/>
    <mergeCell ref="H14:I14"/>
    <mergeCell ref="J14:L14"/>
    <mergeCell ref="A12:B12"/>
    <mergeCell ref="C12:D12"/>
    <mergeCell ref="E12:F12"/>
    <mergeCell ref="H12:I12"/>
    <mergeCell ref="J12:L12"/>
    <mergeCell ref="A13:B13"/>
    <mergeCell ref="C13:D13"/>
    <mergeCell ref="E13:F13"/>
    <mergeCell ref="H13:I13"/>
    <mergeCell ref="J13:L13"/>
    <mergeCell ref="A10:B10"/>
    <mergeCell ref="C10:D10"/>
    <mergeCell ref="E10:F10"/>
    <mergeCell ref="H10:I10"/>
    <mergeCell ref="J10:L10"/>
    <mergeCell ref="A11:B11"/>
    <mergeCell ref="C11:D11"/>
    <mergeCell ref="E11:F11"/>
    <mergeCell ref="H11:I11"/>
    <mergeCell ref="J11:L11"/>
    <mergeCell ref="A8:B8"/>
    <mergeCell ref="C8:D8"/>
    <mergeCell ref="E8:F8"/>
    <mergeCell ref="H8:I8"/>
    <mergeCell ref="J8:L8"/>
    <mergeCell ref="A9:B9"/>
    <mergeCell ref="C9:D9"/>
    <mergeCell ref="E9:F9"/>
    <mergeCell ref="H9:I9"/>
    <mergeCell ref="J9:L9"/>
    <mergeCell ref="A6:B6"/>
    <mergeCell ref="C6:D6"/>
    <mergeCell ref="E6:F6"/>
    <mergeCell ref="H6:I6"/>
    <mergeCell ref="J6:L6"/>
    <mergeCell ref="A7:B7"/>
    <mergeCell ref="C7:D7"/>
    <mergeCell ref="E7:F7"/>
    <mergeCell ref="H7:I7"/>
    <mergeCell ref="J7:L7"/>
    <mergeCell ref="A4:B4"/>
    <mergeCell ref="C4:D4"/>
    <mergeCell ref="E4:F4"/>
    <mergeCell ref="H4:I4"/>
    <mergeCell ref="J4:L4"/>
    <mergeCell ref="A5:B5"/>
    <mergeCell ref="C5:D5"/>
    <mergeCell ref="E5:F5"/>
    <mergeCell ref="H5:I5"/>
    <mergeCell ref="J5:L5"/>
    <mergeCell ref="A2:B2"/>
    <mergeCell ref="C2:D2"/>
    <mergeCell ref="E2:F2"/>
    <mergeCell ref="H2:I2"/>
    <mergeCell ref="J2:L2"/>
    <mergeCell ref="A3:B3"/>
    <mergeCell ref="C3:D3"/>
    <mergeCell ref="E3:F3"/>
    <mergeCell ref="H3:I3"/>
    <mergeCell ref="J3:L3"/>
    <mergeCell ref="A1:B1"/>
    <mergeCell ref="C1:D1"/>
    <mergeCell ref="E1:F1"/>
    <mergeCell ref="H1:I1"/>
    <mergeCell ref="J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AB59-F016-7243-A60F-A01DED3EDDB5}">
  <dimension ref="A1:M26"/>
  <sheetViews>
    <sheetView workbookViewId="0">
      <selection activeCell="F3" sqref="F3:L17"/>
    </sheetView>
  </sheetViews>
  <sheetFormatPr baseColWidth="10" defaultRowHeight="16" x14ac:dyDescent="0.2"/>
  <cols>
    <col min="1" max="16384" width="10.83203125" style="30"/>
  </cols>
  <sheetData>
    <row r="1" spans="1:13" x14ac:dyDescent="0.2">
      <c r="A1" s="30" t="s">
        <v>314</v>
      </c>
      <c r="C1" s="30" t="s">
        <v>315</v>
      </c>
      <c r="E1" s="30" t="s">
        <v>316</v>
      </c>
      <c r="F1" s="30" t="s">
        <v>313</v>
      </c>
      <c r="G1" s="30" t="s">
        <v>317</v>
      </c>
      <c r="I1" s="30" t="s">
        <v>318</v>
      </c>
      <c r="L1" s="30" t="s">
        <v>319</v>
      </c>
      <c r="M1" s="30" t="s">
        <v>320</v>
      </c>
    </row>
    <row r="2" spans="1:13" x14ac:dyDescent="0.2">
      <c r="A2" s="30" t="s">
        <v>350</v>
      </c>
      <c r="C2" s="30" t="s">
        <v>351</v>
      </c>
      <c r="E2" s="30">
        <v>1976</v>
      </c>
      <c r="F2" s="30">
        <v>1976</v>
      </c>
      <c r="G2" s="30" t="s">
        <v>352</v>
      </c>
      <c r="I2" s="30">
        <v>811</v>
      </c>
      <c r="L2" s="30">
        <v>0.2</v>
      </c>
      <c r="M2" s="30">
        <v>8</v>
      </c>
    </row>
    <row r="3" spans="1:13" x14ac:dyDescent="0.2">
      <c r="A3" s="30" t="s">
        <v>368</v>
      </c>
      <c r="C3" s="30" t="s">
        <v>369</v>
      </c>
      <c r="E3" s="30" t="s">
        <v>370</v>
      </c>
      <c r="F3" s="30">
        <v>1984</v>
      </c>
      <c r="G3" s="30" t="s">
        <v>324</v>
      </c>
      <c r="I3" s="30" t="s">
        <v>371</v>
      </c>
      <c r="L3" s="30">
        <v>0.23</v>
      </c>
      <c r="M3" s="30">
        <v>23</v>
      </c>
    </row>
    <row r="4" spans="1:13" x14ac:dyDescent="0.2">
      <c r="A4" s="30" t="s">
        <v>353</v>
      </c>
      <c r="C4" s="30" t="s">
        <v>354</v>
      </c>
      <c r="E4" s="30" t="s">
        <v>355</v>
      </c>
      <c r="F4" s="30">
        <v>1990</v>
      </c>
      <c r="G4" s="30" t="s">
        <v>324</v>
      </c>
      <c r="I4" s="30">
        <v>300</v>
      </c>
      <c r="L4" s="30">
        <v>0.15</v>
      </c>
      <c r="M4" s="30" t="s">
        <v>326</v>
      </c>
    </row>
    <row r="5" spans="1:13" x14ac:dyDescent="0.2">
      <c r="A5" s="30" t="s">
        <v>331</v>
      </c>
      <c r="C5" s="30" t="s">
        <v>332</v>
      </c>
      <c r="E5" s="30">
        <v>1991</v>
      </c>
      <c r="F5" s="30">
        <v>1991</v>
      </c>
      <c r="G5" s="30" t="s">
        <v>324</v>
      </c>
      <c r="I5" s="30" t="s">
        <v>333</v>
      </c>
      <c r="L5" s="30">
        <v>0.3</v>
      </c>
      <c r="M5" s="30">
        <v>11</v>
      </c>
    </row>
    <row r="6" spans="1:13" x14ac:dyDescent="0.2">
      <c r="A6" s="30" t="s">
        <v>356</v>
      </c>
      <c r="C6" s="30" t="s">
        <v>357</v>
      </c>
      <c r="E6" s="30" t="s">
        <v>358</v>
      </c>
      <c r="F6" s="30">
        <v>1991</v>
      </c>
      <c r="G6" s="30" t="s">
        <v>324</v>
      </c>
      <c r="I6" s="30" t="s">
        <v>359</v>
      </c>
      <c r="L6" s="30">
        <v>0.18</v>
      </c>
      <c r="M6" s="30">
        <v>3</v>
      </c>
    </row>
    <row r="7" spans="1:13" x14ac:dyDescent="0.2">
      <c r="A7" s="30" t="s">
        <v>356</v>
      </c>
      <c r="C7" s="30" t="s">
        <v>360</v>
      </c>
      <c r="E7" s="30" t="s">
        <v>358</v>
      </c>
      <c r="F7" s="30">
        <v>1991</v>
      </c>
      <c r="G7" s="30" t="s">
        <v>324</v>
      </c>
      <c r="I7" s="30" t="s">
        <v>361</v>
      </c>
      <c r="L7" s="30">
        <v>0.22</v>
      </c>
      <c r="M7" s="30">
        <v>3</v>
      </c>
    </row>
    <row r="8" spans="1:13" x14ac:dyDescent="0.2">
      <c r="A8" s="30" t="s">
        <v>356</v>
      </c>
      <c r="C8" s="30" t="s">
        <v>362</v>
      </c>
      <c r="E8" s="30" t="s">
        <v>358</v>
      </c>
      <c r="F8" s="30">
        <v>1991</v>
      </c>
      <c r="G8" s="30" t="s">
        <v>324</v>
      </c>
      <c r="I8" s="30" t="s">
        <v>363</v>
      </c>
      <c r="L8" s="30">
        <v>0.22</v>
      </c>
      <c r="M8" s="30">
        <v>3</v>
      </c>
    </row>
    <row r="9" spans="1:13" x14ac:dyDescent="0.2">
      <c r="A9" s="30" t="s">
        <v>374</v>
      </c>
      <c r="C9" s="30" t="s">
        <v>375</v>
      </c>
      <c r="E9" s="30">
        <v>1992</v>
      </c>
      <c r="F9" s="30">
        <v>1992</v>
      </c>
      <c r="G9" s="30" t="s">
        <v>324</v>
      </c>
      <c r="I9" s="30">
        <v>118</v>
      </c>
      <c r="L9" s="53">
        <v>0.46</v>
      </c>
      <c r="M9" s="30">
        <v>16</v>
      </c>
    </row>
    <row r="10" spans="1:13" x14ac:dyDescent="0.2">
      <c r="A10" s="30" t="s">
        <v>334</v>
      </c>
      <c r="C10" s="30" t="s">
        <v>335</v>
      </c>
      <c r="E10" s="30" t="s">
        <v>336</v>
      </c>
      <c r="F10" s="30">
        <v>1994</v>
      </c>
      <c r="G10" s="30" t="s">
        <v>337</v>
      </c>
      <c r="I10" s="30">
        <v>156</v>
      </c>
      <c r="L10" s="30">
        <v>0.05</v>
      </c>
      <c r="M10" s="30">
        <v>1</v>
      </c>
    </row>
    <row r="11" spans="1:13" x14ac:dyDescent="0.2">
      <c r="A11" s="30" t="s">
        <v>343</v>
      </c>
      <c r="C11" s="30" t="s">
        <v>17</v>
      </c>
      <c r="E11" s="30" t="s">
        <v>344</v>
      </c>
      <c r="F11" s="30">
        <v>1994</v>
      </c>
      <c r="G11" s="30" t="s">
        <v>324</v>
      </c>
      <c r="I11" s="30" t="s">
        <v>345</v>
      </c>
      <c r="L11" s="53">
        <v>0.32</v>
      </c>
      <c r="M11" s="30">
        <v>12</v>
      </c>
    </row>
    <row r="12" spans="1:13" x14ac:dyDescent="0.2">
      <c r="A12" s="30" t="s">
        <v>343</v>
      </c>
      <c r="C12" s="30" t="s">
        <v>17</v>
      </c>
      <c r="E12" s="30" t="s">
        <v>344</v>
      </c>
      <c r="F12" s="30">
        <v>1994</v>
      </c>
      <c r="G12" s="30" t="s">
        <v>324</v>
      </c>
      <c r="I12" s="30" t="s">
        <v>346</v>
      </c>
      <c r="L12" s="53">
        <v>0.3</v>
      </c>
      <c r="M12" s="30">
        <v>8</v>
      </c>
    </row>
    <row r="13" spans="1:13" x14ac:dyDescent="0.2">
      <c r="A13" s="30" t="s">
        <v>343</v>
      </c>
      <c r="C13" s="30" t="s">
        <v>17</v>
      </c>
      <c r="E13" s="30" t="s">
        <v>344</v>
      </c>
      <c r="F13" s="30">
        <v>1994</v>
      </c>
      <c r="G13" s="30" t="s">
        <v>324</v>
      </c>
      <c r="I13" s="30" t="s">
        <v>347</v>
      </c>
      <c r="L13" s="53">
        <v>0.33</v>
      </c>
      <c r="M13" s="30">
        <v>7</v>
      </c>
    </row>
    <row r="14" spans="1:13" x14ac:dyDescent="0.2">
      <c r="A14" s="30" t="s">
        <v>343</v>
      </c>
      <c r="C14" s="30" t="s">
        <v>17</v>
      </c>
      <c r="E14" s="30" t="s">
        <v>344</v>
      </c>
      <c r="F14" s="30">
        <v>1994</v>
      </c>
      <c r="G14" s="30" t="s">
        <v>324</v>
      </c>
      <c r="I14" s="30" t="s">
        <v>348</v>
      </c>
      <c r="L14" s="53">
        <v>0.39</v>
      </c>
      <c r="M14" s="30">
        <v>8</v>
      </c>
    </row>
    <row r="15" spans="1:13" x14ac:dyDescent="0.2">
      <c r="A15" s="30" t="s">
        <v>343</v>
      </c>
      <c r="C15" s="30" t="s">
        <v>17</v>
      </c>
      <c r="E15" s="30" t="s">
        <v>344</v>
      </c>
      <c r="F15" s="30">
        <v>1994</v>
      </c>
      <c r="G15" s="30" t="s">
        <v>324</v>
      </c>
      <c r="I15" s="30" t="s">
        <v>349</v>
      </c>
      <c r="L15" s="53">
        <v>0.26</v>
      </c>
      <c r="M15" s="30">
        <v>12</v>
      </c>
    </row>
    <row r="16" spans="1:13" x14ac:dyDescent="0.2">
      <c r="A16" s="30" t="s">
        <v>321</v>
      </c>
      <c r="C16" s="30" t="s">
        <v>322</v>
      </c>
      <c r="E16" s="30" t="s">
        <v>323</v>
      </c>
      <c r="F16" s="30">
        <v>1998</v>
      </c>
      <c r="G16" s="30" t="s">
        <v>324</v>
      </c>
      <c r="I16" s="30" t="s">
        <v>325</v>
      </c>
      <c r="L16" s="30">
        <v>0.09</v>
      </c>
      <c r="M16" s="30" t="s">
        <v>326</v>
      </c>
    </row>
    <row r="17" spans="1:13" x14ac:dyDescent="0.2">
      <c r="A17" s="30" t="s">
        <v>372</v>
      </c>
      <c r="C17" s="30" t="s">
        <v>373</v>
      </c>
      <c r="E17" s="30">
        <v>1998</v>
      </c>
      <c r="F17" s="30">
        <v>1998</v>
      </c>
      <c r="G17" s="30" t="s">
        <v>324</v>
      </c>
      <c r="I17" s="30">
        <v>48</v>
      </c>
      <c r="L17" s="53">
        <v>0.38</v>
      </c>
      <c r="M17" s="30">
        <v>14</v>
      </c>
    </row>
    <row r="18" spans="1:13" x14ac:dyDescent="0.2">
      <c r="A18" s="30" t="s">
        <v>327</v>
      </c>
      <c r="C18" s="30" t="s">
        <v>328</v>
      </c>
      <c r="E18" s="30" t="s">
        <v>329</v>
      </c>
      <c r="F18" s="30">
        <v>1999</v>
      </c>
      <c r="G18" s="30" t="s">
        <v>324</v>
      </c>
      <c r="I18" s="30" t="s">
        <v>330</v>
      </c>
      <c r="L18" s="30">
        <v>7.0000000000000007E-2</v>
      </c>
      <c r="M18" s="30">
        <v>7</v>
      </c>
    </row>
    <row r="19" spans="1:13" x14ac:dyDescent="0.2">
      <c r="A19" s="30" t="s">
        <v>364</v>
      </c>
      <c r="C19" s="30" t="s">
        <v>365</v>
      </c>
      <c r="E19" s="30" t="s">
        <v>366</v>
      </c>
      <c r="F19" s="30">
        <v>1999</v>
      </c>
      <c r="G19" s="30" t="s">
        <v>324</v>
      </c>
      <c r="I19" s="30" t="s">
        <v>367</v>
      </c>
      <c r="L19" s="30">
        <v>0.17</v>
      </c>
      <c r="M19" s="30">
        <v>2</v>
      </c>
    </row>
    <row r="20" spans="1:13" x14ac:dyDescent="0.2">
      <c r="A20" s="30" t="s">
        <v>338</v>
      </c>
      <c r="C20" s="30" t="s">
        <v>339</v>
      </c>
      <c r="E20" s="30" t="s">
        <v>340</v>
      </c>
      <c r="F20" s="30">
        <v>2001</v>
      </c>
      <c r="G20" s="30" t="s">
        <v>324</v>
      </c>
      <c r="I20" s="30" t="s">
        <v>341</v>
      </c>
      <c r="L20" s="30">
        <v>0.28999999999999998</v>
      </c>
      <c r="M20" s="30">
        <v>11</v>
      </c>
    </row>
    <row r="21" spans="1:13" x14ac:dyDescent="0.2">
      <c r="A21" s="30" t="s">
        <v>338</v>
      </c>
      <c r="C21" s="30" t="s">
        <v>339</v>
      </c>
      <c r="E21" s="30" t="s">
        <v>340</v>
      </c>
      <c r="F21" s="30">
        <v>2001</v>
      </c>
      <c r="G21" s="30" t="s">
        <v>324</v>
      </c>
      <c r="I21" s="30" t="s">
        <v>342</v>
      </c>
      <c r="L21" s="30">
        <v>0.12</v>
      </c>
      <c r="M21" s="30">
        <v>3</v>
      </c>
    </row>
    <row r="24" spans="1:13" x14ac:dyDescent="0.2">
      <c r="L24" s="30">
        <f>MEDIAN(L2:L21)</f>
        <v>0.22500000000000001</v>
      </c>
    </row>
    <row r="25" spans="1:13" x14ac:dyDescent="0.2">
      <c r="L25" s="30">
        <f>MIN(L2:L21)</f>
        <v>0.05</v>
      </c>
    </row>
    <row r="26" spans="1:13" x14ac:dyDescent="0.2">
      <c r="L26" s="30">
        <f>MAX(L2:L21)</f>
        <v>0.46</v>
      </c>
    </row>
  </sheetData>
  <autoFilter ref="A1:M21" xr:uid="{2B24AB59-F016-7243-A60F-A01DED3EDDB5}">
    <sortState xmlns:xlrd2="http://schemas.microsoft.com/office/spreadsheetml/2017/richdata2" ref="A2:M21">
      <sortCondition ref="F1:F21"/>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CC2A1-74CB-BD46-AACA-4C54B1C6D253}">
  <sheetPr filterMode="1"/>
  <dimension ref="A3:W40"/>
  <sheetViews>
    <sheetView zoomScaleNormal="100" workbookViewId="0">
      <selection activeCell="W40" sqref="W40"/>
    </sheetView>
  </sheetViews>
  <sheetFormatPr baseColWidth="10" defaultRowHeight="16" x14ac:dyDescent="0.2"/>
  <cols>
    <col min="1" max="16384" width="10.83203125" style="30"/>
  </cols>
  <sheetData>
    <row r="3" spans="1:23" x14ac:dyDescent="0.2">
      <c r="A3" s="30" t="s">
        <v>655</v>
      </c>
    </row>
    <row r="6" spans="1:23" s="22" customFormat="1" ht="51" customHeight="1" x14ac:dyDescent="0.2">
      <c r="B6" s="85" t="s">
        <v>558</v>
      </c>
      <c r="C6" s="85" t="s">
        <v>450</v>
      </c>
      <c r="D6" s="85" t="s">
        <v>451</v>
      </c>
      <c r="E6" s="85" t="s">
        <v>448</v>
      </c>
      <c r="F6" s="85" t="s">
        <v>452</v>
      </c>
      <c r="G6" s="85" t="s">
        <v>453</v>
      </c>
      <c r="H6" s="85" t="s">
        <v>454</v>
      </c>
      <c r="I6" s="85" t="s">
        <v>455</v>
      </c>
      <c r="J6" s="85" t="s">
        <v>456</v>
      </c>
      <c r="K6" s="85" t="s">
        <v>457</v>
      </c>
      <c r="L6" s="85" t="s">
        <v>654</v>
      </c>
      <c r="M6" s="85" t="s">
        <v>449</v>
      </c>
      <c r="N6" s="85" t="s">
        <v>558</v>
      </c>
      <c r="O6" s="85" t="s">
        <v>559</v>
      </c>
      <c r="P6" s="85" t="s">
        <v>560</v>
      </c>
      <c r="Q6" s="85" t="s">
        <v>561</v>
      </c>
      <c r="R6" s="85" t="s">
        <v>562</v>
      </c>
      <c r="S6" s="85" t="s">
        <v>563</v>
      </c>
      <c r="T6" s="85" t="s">
        <v>564</v>
      </c>
      <c r="U6" s="85" t="s">
        <v>565</v>
      </c>
    </row>
    <row r="7" spans="1:23" hidden="1" x14ac:dyDescent="0.2">
      <c r="B7" s="30" t="s">
        <v>458</v>
      </c>
      <c r="C7" s="30" t="s">
        <v>459</v>
      </c>
      <c r="D7" s="30">
        <v>2006</v>
      </c>
      <c r="E7" s="30" t="s">
        <v>460</v>
      </c>
      <c r="F7" s="30" t="s">
        <v>461</v>
      </c>
      <c r="G7" s="30" t="s">
        <v>462</v>
      </c>
      <c r="H7" s="30">
        <v>0.5</v>
      </c>
      <c r="I7" s="30" t="s">
        <v>462</v>
      </c>
      <c r="J7" s="30" t="s">
        <v>462</v>
      </c>
      <c r="K7" s="30" t="s">
        <v>462</v>
      </c>
      <c r="L7" s="30" t="s">
        <v>463</v>
      </c>
      <c r="M7" s="30" t="s">
        <v>566</v>
      </c>
      <c r="N7" s="30" t="s">
        <v>567</v>
      </c>
      <c r="O7" s="30" t="s">
        <v>462</v>
      </c>
      <c r="P7" s="30" t="s">
        <v>568</v>
      </c>
      <c r="Q7" s="30">
        <v>19</v>
      </c>
      <c r="R7" s="30" t="s">
        <v>569</v>
      </c>
      <c r="S7" s="30" t="s">
        <v>569</v>
      </c>
      <c r="T7" s="30">
        <v>19</v>
      </c>
      <c r="U7" s="30" t="s">
        <v>570</v>
      </c>
    </row>
    <row r="8" spans="1:23" x14ac:dyDescent="0.2">
      <c r="B8" s="30" t="s">
        <v>464</v>
      </c>
      <c r="C8" s="30" t="s">
        <v>465</v>
      </c>
      <c r="D8" s="30" t="s">
        <v>466</v>
      </c>
      <c r="E8" s="30" t="s">
        <v>460</v>
      </c>
      <c r="F8" s="30" t="s">
        <v>461</v>
      </c>
      <c r="G8" s="30" t="s">
        <v>462</v>
      </c>
      <c r="H8" s="30">
        <v>0.79</v>
      </c>
      <c r="I8" s="30" t="s">
        <v>467</v>
      </c>
      <c r="J8" s="30">
        <v>0.56999999999999995</v>
      </c>
      <c r="K8" s="30">
        <v>0.33</v>
      </c>
      <c r="L8" s="30" t="s">
        <v>468</v>
      </c>
      <c r="M8" s="30" t="s">
        <v>571</v>
      </c>
      <c r="N8" s="30" t="s">
        <v>572</v>
      </c>
      <c r="O8" s="30" t="s">
        <v>462</v>
      </c>
      <c r="P8" s="30" t="s">
        <v>462</v>
      </c>
      <c r="Q8" s="30">
        <v>1619</v>
      </c>
      <c r="R8" s="30">
        <v>2267</v>
      </c>
      <c r="S8" s="30">
        <v>1867</v>
      </c>
      <c r="T8" s="30">
        <v>1507</v>
      </c>
      <c r="U8" s="30" t="s">
        <v>573</v>
      </c>
      <c r="V8" s="30">
        <f>695</f>
        <v>695</v>
      </c>
      <c r="W8" s="30">
        <f>V8/Q8</f>
        <v>0.42927733168622606</v>
      </c>
    </row>
    <row r="9" spans="1:23" hidden="1" x14ac:dyDescent="0.2">
      <c r="B9" s="30" t="s">
        <v>469</v>
      </c>
      <c r="C9" s="30" t="s">
        <v>470</v>
      </c>
      <c r="D9" s="30" t="s">
        <v>471</v>
      </c>
      <c r="E9" s="30" t="s">
        <v>472</v>
      </c>
      <c r="F9" s="30" t="s">
        <v>461</v>
      </c>
      <c r="G9" s="30">
        <v>32.9</v>
      </c>
      <c r="H9" s="30">
        <v>1</v>
      </c>
      <c r="I9" s="30" t="s">
        <v>462</v>
      </c>
      <c r="J9" s="30">
        <v>0.92</v>
      </c>
      <c r="K9" s="30">
        <v>0.15</v>
      </c>
      <c r="L9" s="30" t="s">
        <v>468</v>
      </c>
      <c r="M9" s="30" t="s">
        <v>574</v>
      </c>
      <c r="N9" s="30" t="s">
        <v>572</v>
      </c>
      <c r="O9" s="30" t="s">
        <v>462</v>
      </c>
      <c r="P9" s="30" t="s">
        <v>462</v>
      </c>
      <c r="Q9" s="30">
        <v>40</v>
      </c>
      <c r="R9" s="30">
        <v>362</v>
      </c>
      <c r="S9" s="30">
        <v>67</v>
      </c>
      <c r="T9" s="30">
        <v>44</v>
      </c>
      <c r="U9" s="30" t="s">
        <v>575</v>
      </c>
    </row>
    <row r="10" spans="1:23" x14ac:dyDescent="0.2">
      <c r="B10" s="30" t="s">
        <v>473</v>
      </c>
      <c r="C10" s="30" t="s">
        <v>465</v>
      </c>
      <c r="D10" s="30" t="s">
        <v>474</v>
      </c>
      <c r="E10" s="30" t="s">
        <v>460</v>
      </c>
      <c r="F10" s="30" t="s">
        <v>461</v>
      </c>
      <c r="G10" s="30">
        <v>31</v>
      </c>
      <c r="H10" s="30">
        <v>1</v>
      </c>
      <c r="I10" s="30" t="s">
        <v>475</v>
      </c>
      <c r="J10" s="30">
        <v>1</v>
      </c>
      <c r="K10" s="30" t="s">
        <v>462</v>
      </c>
      <c r="L10" s="30" t="s">
        <v>468</v>
      </c>
      <c r="M10" s="30" t="s">
        <v>576</v>
      </c>
      <c r="N10" s="30" t="s">
        <v>577</v>
      </c>
      <c r="O10" s="30" t="s">
        <v>462</v>
      </c>
      <c r="P10" s="30" t="s">
        <v>462</v>
      </c>
      <c r="Q10" s="30">
        <v>27</v>
      </c>
      <c r="R10" s="30">
        <v>535</v>
      </c>
      <c r="S10" s="30">
        <v>381</v>
      </c>
      <c r="T10" s="30">
        <v>53</v>
      </c>
      <c r="U10" s="30" t="s">
        <v>578</v>
      </c>
      <c r="V10" s="30">
        <v>6</v>
      </c>
      <c r="W10" s="30">
        <f t="shared" ref="W10:W12" si="0">V10/Q10</f>
        <v>0.22222222222222221</v>
      </c>
    </row>
    <row r="11" spans="1:23" x14ac:dyDescent="0.2">
      <c r="B11" s="30" t="s">
        <v>476</v>
      </c>
      <c r="C11" s="30" t="s">
        <v>465</v>
      </c>
      <c r="D11" s="30">
        <v>1991</v>
      </c>
      <c r="E11" s="30" t="s">
        <v>477</v>
      </c>
      <c r="F11" s="30" t="s">
        <v>461</v>
      </c>
      <c r="G11" s="30" t="s">
        <v>462</v>
      </c>
      <c r="H11" s="30" t="s">
        <v>462</v>
      </c>
      <c r="I11" s="30" t="s">
        <v>462</v>
      </c>
      <c r="J11" s="30" t="s">
        <v>462</v>
      </c>
      <c r="K11" s="30" t="s">
        <v>462</v>
      </c>
      <c r="L11" s="30" t="s">
        <v>468</v>
      </c>
      <c r="M11" s="30" t="s">
        <v>579</v>
      </c>
      <c r="N11" s="30" t="s">
        <v>572</v>
      </c>
      <c r="O11" s="30" t="s">
        <v>580</v>
      </c>
      <c r="P11" s="30" t="s">
        <v>462</v>
      </c>
      <c r="Q11" s="30">
        <v>373</v>
      </c>
      <c r="R11" s="30" t="s">
        <v>462</v>
      </c>
      <c r="S11" s="30">
        <v>984</v>
      </c>
      <c r="T11" s="30">
        <v>679</v>
      </c>
      <c r="U11" s="30" t="s">
        <v>581</v>
      </c>
      <c r="V11" s="30">
        <v>113</v>
      </c>
      <c r="W11" s="30">
        <f t="shared" si="0"/>
        <v>0.30294906166219837</v>
      </c>
    </row>
    <row r="12" spans="1:23" x14ac:dyDescent="0.2">
      <c r="B12" s="30" t="s">
        <v>478</v>
      </c>
      <c r="C12" s="30" t="s">
        <v>465</v>
      </c>
      <c r="D12" s="30" t="s">
        <v>479</v>
      </c>
      <c r="E12" s="30" t="s">
        <v>460</v>
      </c>
      <c r="F12" s="30" t="s">
        <v>461</v>
      </c>
      <c r="G12" s="30">
        <v>25</v>
      </c>
      <c r="H12" s="30">
        <v>0.63</v>
      </c>
      <c r="I12" s="30" t="s">
        <v>462</v>
      </c>
      <c r="J12" s="30" t="s">
        <v>462</v>
      </c>
      <c r="K12" s="30" t="s">
        <v>462</v>
      </c>
      <c r="L12" s="30" t="s">
        <v>468</v>
      </c>
      <c r="M12" s="30" t="s">
        <v>582</v>
      </c>
      <c r="N12" s="30" t="s">
        <v>572</v>
      </c>
      <c r="O12" s="30" t="s">
        <v>462</v>
      </c>
      <c r="P12" s="30" t="s">
        <v>462</v>
      </c>
      <c r="Q12" s="30">
        <v>88</v>
      </c>
      <c r="R12" s="30" t="s">
        <v>462</v>
      </c>
      <c r="S12" s="30" t="s">
        <v>462</v>
      </c>
      <c r="T12" s="30">
        <v>30</v>
      </c>
      <c r="U12" s="30" t="s">
        <v>583</v>
      </c>
      <c r="V12" s="30">
        <v>4</v>
      </c>
      <c r="W12" s="30">
        <f t="shared" si="0"/>
        <v>4.5454545454545456E-2</v>
      </c>
    </row>
    <row r="13" spans="1:23" hidden="1" x14ac:dyDescent="0.2">
      <c r="B13" s="30" t="s">
        <v>480</v>
      </c>
      <c r="C13" s="30" t="s">
        <v>481</v>
      </c>
      <c r="D13" s="30" t="s">
        <v>482</v>
      </c>
      <c r="E13" s="30" t="s">
        <v>460</v>
      </c>
      <c r="F13" s="30" t="s">
        <v>483</v>
      </c>
      <c r="G13" s="30">
        <v>23</v>
      </c>
      <c r="H13" s="30">
        <v>0</v>
      </c>
      <c r="I13" s="30" t="s">
        <v>462</v>
      </c>
      <c r="J13" s="30">
        <v>0</v>
      </c>
      <c r="K13" s="30">
        <v>0.24</v>
      </c>
      <c r="L13" s="30" t="s">
        <v>463</v>
      </c>
      <c r="M13" s="30" t="s">
        <v>584</v>
      </c>
      <c r="N13" s="30" t="s">
        <v>572</v>
      </c>
      <c r="O13" s="30" t="s">
        <v>462</v>
      </c>
      <c r="P13" s="30" t="s">
        <v>585</v>
      </c>
      <c r="Q13" s="30">
        <v>357</v>
      </c>
      <c r="R13" s="30" t="s">
        <v>462</v>
      </c>
      <c r="S13" s="30" t="s">
        <v>462</v>
      </c>
      <c r="T13" s="30">
        <v>105</v>
      </c>
      <c r="U13" s="30" t="s">
        <v>586</v>
      </c>
    </row>
    <row r="14" spans="1:23" x14ac:dyDescent="0.2">
      <c r="B14" s="30" t="s">
        <v>484</v>
      </c>
      <c r="C14" s="30" t="s">
        <v>465</v>
      </c>
      <c r="D14" s="30" t="s">
        <v>485</v>
      </c>
      <c r="E14" s="30" t="s">
        <v>477</v>
      </c>
      <c r="F14" s="30" t="s">
        <v>461</v>
      </c>
      <c r="G14" s="30">
        <v>39</v>
      </c>
      <c r="H14" s="30">
        <v>0.98</v>
      </c>
      <c r="I14" s="30" t="s">
        <v>486</v>
      </c>
      <c r="J14" s="30">
        <v>0.92</v>
      </c>
      <c r="K14" s="30">
        <v>0.56000000000000005</v>
      </c>
      <c r="L14" s="30" t="s">
        <v>468</v>
      </c>
      <c r="M14" s="30" t="s">
        <v>587</v>
      </c>
      <c r="N14" s="30" t="s">
        <v>572</v>
      </c>
      <c r="O14" s="30" t="s">
        <v>462</v>
      </c>
      <c r="P14" s="30" t="s">
        <v>462</v>
      </c>
      <c r="Q14" s="30">
        <v>1328</v>
      </c>
      <c r="R14" s="30">
        <v>3669</v>
      </c>
      <c r="S14" s="30">
        <v>1879</v>
      </c>
      <c r="T14" s="30">
        <v>1249</v>
      </c>
      <c r="U14" s="30" t="s">
        <v>588</v>
      </c>
      <c r="V14" s="30">
        <v>355</v>
      </c>
      <c r="W14" s="30">
        <f t="shared" ref="W14:W16" si="1">V14/Q14</f>
        <v>0.26731927710843373</v>
      </c>
    </row>
    <row r="15" spans="1:23" x14ac:dyDescent="0.2">
      <c r="B15" s="30" t="s">
        <v>487</v>
      </c>
      <c r="C15" s="30" t="s">
        <v>465</v>
      </c>
      <c r="D15" s="30">
        <v>1989</v>
      </c>
      <c r="E15" s="30" t="s">
        <v>460</v>
      </c>
      <c r="F15" s="30" t="s">
        <v>461</v>
      </c>
      <c r="G15" s="30" t="s">
        <v>462</v>
      </c>
      <c r="H15" s="30" t="s">
        <v>462</v>
      </c>
      <c r="I15" s="30" t="s">
        <v>462</v>
      </c>
      <c r="J15" s="30" t="s">
        <v>462</v>
      </c>
      <c r="K15" s="30" t="s">
        <v>462</v>
      </c>
      <c r="L15" s="30" t="s">
        <v>468</v>
      </c>
      <c r="M15" s="30" t="s">
        <v>589</v>
      </c>
      <c r="N15" s="30" t="s">
        <v>572</v>
      </c>
      <c r="O15" s="30" t="s">
        <v>590</v>
      </c>
      <c r="P15" s="30" t="s">
        <v>591</v>
      </c>
      <c r="Q15" s="30" t="s">
        <v>462</v>
      </c>
      <c r="R15" s="30" t="s">
        <v>462</v>
      </c>
      <c r="S15" s="30" t="s">
        <v>462</v>
      </c>
      <c r="T15" s="30">
        <v>34</v>
      </c>
      <c r="U15" s="30" t="s">
        <v>592</v>
      </c>
      <c r="V15" s="30">
        <v>8</v>
      </c>
    </row>
    <row r="16" spans="1:23" x14ac:dyDescent="0.2">
      <c r="B16" s="30" t="s">
        <v>488</v>
      </c>
      <c r="C16" s="30" t="s">
        <v>465</v>
      </c>
      <c r="D16" s="30" t="s">
        <v>489</v>
      </c>
      <c r="E16" s="30" t="s">
        <v>477</v>
      </c>
      <c r="F16" s="30" t="s">
        <v>461</v>
      </c>
      <c r="G16" s="30" t="s">
        <v>462</v>
      </c>
      <c r="H16" s="30" t="s">
        <v>462</v>
      </c>
      <c r="I16" s="30" t="s">
        <v>462</v>
      </c>
      <c r="J16" s="30" t="s">
        <v>462</v>
      </c>
      <c r="K16" s="30" t="s">
        <v>462</v>
      </c>
      <c r="L16" s="30" t="s">
        <v>463</v>
      </c>
      <c r="M16" s="30" t="s">
        <v>593</v>
      </c>
      <c r="N16" s="30" t="s">
        <v>572</v>
      </c>
      <c r="O16" s="30" t="s">
        <v>462</v>
      </c>
      <c r="P16" s="30" t="s">
        <v>462</v>
      </c>
      <c r="Q16" s="30" t="s">
        <v>462</v>
      </c>
      <c r="R16" s="30">
        <v>220</v>
      </c>
      <c r="S16" s="30" t="s">
        <v>462</v>
      </c>
      <c r="T16" s="30">
        <v>49</v>
      </c>
      <c r="U16" s="30" t="s">
        <v>594</v>
      </c>
      <c r="V16" s="30">
        <v>11</v>
      </c>
    </row>
    <row r="17" spans="2:23" hidden="1" x14ac:dyDescent="0.2">
      <c r="B17" s="30" t="s">
        <v>490</v>
      </c>
      <c r="C17" s="30" t="s">
        <v>491</v>
      </c>
      <c r="D17" s="30" t="s">
        <v>462</v>
      </c>
      <c r="E17" s="30" t="s">
        <v>460</v>
      </c>
      <c r="F17" s="30" t="s">
        <v>461</v>
      </c>
      <c r="G17" s="30" t="s">
        <v>462</v>
      </c>
      <c r="H17" s="30" t="s">
        <v>462</v>
      </c>
      <c r="I17" s="30" t="s">
        <v>462</v>
      </c>
      <c r="J17" s="30" t="s">
        <v>462</v>
      </c>
      <c r="K17" s="30" t="s">
        <v>462</v>
      </c>
      <c r="L17" s="30" t="s">
        <v>463</v>
      </c>
      <c r="M17" s="30" t="s">
        <v>595</v>
      </c>
      <c r="N17" s="30" t="s">
        <v>596</v>
      </c>
      <c r="O17" s="30" t="s">
        <v>462</v>
      </c>
      <c r="P17" s="30" t="s">
        <v>462</v>
      </c>
      <c r="Q17" s="30">
        <v>15</v>
      </c>
      <c r="R17" s="30" t="s">
        <v>569</v>
      </c>
      <c r="S17" s="30" t="s">
        <v>569</v>
      </c>
      <c r="T17" s="30">
        <v>15</v>
      </c>
      <c r="U17" s="30" t="s">
        <v>597</v>
      </c>
    </row>
    <row r="18" spans="2:23" hidden="1" x14ac:dyDescent="0.2">
      <c r="B18" s="30" t="s">
        <v>492</v>
      </c>
      <c r="C18" s="30" t="s">
        <v>493</v>
      </c>
      <c r="D18" s="30" t="s">
        <v>494</v>
      </c>
      <c r="E18" s="30" t="s">
        <v>495</v>
      </c>
      <c r="F18" s="30" t="s">
        <v>496</v>
      </c>
      <c r="G18" s="30">
        <v>24</v>
      </c>
      <c r="H18" s="30">
        <v>0.52</v>
      </c>
      <c r="I18" s="30" t="s">
        <v>462</v>
      </c>
      <c r="J18" s="30" t="s">
        <v>462</v>
      </c>
      <c r="K18" s="30">
        <v>0</v>
      </c>
      <c r="L18" s="30" t="s">
        <v>497</v>
      </c>
      <c r="M18" s="30" t="s">
        <v>598</v>
      </c>
      <c r="N18" s="30" t="s">
        <v>572</v>
      </c>
      <c r="O18" s="30" t="s">
        <v>580</v>
      </c>
      <c r="P18" s="30" t="s">
        <v>585</v>
      </c>
      <c r="Q18" s="30">
        <v>565</v>
      </c>
      <c r="R18" s="30">
        <v>3167</v>
      </c>
      <c r="S18" s="30">
        <v>276</v>
      </c>
      <c r="T18" s="30">
        <v>199</v>
      </c>
      <c r="U18" s="30" t="s">
        <v>599</v>
      </c>
    </row>
    <row r="19" spans="2:23" hidden="1" x14ac:dyDescent="0.2">
      <c r="B19" s="30" t="s">
        <v>498</v>
      </c>
      <c r="C19" s="30" t="s">
        <v>470</v>
      </c>
      <c r="D19" s="30" t="s">
        <v>499</v>
      </c>
      <c r="E19" s="30" t="s">
        <v>472</v>
      </c>
      <c r="F19" s="30" t="s">
        <v>461</v>
      </c>
      <c r="G19" s="30" t="s">
        <v>462</v>
      </c>
      <c r="H19" s="30">
        <v>0.94</v>
      </c>
      <c r="I19" s="30" t="s">
        <v>462</v>
      </c>
      <c r="J19" s="30">
        <v>0.9</v>
      </c>
      <c r="K19" s="30">
        <v>0.5</v>
      </c>
      <c r="L19" s="30" t="s">
        <v>468</v>
      </c>
      <c r="M19" s="30" t="s">
        <v>600</v>
      </c>
      <c r="N19" s="30" t="s">
        <v>572</v>
      </c>
      <c r="O19" s="30" t="s">
        <v>601</v>
      </c>
      <c r="P19" s="30" t="s">
        <v>462</v>
      </c>
      <c r="Q19" s="30">
        <v>72</v>
      </c>
      <c r="R19" s="30">
        <v>1848</v>
      </c>
      <c r="S19" s="30" t="s">
        <v>462</v>
      </c>
      <c r="T19" s="30">
        <v>72</v>
      </c>
      <c r="U19" s="30" t="s">
        <v>602</v>
      </c>
    </row>
    <row r="20" spans="2:23" x14ac:dyDescent="0.2">
      <c r="B20" s="30" t="s">
        <v>500</v>
      </c>
      <c r="C20" s="30" t="s">
        <v>465</v>
      </c>
      <c r="D20" s="30" t="s">
        <v>501</v>
      </c>
      <c r="E20" s="30" t="s">
        <v>460</v>
      </c>
      <c r="F20" s="30" t="s">
        <v>461</v>
      </c>
      <c r="G20" s="30">
        <v>28</v>
      </c>
      <c r="H20" s="30">
        <v>0.44</v>
      </c>
      <c r="I20" s="30" t="s">
        <v>462</v>
      </c>
      <c r="J20" s="30" t="s">
        <v>462</v>
      </c>
      <c r="K20" s="30" t="s">
        <v>462</v>
      </c>
      <c r="L20" s="30" t="s">
        <v>468</v>
      </c>
      <c r="M20" s="30" t="s">
        <v>603</v>
      </c>
      <c r="N20" s="30" t="s">
        <v>572</v>
      </c>
      <c r="O20" s="30" t="s">
        <v>580</v>
      </c>
      <c r="P20" s="30" t="s">
        <v>462</v>
      </c>
      <c r="Q20" s="30">
        <v>12927</v>
      </c>
      <c r="R20" s="30" t="s">
        <v>462</v>
      </c>
      <c r="S20" s="30" t="s">
        <v>462</v>
      </c>
      <c r="T20" s="30">
        <v>19188</v>
      </c>
      <c r="U20" s="30" t="s">
        <v>604</v>
      </c>
      <c r="V20" s="30">
        <v>8485</v>
      </c>
      <c r="W20" s="30">
        <f>V20/Q20</f>
        <v>0.65637812330780532</v>
      </c>
    </row>
    <row r="21" spans="2:23" hidden="1" x14ac:dyDescent="0.2">
      <c r="B21" s="30" t="s">
        <v>502</v>
      </c>
      <c r="C21" s="30" t="s">
        <v>503</v>
      </c>
      <c r="D21" s="30" t="s">
        <v>504</v>
      </c>
      <c r="E21" s="30" t="s">
        <v>460</v>
      </c>
      <c r="F21" s="30" t="s">
        <v>461</v>
      </c>
      <c r="G21" s="30" t="s">
        <v>462</v>
      </c>
      <c r="H21" s="30">
        <v>0.5</v>
      </c>
      <c r="I21" s="30" t="s">
        <v>462</v>
      </c>
      <c r="J21" s="30" t="s">
        <v>462</v>
      </c>
      <c r="K21" s="30" t="s">
        <v>462</v>
      </c>
      <c r="L21" s="30" t="s">
        <v>463</v>
      </c>
      <c r="M21" s="30" t="s">
        <v>605</v>
      </c>
      <c r="N21" s="30" t="s">
        <v>606</v>
      </c>
      <c r="O21" s="30" t="s">
        <v>462</v>
      </c>
      <c r="P21" s="30" t="s">
        <v>607</v>
      </c>
      <c r="Q21" s="30">
        <v>224</v>
      </c>
      <c r="R21" s="30" t="s">
        <v>569</v>
      </c>
      <c r="S21" s="30" t="s">
        <v>569</v>
      </c>
      <c r="T21" s="30">
        <v>224</v>
      </c>
      <c r="U21" s="30" t="s">
        <v>608</v>
      </c>
    </row>
    <row r="22" spans="2:23" hidden="1" x14ac:dyDescent="0.2">
      <c r="B22" s="30" t="s">
        <v>505</v>
      </c>
      <c r="C22" s="30" t="s">
        <v>506</v>
      </c>
      <c r="D22" s="30" t="s">
        <v>507</v>
      </c>
      <c r="E22" s="30" t="s">
        <v>460</v>
      </c>
      <c r="F22" s="30" t="s">
        <v>483</v>
      </c>
      <c r="G22" s="30">
        <v>29</v>
      </c>
      <c r="H22" s="30">
        <v>0</v>
      </c>
      <c r="I22" s="30" t="s">
        <v>508</v>
      </c>
      <c r="J22" s="30">
        <v>0</v>
      </c>
      <c r="K22" s="30" t="s">
        <v>462</v>
      </c>
      <c r="L22" s="30" t="s">
        <v>463</v>
      </c>
      <c r="M22" s="30" t="s">
        <v>609</v>
      </c>
      <c r="N22" s="30" t="s">
        <v>572</v>
      </c>
      <c r="O22" s="30" t="s">
        <v>462</v>
      </c>
      <c r="P22" s="30" t="s">
        <v>462</v>
      </c>
      <c r="Q22" s="30">
        <v>9059</v>
      </c>
      <c r="R22" s="30">
        <v>9059</v>
      </c>
      <c r="S22" s="30" t="s">
        <v>462</v>
      </c>
      <c r="T22" s="30">
        <v>3433</v>
      </c>
      <c r="U22" s="30" t="s">
        <v>610</v>
      </c>
    </row>
    <row r="23" spans="2:23" hidden="1" x14ac:dyDescent="0.2">
      <c r="B23" s="30" t="s">
        <v>509</v>
      </c>
      <c r="C23" s="30" t="s">
        <v>510</v>
      </c>
      <c r="D23" s="30" t="s">
        <v>462</v>
      </c>
      <c r="E23" s="30" t="s">
        <v>460</v>
      </c>
      <c r="F23" s="30" t="s">
        <v>461</v>
      </c>
      <c r="G23" s="30">
        <v>22</v>
      </c>
      <c r="H23" s="30">
        <v>0.46</v>
      </c>
      <c r="I23" s="30" t="s">
        <v>511</v>
      </c>
      <c r="J23" s="30" t="s">
        <v>462</v>
      </c>
      <c r="K23" s="30" t="s">
        <v>462</v>
      </c>
      <c r="L23" s="30" t="s">
        <v>463</v>
      </c>
      <c r="M23" s="30" t="s">
        <v>611</v>
      </c>
      <c r="N23" s="30" t="s">
        <v>572</v>
      </c>
      <c r="O23" s="30" t="s">
        <v>462</v>
      </c>
      <c r="P23" s="30" t="s">
        <v>612</v>
      </c>
      <c r="Q23" s="30">
        <v>48</v>
      </c>
      <c r="R23" s="30" t="s">
        <v>462</v>
      </c>
      <c r="S23" s="30" t="s">
        <v>462</v>
      </c>
      <c r="T23" s="30">
        <v>40</v>
      </c>
      <c r="U23" s="30" t="s">
        <v>613</v>
      </c>
    </row>
    <row r="24" spans="2:23" hidden="1" x14ac:dyDescent="0.2">
      <c r="B24" s="30" t="s">
        <v>512</v>
      </c>
      <c r="C24" s="30" t="s">
        <v>470</v>
      </c>
      <c r="D24" s="30" t="s">
        <v>471</v>
      </c>
      <c r="E24" s="30" t="s">
        <v>472</v>
      </c>
      <c r="F24" s="30" t="s">
        <v>461</v>
      </c>
      <c r="G24" s="30" t="s">
        <v>462</v>
      </c>
      <c r="H24" s="30">
        <v>0.85</v>
      </c>
      <c r="I24" s="30" t="s">
        <v>513</v>
      </c>
      <c r="J24" s="30">
        <v>0.64</v>
      </c>
      <c r="K24" s="30">
        <v>0.16</v>
      </c>
      <c r="L24" s="30" t="s">
        <v>468</v>
      </c>
      <c r="M24" s="30" t="s">
        <v>614</v>
      </c>
      <c r="N24" s="30" t="s">
        <v>572</v>
      </c>
      <c r="O24" s="30" t="s">
        <v>462</v>
      </c>
      <c r="P24" s="30" t="s">
        <v>615</v>
      </c>
      <c r="Q24" s="30">
        <v>781</v>
      </c>
      <c r="R24" s="30" t="s">
        <v>462</v>
      </c>
      <c r="S24" s="30">
        <v>997</v>
      </c>
      <c r="T24" s="30">
        <v>511</v>
      </c>
      <c r="U24" s="30" t="s">
        <v>616</v>
      </c>
    </row>
    <row r="25" spans="2:23" hidden="1" x14ac:dyDescent="0.2">
      <c r="B25" s="30" t="s">
        <v>514</v>
      </c>
      <c r="C25" s="30" t="s">
        <v>515</v>
      </c>
      <c r="D25" s="30" t="s">
        <v>516</v>
      </c>
      <c r="E25" s="30" t="s">
        <v>517</v>
      </c>
      <c r="F25" s="30" t="s">
        <v>483</v>
      </c>
      <c r="G25" s="30">
        <v>26</v>
      </c>
      <c r="H25" s="30">
        <v>0</v>
      </c>
      <c r="I25" s="30" t="s">
        <v>462</v>
      </c>
      <c r="J25" s="30">
        <v>0</v>
      </c>
      <c r="K25" s="30">
        <v>0.06</v>
      </c>
      <c r="L25" s="30" t="s">
        <v>518</v>
      </c>
      <c r="M25" s="30" t="s">
        <v>617</v>
      </c>
      <c r="N25" s="30" t="s">
        <v>572</v>
      </c>
      <c r="O25" s="30" t="s">
        <v>462</v>
      </c>
      <c r="P25" s="30" t="s">
        <v>618</v>
      </c>
      <c r="Q25" s="30">
        <v>442</v>
      </c>
      <c r="R25" s="30" t="s">
        <v>462</v>
      </c>
      <c r="S25" s="30" t="s">
        <v>462</v>
      </c>
      <c r="T25" s="30">
        <v>78</v>
      </c>
      <c r="U25" s="30" t="s">
        <v>619</v>
      </c>
    </row>
    <row r="26" spans="2:23" x14ac:dyDescent="0.2">
      <c r="B26" s="30" t="s">
        <v>519</v>
      </c>
      <c r="C26" s="30" t="s">
        <v>465</v>
      </c>
      <c r="D26" s="30" t="s">
        <v>520</v>
      </c>
      <c r="E26" s="30" t="s">
        <v>495</v>
      </c>
      <c r="F26" s="30" t="s">
        <v>461</v>
      </c>
      <c r="G26" s="30">
        <v>33</v>
      </c>
      <c r="H26" s="30">
        <v>0.53</v>
      </c>
      <c r="I26" s="30" t="s">
        <v>521</v>
      </c>
      <c r="J26" s="30">
        <v>0.14000000000000001</v>
      </c>
      <c r="K26" s="30" t="s">
        <v>462</v>
      </c>
      <c r="L26" s="30" t="s">
        <v>468</v>
      </c>
      <c r="M26" s="30" t="s">
        <v>620</v>
      </c>
      <c r="N26" s="30" t="s">
        <v>572</v>
      </c>
      <c r="O26" s="30" t="s">
        <v>580</v>
      </c>
      <c r="P26" s="30" t="s">
        <v>462</v>
      </c>
      <c r="Q26" s="30">
        <v>1966</v>
      </c>
      <c r="R26" s="30">
        <v>11272</v>
      </c>
      <c r="S26" s="30">
        <v>2761</v>
      </c>
      <c r="T26" s="30">
        <v>1732</v>
      </c>
      <c r="U26" s="30" t="s">
        <v>621</v>
      </c>
      <c r="V26" s="30">
        <v>367</v>
      </c>
      <c r="W26" s="30">
        <f>V26/Q26</f>
        <v>0.18667344862665311</v>
      </c>
    </row>
    <row r="27" spans="2:23" hidden="1" x14ac:dyDescent="0.2">
      <c r="B27" s="30" t="s">
        <v>522</v>
      </c>
      <c r="C27" s="30" t="s">
        <v>523</v>
      </c>
      <c r="D27" s="30" t="s">
        <v>524</v>
      </c>
      <c r="E27" s="30" t="s">
        <v>525</v>
      </c>
      <c r="F27" s="30" t="s">
        <v>483</v>
      </c>
      <c r="G27" s="30" t="s">
        <v>462</v>
      </c>
      <c r="H27" s="30">
        <v>0</v>
      </c>
      <c r="I27" s="30" t="s">
        <v>462</v>
      </c>
      <c r="J27" s="30">
        <v>0</v>
      </c>
      <c r="K27" s="30" t="s">
        <v>462</v>
      </c>
      <c r="L27" s="30" t="s">
        <v>463</v>
      </c>
      <c r="M27" s="30" t="s">
        <v>622</v>
      </c>
      <c r="N27" s="30" t="s">
        <v>572</v>
      </c>
      <c r="O27" s="30" t="s">
        <v>462</v>
      </c>
      <c r="P27" s="30" t="s">
        <v>462</v>
      </c>
      <c r="Q27" s="30">
        <v>197</v>
      </c>
      <c r="R27" s="30" t="s">
        <v>462</v>
      </c>
      <c r="S27" s="30" t="s">
        <v>462</v>
      </c>
      <c r="T27" s="30">
        <v>169</v>
      </c>
      <c r="U27" s="30" t="s">
        <v>623</v>
      </c>
    </row>
    <row r="28" spans="2:23" hidden="1" x14ac:dyDescent="0.2">
      <c r="B28" s="30" t="s">
        <v>526</v>
      </c>
      <c r="C28" s="30" t="s">
        <v>527</v>
      </c>
      <c r="D28" s="30" t="s">
        <v>462</v>
      </c>
      <c r="E28" s="30" t="s">
        <v>477</v>
      </c>
      <c r="F28" s="30" t="s">
        <v>528</v>
      </c>
      <c r="G28" s="30" t="s">
        <v>462</v>
      </c>
      <c r="H28" s="30">
        <v>1</v>
      </c>
      <c r="I28" s="30" t="s">
        <v>462</v>
      </c>
      <c r="J28" s="30" t="s">
        <v>462</v>
      </c>
      <c r="K28" s="30" t="s">
        <v>462</v>
      </c>
      <c r="L28" s="30" t="s">
        <v>428</v>
      </c>
      <c r="M28" s="30" t="s">
        <v>624</v>
      </c>
      <c r="N28" s="30" t="s">
        <v>625</v>
      </c>
      <c r="O28" s="30" t="s">
        <v>462</v>
      </c>
      <c r="P28" s="30" t="s">
        <v>462</v>
      </c>
      <c r="Q28" s="30">
        <v>35</v>
      </c>
      <c r="R28" s="30" t="s">
        <v>462</v>
      </c>
      <c r="S28" s="30" t="s">
        <v>462</v>
      </c>
      <c r="T28" s="30">
        <v>38</v>
      </c>
      <c r="U28" s="30" t="s">
        <v>626</v>
      </c>
    </row>
    <row r="29" spans="2:23" hidden="1" x14ac:dyDescent="0.2">
      <c r="B29" s="30" t="s">
        <v>529</v>
      </c>
      <c r="C29" s="30" t="s">
        <v>491</v>
      </c>
      <c r="D29" s="30" t="s">
        <v>462</v>
      </c>
      <c r="E29" s="30" t="s">
        <v>477</v>
      </c>
      <c r="F29" s="30" t="s">
        <v>461</v>
      </c>
      <c r="G29" s="30" t="s">
        <v>462</v>
      </c>
      <c r="H29" s="30" t="s">
        <v>462</v>
      </c>
      <c r="I29" s="30" t="s">
        <v>462</v>
      </c>
      <c r="J29" s="30" t="s">
        <v>462</v>
      </c>
      <c r="K29" s="30" t="s">
        <v>462</v>
      </c>
      <c r="L29" s="30" t="s">
        <v>530</v>
      </c>
      <c r="M29" s="30" t="s">
        <v>627</v>
      </c>
      <c r="N29" s="30" t="s">
        <v>572</v>
      </c>
      <c r="O29" s="30" t="s">
        <v>462</v>
      </c>
      <c r="P29" s="30" t="s">
        <v>462</v>
      </c>
      <c r="Q29" s="30">
        <v>47</v>
      </c>
      <c r="R29" s="30" t="s">
        <v>462</v>
      </c>
      <c r="S29" s="30" t="s">
        <v>462</v>
      </c>
      <c r="T29" s="30">
        <v>50</v>
      </c>
      <c r="U29" s="30" t="s">
        <v>628</v>
      </c>
    </row>
    <row r="30" spans="2:23" hidden="1" x14ac:dyDescent="0.2">
      <c r="B30" s="30" t="s">
        <v>531</v>
      </c>
      <c r="C30" s="30" t="s">
        <v>470</v>
      </c>
      <c r="D30" s="30" t="s">
        <v>462</v>
      </c>
      <c r="E30" s="30" t="s">
        <v>477</v>
      </c>
      <c r="F30" s="30" t="s">
        <v>461</v>
      </c>
      <c r="G30" s="30" t="s">
        <v>462</v>
      </c>
      <c r="H30" s="30" t="s">
        <v>462</v>
      </c>
      <c r="I30" s="30" t="s">
        <v>462</v>
      </c>
      <c r="J30" s="30">
        <v>0.77</v>
      </c>
      <c r="K30" s="30" t="s">
        <v>462</v>
      </c>
      <c r="L30" s="30" t="s">
        <v>532</v>
      </c>
      <c r="M30" s="30" t="s">
        <v>629</v>
      </c>
      <c r="N30" s="30" t="s">
        <v>572</v>
      </c>
      <c r="O30" s="30" t="s">
        <v>630</v>
      </c>
      <c r="P30" s="30" t="s">
        <v>631</v>
      </c>
      <c r="Q30" s="30">
        <v>99</v>
      </c>
      <c r="R30" s="30" t="s">
        <v>462</v>
      </c>
      <c r="S30" s="30" t="s">
        <v>462</v>
      </c>
      <c r="T30" s="30">
        <v>127</v>
      </c>
      <c r="U30" s="30" t="s">
        <v>632</v>
      </c>
    </row>
    <row r="31" spans="2:23" x14ac:dyDescent="0.2">
      <c r="B31" s="30" t="s">
        <v>533</v>
      </c>
      <c r="C31" s="30" t="s">
        <v>465</v>
      </c>
      <c r="D31" s="30" t="s">
        <v>534</v>
      </c>
      <c r="E31" s="30" t="s">
        <v>460</v>
      </c>
      <c r="F31" s="30" t="s">
        <v>461</v>
      </c>
      <c r="G31" s="30">
        <v>32</v>
      </c>
      <c r="H31" s="30">
        <v>0.53</v>
      </c>
      <c r="I31" s="30" t="s">
        <v>535</v>
      </c>
      <c r="J31" s="30" t="s">
        <v>462</v>
      </c>
      <c r="K31" s="30" t="s">
        <v>462</v>
      </c>
      <c r="L31" s="30" t="s">
        <v>468</v>
      </c>
      <c r="M31" s="30" t="s">
        <v>633</v>
      </c>
      <c r="N31" s="30" t="s">
        <v>572</v>
      </c>
      <c r="O31" s="30" t="s">
        <v>462</v>
      </c>
      <c r="P31" s="30" t="s">
        <v>462</v>
      </c>
      <c r="Q31" s="30">
        <v>118</v>
      </c>
      <c r="R31" s="30">
        <v>339</v>
      </c>
      <c r="S31" s="30">
        <v>339</v>
      </c>
      <c r="T31" s="30">
        <v>295</v>
      </c>
      <c r="U31" s="30" t="s">
        <v>634</v>
      </c>
      <c r="V31" s="30">
        <v>161</v>
      </c>
      <c r="W31" s="30">
        <f>V31/Q31</f>
        <v>1.3644067796610169</v>
      </c>
    </row>
    <row r="32" spans="2:23" hidden="1" x14ac:dyDescent="0.2">
      <c r="B32" s="30" t="s">
        <v>536</v>
      </c>
      <c r="C32" s="30" t="s">
        <v>537</v>
      </c>
      <c r="D32" s="30" t="s">
        <v>538</v>
      </c>
      <c r="E32" s="30" t="s">
        <v>460</v>
      </c>
      <c r="F32" s="30" t="s">
        <v>69</v>
      </c>
      <c r="G32" s="30" t="s">
        <v>462</v>
      </c>
      <c r="H32" s="30">
        <v>1</v>
      </c>
      <c r="I32" s="30" t="s">
        <v>462</v>
      </c>
      <c r="J32" s="30">
        <v>1</v>
      </c>
      <c r="K32" s="30">
        <v>0.09</v>
      </c>
      <c r="L32" s="30" t="s">
        <v>539</v>
      </c>
      <c r="M32" s="30" t="s">
        <v>635</v>
      </c>
      <c r="N32" s="30" t="s">
        <v>636</v>
      </c>
      <c r="O32" s="30" t="s">
        <v>462</v>
      </c>
      <c r="P32" s="30" t="s">
        <v>637</v>
      </c>
      <c r="Q32" s="30">
        <v>43</v>
      </c>
      <c r="R32" s="30" t="s">
        <v>569</v>
      </c>
      <c r="S32" s="30" t="s">
        <v>569</v>
      </c>
      <c r="T32" s="30">
        <v>43</v>
      </c>
      <c r="U32" s="30" t="s">
        <v>638</v>
      </c>
    </row>
    <row r="33" spans="2:23" hidden="1" x14ac:dyDescent="0.2">
      <c r="B33" s="30" t="s">
        <v>540</v>
      </c>
      <c r="C33" s="30" t="s">
        <v>541</v>
      </c>
      <c r="D33" s="30" t="s">
        <v>542</v>
      </c>
      <c r="E33" s="30" t="s">
        <v>460</v>
      </c>
      <c r="F33" s="30" t="s">
        <v>69</v>
      </c>
      <c r="G33" s="30" t="s">
        <v>462</v>
      </c>
      <c r="H33" s="30">
        <v>1</v>
      </c>
      <c r="I33" s="30" t="s">
        <v>462</v>
      </c>
      <c r="J33" s="30">
        <v>1</v>
      </c>
      <c r="K33" s="30">
        <v>0.56000000000000005</v>
      </c>
      <c r="L33" s="30" t="s">
        <v>463</v>
      </c>
      <c r="M33" s="30" t="s">
        <v>639</v>
      </c>
      <c r="N33" s="30" t="s">
        <v>572</v>
      </c>
      <c r="O33" s="30" t="s">
        <v>462</v>
      </c>
      <c r="P33" s="30" t="s">
        <v>462</v>
      </c>
      <c r="Q33" s="30">
        <v>36</v>
      </c>
      <c r="R33" s="30">
        <v>225</v>
      </c>
      <c r="S33" s="30">
        <v>110</v>
      </c>
      <c r="T33" s="30">
        <v>28</v>
      </c>
      <c r="U33" s="30" t="s">
        <v>640</v>
      </c>
    </row>
    <row r="34" spans="2:23" x14ac:dyDescent="0.2">
      <c r="B34" s="30" t="s">
        <v>543</v>
      </c>
      <c r="C34" s="30" t="s">
        <v>465</v>
      </c>
      <c r="D34" s="30" t="s">
        <v>544</v>
      </c>
      <c r="E34" s="30" t="s">
        <v>477</v>
      </c>
      <c r="F34" s="30" t="s">
        <v>462</v>
      </c>
      <c r="G34" s="30" t="s">
        <v>462</v>
      </c>
      <c r="H34" s="30" t="s">
        <v>462</v>
      </c>
      <c r="I34" s="30" t="s">
        <v>462</v>
      </c>
      <c r="J34" s="30" t="s">
        <v>462</v>
      </c>
      <c r="K34" s="30" t="s">
        <v>462</v>
      </c>
      <c r="L34" s="30" t="s">
        <v>545</v>
      </c>
      <c r="M34" s="30" t="s">
        <v>641</v>
      </c>
      <c r="N34" s="30" t="s">
        <v>572</v>
      </c>
      <c r="O34" s="30" t="s">
        <v>462</v>
      </c>
      <c r="P34" s="30" t="s">
        <v>462</v>
      </c>
      <c r="Q34" s="30" t="s">
        <v>462</v>
      </c>
      <c r="R34" s="30" t="s">
        <v>462</v>
      </c>
      <c r="S34" s="30" t="s">
        <v>462</v>
      </c>
      <c r="T34" s="30">
        <v>1757</v>
      </c>
      <c r="U34" s="30" t="s">
        <v>642</v>
      </c>
      <c r="V34" s="30">
        <v>764</v>
      </c>
    </row>
    <row r="35" spans="2:23" hidden="1" x14ac:dyDescent="0.2">
      <c r="B35" s="30" t="s">
        <v>546</v>
      </c>
      <c r="C35" s="30" t="s">
        <v>506</v>
      </c>
      <c r="D35" s="30" t="s">
        <v>547</v>
      </c>
      <c r="E35" s="30" t="s">
        <v>460</v>
      </c>
      <c r="F35" s="30" t="s">
        <v>461</v>
      </c>
      <c r="G35" s="30" t="s">
        <v>462</v>
      </c>
      <c r="H35" s="30">
        <v>0.73</v>
      </c>
      <c r="I35" s="30" t="s">
        <v>462</v>
      </c>
      <c r="J35" s="30">
        <v>0.13</v>
      </c>
      <c r="K35" s="30">
        <v>0.16</v>
      </c>
      <c r="L35" s="30" t="s">
        <v>468</v>
      </c>
      <c r="M35" s="30" t="s">
        <v>643</v>
      </c>
      <c r="N35" s="30" t="s">
        <v>572</v>
      </c>
      <c r="O35" s="30" t="s">
        <v>601</v>
      </c>
      <c r="P35" s="30" t="s">
        <v>462</v>
      </c>
      <c r="Q35" s="30">
        <v>642</v>
      </c>
      <c r="R35" s="30">
        <v>1749</v>
      </c>
      <c r="S35" s="30">
        <v>678</v>
      </c>
      <c r="T35" s="30">
        <v>418</v>
      </c>
      <c r="U35" s="30" t="s">
        <v>644</v>
      </c>
    </row>
    <row r="36" spans="2:23" hidden="1" x14ac:dyDescent="0.2">
      <c r="B36" s="30" t="s">
        <v>548</v>
      </c>
      <c r="C36" s="30" t="s">
        <v>537</v>
      </c>
      <c r="D36" s="30" t="s">
        <v>549</v>
      </c>
      <c r="E36" s="30" t="s">
        <v>525</v>
      </c>
      <c r="F36" s="30" t="s">
        <v>550</v>
      </c>
      <c r="G36" s="30" t="s">
        <v>551</v>
      </c>
      <c r="H36" s="30" t="s">
        <v>552</v>
      </c>
      <c r="I36" s="30" t="s">
        <v>551</v>
      </c>
      <c r="J36" s="30" t="s">
        <v>552</v>
      </c>
      <c r="K36" s="30" t="s">
        <v>553</v>
      </c>
      <c r="L36" s="30" t="s">
        <v>463</v>
      </c>
      <c r="M36" s="30" t="s">
        <v>645</v>
      </c>
      <c r="N36" s="30" t="s">
        <v>69</v>
      </c>
      <c r="O36" s="30" t="s">
        <v>462</v>
      </c>
      <c r="P36" s="30" t="s">
        <v>637</v>
      </c>
      <c r="Q36" s="30" t="s">
        <v>646</v>
      </c>
      <c r="R36" s="30" t="s">
        <v>646</v>
      </c>
      <c r="S36" s="30" t="s">
        <v>646</v>
      </c>
      <c r="T36" s="30">
        <v>172</v>
      </c>
      <c r="U36" s="30" t="s">
        <v>647</v>
      </c>
    </row>
    <row r="37" spans="2:23" hidden="1" x14ac:dyDescent="0.2">
      <c r="B37" s="30" t="s">
        <v>554</v>
      </c>
      <c r="C37" s="30" t="s">
        <v>506</v>
      </c>
      <c r="D37" s="30" t="s">
        <v>555</v>
      </c>
      <c r="E37" s="30" t="s">
        <v>460</v>
      </c>
      <c r="F37" s="30" t="s">
        <v>483</v>
      </c>
      <c r="G37" s="30">
        <v>29</v>
      </c>
      <c r="H37" s="30">
        <v>0</v>
      </c>
      <c r="I37" s="30" t="s">
        <v>556</v>
      </c>
      <c r="J37" s="30">
        <v>0</v>
      </c>
      <c r="K37" s="30" t="s">
        <v>462</v>
      </c>
      <c r="L37" s="30" t="s">
        <v>463</v>
      </c>
      <c r="M37" s="30" t="s">
        <v>648</v>
      </c>
      <c r="N37" s="30" t="s">
        <v>649</v>
      </c>
      <c r="O37" s="30" t="s">
        <v>462</v>
      </c>
      <c r="P37" s="30" t="s">
        <v>650</v>
      </c>
      <c r="Q37" s="30">
        <v>1299</v>
      </c>
      <c r="R37" s="30" t="s">
        <v>462</v>
      </c>
      <c r="S37" s="30">
        <v>1155</v>
      </c>
      <c r="T37" s="30">
        <v>963</v>
      </c>
      <c r="U37" s="30" t="s">
        <v>651</v>
      </c>
    </row>
    <row r="38" spans="2:23" hidden="1" x14ac:dyDescent="0.2">
      <c r="B38" s="30" t="s">
        <v>557</v>
      </c>
      <c r="C38" s="30" t="s">
        <v>506</v>
      </c>
      <c r="D38" s="30" t="s">
        <v>466</v>
      </c>
      <c r="E38" s="30" t="s">
        <v>460</v>
      </c>
      <c r="F38" s="30" t="s">
        <v>483</v>
      </c>
      <c r="G38" s="30" t="s">
        <v>462</v>
      </c>
      <c r="H38" s="30">
        <v>0</v>
      </c>
      <c r="I38" s="30" t="s">
        <v>462</v>
      </c>
      <c r="J38" s="30">
        <v>0</v>
      </c>
      <c r="K38" s="30" t="s">
        <v>462</v>
      </c>
      <c r="L38" s="30" t="s">
        <v>463</v>
      </c>
      <c r="M38" s="30" t="s">
        <v>652</v>
      </c>
      <c r="N38" s="30" t="s">
        <v>572</v>
      </c>
      <c r="O38" s="30" t="s">
        <v>462</v>
      </c>
      <c r="P38" s="30" t="s">
        <v>462</v>
      </c>
      <c r="Q38" s="30">
        <v>6502</v>
      </c>
      <c r="R38" s="30" t="s">
        <v>462</v>
      </c>
      <c r="S38" s="30" t="s">
        <v>462</v>
      </c>
      <c r="T38" s="30">
        <v>3076</v>
      </c>
      <c r="U38" s="30" t="s">
        <v>653</v>
      </c>
    </row>
    <row r="40" spans="2:23" x14ac:dyDescent="0.2">
      <c r="W40" s="30">
        <f>MEDIAN(W8:W34)</f>
        <v>0.28513416938531605</v>
      </c>
    </row>
  </sheetData>
  <autoFilter ref="B6:U38" xr:uid="{93ACC2A1-74CB-BD46-AACA-4C54B1C6D253}">
    <filterColumn colId="1">
      <filters>
        <filter val="US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 Full Appendix Study6</vt:lpstr>
      <vt:lpstr>Syphilis Appendix 6</vt:lpstr>
      <vt:lpstr>Appendix Study9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Parastu Kasaie</dc:creator>
  <cp:lastModifiedBy>Parastu Kasaie</cp:lastModifiedBy>
  <dcterms:created xsi:type="dcterms:W3CDTF">2025-02-03T18:43:22Z</dcterms:created>
  <dcterms:modified xsi:type="dcterms:W3CDTF">2025-02-07T14:48:58Z</dcterms:modified>
</cp:coreProperties>
</file>