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jheem_non_code/_IDU_data/"/>
    </mc:Choice>
  </mc:AlternateContent>
  <xr:revisionPtr revIDLastSave="0" documentId="13_ncr:1_{7E174056-9BFB-E949-8FF7-364B68970A14}" xr6:coauthVersionLast="47" xr6:coauthVersionMax="47" xr10:uidLastSave="{00000000-0000-0000-0000-000000000000}"/>
  <bookViews>
    <workbookView xWindow="0" yWindow="500" windowWidth="36460" windowHeight="19360" xr2:uid="{CA0519DD-B197-4080-9DF9-5A56A507061B}"/>
  </bookViews>
  <sheets>
    <sheet name="Metro Areas" sheetId="2" r:id="rId1"/>
    <sheet name="Population Densit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2" l="1"/>
  <c r="R19" i="2"/>
  <c r="Q20" i="2"/>
  <c r="Q19" i="2"/>
  <c r="P15" i="2"/>
  <c r="P14" i="2"/>
  <c r="P19" i="2" s="1"/>
  <c r="M15" i="2"/>
  <c r="M14" i="2"/>
  <c r="J15" i="2"/>
  <c r="J20" i="2" s="1"/>
  <c r="J14" i="2"/>
  <c r="J19" i="2" s="1"/>
  <c r="G15" i="2"/>
  <c r="G14" i="2"/>
  <c r="P17" i="2"/>
  <c r="P20" i="2"/>
  <c r="M17" i="2"/>
  <c r="M20" i="2"/>
  <c r="M19" i="2"/>
  <c r="J17" i="2"/>
  <c r="G17" i="2"/>
  <c r="G19" i="2"/>
  <c r="D15" i="2"/>
  <c r="D17" i="2"/>
  <c r="D14" i="2"/>
  <c r="N38" i="2"/>
  <c r="N37" i="2"/>
  <c r="K38" i="2"/>
  <c r="K37" i="2"/>
  <c r="H38" i="2"/>
  <c r="H37" i="2"/>
  <c r="E38" i="2"/>
  <c r="E37" i="2"/>
  <c r="B38" i="2"/>
  <c r="B37" i="2"/>
  <c r="N29" i="2"/>
  <c r="N28" i="2"/>
  <c r="K29" i="2"/>
  <c r="K28" i="2"/>
  <c r="H29" i="2"/>
  <c r="H28" i="2"/>
  <c r="E29" i="2"/>
  <c r="E28" i="2"/>
  <c r="B29" i="2"/>
  <c r="B28" i="2"/>
  <c r="N20" i="2"/>
  <c r="N19" i="2"/>
  <c r="K20" i="2"/>
  <c r="K19" i="2"/>
  <c r="H20" i="2"/>
  <c r="H19" i="2"/>
  <c r="E20" i="2"/>
  <c r="E19" i="2"/>
  <c r="B20" i="2"/>
  <c r="B19" i="2"/>
  <c r="N11" i="2"/>
  <c r="N10" i="2"/>
  <c r="K11" i="2"/>
  <c r="K10" i="2"/>
  <c r="H11" i="2"/>
  <c r="H10" i="2"/>
  <c r="E11" i="2"/>
  <c r="E10" i="2"/>
  <c r="B11" i="2"/>
  <c r="B10" i="2"/>
  <c r="B28" i="3"/>
  <c r="B27" i="3"/>
  <c r="B19" i="3"/>
  <c r="B18" i="3"/>
  <c r="B10" i="3"/>
  <c r="B9" i="3"/>
  <c r="D19" i="2" l="1"/>
  <c r="G20" i="2"/>
  <c r="D20" i="2"/>
</calcChain>
</file>

<file path=xl/sharedStrings.xml><?xml version="1.0" encoding="utf-8"?>
<sst xmlns="http://schemas.openxmlformats.org/spreadsheetml/2006/main" count="117" uniqueCount="79">
  <si>
    <r>
      <t xml:space="preserve">NSDUH Data </t>
    </r>
    <r>
      <rPr>
        <sz val="11"/>
        <color theme="1"/>
        <rFont val="Calibri (Body)"/>
      </rPr>
      <t>(all reports: https://pdas.samhsa.gov/#/)</t>
    </r>
  </si>
  <si>
    <t>2019 CI</t>
  </si>
  <si>
    <t>2018 CI</t>
  </si>
  <si>
    <t>2017 CI</t>
  </si>
  <si>
    <t>2016 CI</t>
  </si>
  <si>
    <t>2015 CI</t>
  </si>
  <si>
    <t>National</t>
  </si>
  <si>
    <t>heroin use in past month</t>
  </si>
  <si>
    <t>(0.10%-0.22%)</t>
  </si>
  <si>
    <t>(0.11%-0.18%)</t>
  </si>
  <si>
    <t>(0.15%-0.25%)</t>
  </si>
  <si>
    <t>(0.13%-0.24%)</t>
  </si>
  <si>
    <t>(0.10%-0.16%)</t>
  </si>
  <si>
    <t>cocaine use in past month</t>
  </si>
  <si>
    <t>(0.63%-0.81%)</t>
  </si>
  <si>
    <t>(0.61%-0.84%)</t>
  </si>
  <si>
    <t>(0.69%-0.91%)</t>
  </si>
  <si>
    <t>(0.59%-0.81%)</t>
  </si>
  <si>
    <t>(0.58%-0.79%)</t>
  </si>
  <si>
    <t>use of any drug with a needle in the past 30 days</t>
  </si>
  <si>
    <t>(0.09%-0.16%)</t>
  </si>
  <si>
    <t>(0.11%-0.21%)</t>
  </si>
  <si>
    <t>(0.14%-0.23%)</t>
  </si>
  <si>
    <t>(0.12%-0.20%)</t>
  </si>
  <si>
    <t>heroin/IDU</t>
  </si>
  <si>
    <t>cocaine/IDU</t>
  </si>
  <si>
    <t>Large Metro</t>
  </si>
  <si>
    <t>(0.08%-0.22%)</t>
  </si>
  <si>
    <t>(0.08%-0.20%)</t>
  </si>
  <si>
    <t>(0.14%-0.28%)</t>
  </si>
  <si>
    <t>(0.13%-0.31%)</t>
  </si>
  <si>
    <t>(0.09%-0.20%)</t>
  </si>
  <si>
    <t>(0.72%-1.01%)</t>
  </si>
  <si>
    <t>(0.68%-1.07%)</t>
  </si>
  <si>
    <t>(0.75%-1.07%)</t>
  </si>
  <si>
    <t>(0.64%-0.91%)</t>
  </si>
  <si>
    <t>(0.65%-0.95%)</t>
  </si>
  <si>
    <t>(0.05%-0.11%)</t>
  </si>
  <si>
    <t>(0.07%-0.15%)</t>
  </si>
  <si>
    <t>(0.13%-0.29%)</t>
  </si>
  <si>
    <t>(0.10%-0.21%)</t>
  </si>
  <si>
    <t>Small Metro</t>
  </si>
  <si>
    <t>(0.11%-0.41%)</t>
  </si>
  <si>
    <t>(0.11%-0.26%)</t>
  </si>
  <si>
    <t>(0.12%-0.32%)</t>
  </si>
  <si>
    <t>(0.11%-0.27%)</t>
  </si>
  <si>
    <t>(0.08%-0.19%)</t>
  </si>
  <si>
    <t>(0.48%-0.71%)</t>
  </si>
  <si>
    <t>(0.50%-0.81%)</t>
  </si>
  <si>
    <t>(0.52%-0.85%)</t>
  </si>
  <si>
    <t>(0.56%-0.91%)</t>
  </si>
  <si>
    <t>(0.44%-0.72%)</t>
  </si>
  <si>
    <t>(0.11%-0.29%)</t>
  </si>
  <si>
    <t>(0.10%-0.40%)</t>
  </si>
  <si>
    <t>(0.14%-0.33%)</t>
  </si>
  <si>
    <t>Non-Metro</t>
  </si>
  <si>
    <t>(0.03%-0.18%)</t>
  </si>
  <si>
    <t>(0.06%-0.24%)</t>
  </si>
  <si>
    <t>(0.10%-0.35%)</t>
  </si>
  <si>
    <t>(0.05%-0.16%)</t>
  </si>
  <si>
    <t>(0.31%-0.67%)</t>
  </si>
  <si>
    <t>(0.22%-0.59%)</t>
  </si>
  <si>
    <t>(0.46%-1.01%)</t>
  </si>
  <si>
    <t>(0.23%-0.63%)</t>
  </si>
  <si>
    <t>(0.35%-0.71%)</t>
  </si>
  <si>
    <t>(0.10%-0.39%)</t>
  </si>
  <si>
    <t>(0.17%-0.41%)</t>
  </si>
  <si>
    <t>(0.15%-0.37%)</t>
  </si>
  <si>
    <t>(0.15%-0.43%)</t>
  </si>
  <si>
    <t>(0.15%-0.41%)</t>
  </si>
  <si>
    <r>
      <rPr>
        <b/>
        <sz val="14"/>
        <color theme="1"/>
        <rFont val="Calibri"/>
        <family val="2"/>
        <scheme val="minor"/>
      </rPr>
      <t>2019 NSDUH Data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(https://pdas.samhsa.gov/#/survey/NSDUH-2019-DS0001?column=PDEN10&amp;results_received=true&amp;row=ANYNEEDL&amp;run_chisq=false&amp;weight=ANALWT_C)</t>
    </r>
  </si>
  <si>
    <t>Segment in a CBSA with 1 million or more persons</t>
  </si>
  <si>
    <t>IDU/heroin</t>
  </si>
  <si>
    <t>IDU/cocaine</t>
  </si>
  <si>
    <t>Segment in a CBSA with fewer than 1 million persons</t>
  </si>
  <si>
    <t>Segment not in a CBSA</t>
  </si>
  <si>
    <t>2015-2018 average</t>
  </si>
  <si>
    <t>CV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</si>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</sst>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2" fontId="0" fillId="0" borderId="0" xfId="0" applyNumberFormat="1"/>
    <xf numFmtId="0" fontId="5" fillId="0" borderId="0" xfId="2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4" fontId="0" fillId="0" borderId="0" xfId="1" applyNumberFormat="1" applyFont="1" applyFill="1"/>
    <xf numFmtId="2" fontId="2" fillId="0" borderId="0" xfId="0" applyNumberFormat="1" applyFont="1"/>
    <xf numFmtId="0" fontId="0" fillId="0" borderId="0" xfId="0" quotePrefix="1"/>
    <xf numFmtId="2" fontId="0" fillId="2" borderId="0" xfId="0" applyNumberForma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D5A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463549</xdr:colOff>
      <xdr:row>2</xdr:row>
      <xdr:rowOff>114300</xdr:rowOff>
    </xdr:from>
    <xdr:to>
      <xdr:col>25</xdr:col>
      <xdr:colOff>231775</xdr:colOff>
      <xdr:row>22</xdr:row>
      <xdr:rowOff>174625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FC83E9-D6DE-4C80-A95D-38B5B3D1C14F}"/>
            </a:ext>
          </a:extLst>
        </xdr:cNvPr>
        <xdr:cNvSpPr txBox="1"/>
      </xdr:nvSpPr>
      <xdr:spPr>
        <a:xfrm>
          <a:off x="18345149" y="546100"/>
          <a:ext cx="3806826" cy="4302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VARIABLES:</a:t>
          </a:r>
        </a:p>
        <a:p>
          <a:endParaRPr lang="en-US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HERMON-heroin use past month</a:t>
          </a: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COCMON-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cocaine use past month</a:t>
          </a:r>
        </a:p>
        <a:p>
          <a:endParaRPr lang="en-US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ANYNDLREC- inject any drug with needle in past month- (2015)</a:t>
          </a:r>
        </a:p>
        <a:p>
          <a:endParaRPr lang="en-US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PDEN10-population density</a:t>
          </a:r>
          <a:endParaRPr lang="en-US" sz="1000">
            <a:effectLst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COUNTYP4-county metro/nonmetro status</a:t>
          </a:r>
          <a:endParaRPr lang="en-US" sz="1000">
            <a:effectLst/>
          </a:endParaRPr>
        </a:p>
        <a:p>
          <a:endParaRPr lang="en-US" sz="1000"/>
        </a:p>
        <a:p>
          <a:r>
            <a:rPr lang="en-US" sz="1000"/>
            <a:t>(weighted counts)</a:t>
          </a:r>
        </a:p>
        <a:p>
          <a:endParaRPr lang="en-US" sz="1000"/>
        </a:p>
        <a:p>
          <a:r>
            <a:rPr lang="en-US" sz="1000"/>
            <a:t>Metro Areas based on the 2013 Rural-Urban</a:t>
          </a:r>
          <a:r>
            <a:rPr lang="en-US" sz="1000" baseline="0"/>
            <a:t> Continuum Codes:</a:t>
          </a:r>
        </a:p>
        <a:p>
          <a:r>
            <a:rPr lang="en-US" sz="1000"/>
            <a:t>https://www.ers.usda.gov/data-products/rural-urban-continuum-codes/documentation/#:~:text=ERS'%202013%20Rural%2DUrban%20Continuum,a%20metro%20area%20or%20areas.</a:t>
          </a:r>
        </a:p>
        <a:p>
          <a:endParaRPr lang="en-US" sz="1000"/>
        </a:p>
        <a:p>
          <a:r>
            <a:rPr lang="en-US" sz="1000"/>
            <a:t>1 Large  = 1 million or more</a:t>
          </a:r>
        </a:p>
        <a:p>
          <a:r>
            <a:rPr lang="en-US" sz="1000"/>
            <a:t>2 Small  = 250,000 or more</a:t>
          </a:r>
        </a:p>
        <a:p>
          <a:r>
            <a:rPr lang="en-US" sz="1000"/>
            <a:t>3 Non-metro</a:t>
          </a:r>
          <a:r>
            <a:rPr lang="en-US" sz="1000" baseline="0"/>
            <a:t> = Fewer than 250,000</a:t>
          </a:r>
          <a:endParaRPr lang="en-US" sz="1000"/>
        </a:p>
        <a:p>
          <a:endParaRPr lang="en-US" sz="1000"/>
        </a:p>
        <a:p>
          <a:endParaRPr lang="en-US" sz="1000"/>
        </a:p>
        <a:p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327025</xdr:colOff>
      <xdr:row>2</xdr:row>
      <xdr:rowOff>133350</xdr:rowOff>
    </xdr:from>
    <xdr:to>
      <xdr:col>8</xdr:col>
      <xdr:colOff>200025</xdr:colOff>
      <xdr:row>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060BBA-5C38-4318-A532-421BA0F97B17}"/>
            </a:ext>
          </a:extLst>
        </xdr:cNvPr>
        <xdr:cNvSpPr txBox="1"/>
      </xdr:nvSpPr>
      <xdr:spPr>
        <a:xfrm>
          <a:off x="5308600" y="561975"/>
          <a:ext cx="2825750" cy="1371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CBSA= core-based statistical area</a:t>
          </a:r>
        </a:p>
        <a:p>
          <a:endParaRPr lang="en-US" sz="900"/>
        </a:p>
        <a:p>
          <a:r>
            <a:rPr lang="en-US" sz="900"/>
            <a:t>I think we should use the COUNTYP4</a:t>
          </a:r>
          <a:r>
            <a:rPr lang="en-US" sz="900" baseline="0"/>
            <a:t> variable instead of this.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8F34-2754-46C8-AC3E-627E003571DF}">
  <dimension ref="A1:T39"/>
  <sheetViews>
    <sheetView tabSelected="1" workbookViewId="0">
      <pane ySplit="3" topLeftCell="A4" activePane="bottomLeft" state="frozen"/>
      <selection pane="bottomLeft" activeCell="R21" sqref="R21"/>
    </sheetView>
  </sheetViews>
  <sheetFormatPr baseColWidth="10" defaultColWidth="8.83203125" defaultRowHeight="15" x14ac:dyDescent="0.2"/>
  <cols>
    <col min="1" max="1" width="35.5" customWidth="1"/>
    <col min="2" max="2" width="9.1640625" customWidth="1"/>
    <col min="3" max="3" width="14.5" customWidth="1"/>
    <col min="4" max="4" width="9.83203125" customWidth="1"/>
    <col min="5" max="5" width="10.5" customWidth="1"/>
    <col min="6" max="6" width="14.33203125" customWidth="1"/>
    <col min="7" max="7" width="9.83203125" customWidth="1"/>
    <col min="8" max="8" width="11.33203125" customWidth="1"/>
    <col min="9" max="9" width="14.5" customWidth="1"/>
    <col min="10" max="10" width="9.83203125" customWidth="1"/>
    <col min="11" max="11" width="10.6640625" customWidth="1"/>
    <col min="12" max="12" width="14.6640625" customWidth="1"/>
    <col min="13" max="14" width="9.83203125" customWidth="1"/>
    <col min="15" max="15" width="14" customWidth="1"/>
    <col min="16" max="16" width="9.83203125" customWidth="1"/>
  </cols>
  <sheetData>
    <row r="1" spans="1:20" ht="19" x14ac:dyDescent="0.25">
      <c r="A1" s="6" t="s">
        <v>0</v>
      </c>
      <c r="T1" s="5"/>
    </row>
    <row r="3" spans="1:20" x14ac:dyDescent="0.2">
      <c r="B3" s="7">
        <v>2019</v>
      </c>
      <c r="C3" s="8" t="s">
        <v>1</v>
      </c>
      <c r="D3" s="8" t="s">
        <v>77</v>
      </c>
      <c r="E3" s="7">
        <v>2018</v>
      </c>
      <c r="F3" s="8" t="s">
        <v>2</v>
      </c>
      <c r="G3" s="8" t="s">
        <v>77</v>
      </c>
      <c r="H3" s="7">
        <v>2017</v>
      </c>
      <c r="I3" s="8" t="s">
        <v>3</v>
      </c>
      <c r="J3" s="8" t="s">
        <v>77</v>
      </c>
      <c r="K3" s="7">
        <v>2016</v>
      </c>
      <c r="L3" s="8" t="s">
        <v>4</v>
      </c>
      <c r="M3" s="8" t="s">
        <v>77</v>
      </c>
      <c r="N3" s="7">
        <v>2015</v>
      </c>
      <c r="O3" s="8" t="s">
        <v>5</v>
      </c>
      <c r="P3" s="8" t="s">
        <v>77</v>
      </c>
    </row>
    <row r="4" spans="1:20" x14ac:dyDescent="0.2">
      <c r="A4" s="1" t="s">
        <v>6</v>
      </c>
    </row>
    <row r="5" spans="1:20" x14ac:dyDescent="0.2">
      <c r="A5" s="2" t="s">
        <v>7</v>
      </c>
      <c r="B5" s="3">
        <v>411223</v>
      </c>
      <c r="C5" s="3" t="s">
        <v>8</v>
      </c>
      <c r="D5" s="3"/>
      <c r="E5" s="3">
        <v>379766</v>
      </c>
      <c r="F5" s="3" t="s">
        <v>9</v>
      </c>
      <c r="G5" s="3"/>
      <c r="H5" s="3">
        <v>535627</v>
      </c>
      <c r="I5" s="3" t="s">
        <v>10</v>
      </c>
      <c r="J5" s="3"/>
      <c r="K5" s="3">
        <v>479114</v>
      </c>
      <c r="L5" s="3" t="s">
        <v>11</v>
      </c>
      <c r="M5" s="3"/>
      <c r="N5" s="3">
        <v>342891</v>
      </c>
      <c r="O5" t="s">
        <v>12</v>
      </c>
      <c r="P5" s="3"/>
    </row>
    <row r="6" spans="1:20" x14ac:dyDescent="0.2">
      <c r="A6" s="2" t="s">
        <v>13</v>
      </c>
      <c r="B6" s="3">
        <v>1973464</v>
      </c>
      <c r="C6" s="3" t="s">
        <v>14</v>
      </c>
      <c r="D6" s="3"/>
      <c r="E6" s="3">
        <v>1966072</v>
      </c>
      <c r="F6" s="3" t="s">
        <v>15</v>
      </c>
      <c r="G6" s="3"/>
      <c r="H6" s="3">
        <v>2164450</v>
      </c>
      <c r="I6" s="3" t="s">
        <v>16</v>
      </c>
      <c r="J6" s="3"/>
      <c r="K6" s="3">
        <v>1871129</v>
      </c>
      <c r="L6" s="3" t="s">
        <v>17</v>
      </c>
      <c r="M6" s="3"/>
      <c r="N6" s="3">
        <v>1815358</v>
      </c>
      <c r="O6" t="s">
        <v>18</v>
      </c>
      <c r="P6" s="3"/>
    </row>
    <row r="7" spans="1:20" x14ac:dyDescent="0.2">
      <c r="E7" s="3"/>
      <c r="F7" s="3"/>
      <c r="H7" s="3"/>
      <c r="I7" s="3"/>
    </row>
    <row r="8" spans="1:20" ht="32" x14ac:dyDescent="0.2">
      <c r="A8" s="9" t="s">
        <v>19</v>
      </c>
      <c r="B8" s="3">
        <v>340580</v>
      </c>
      <c r="C8" s="3" t="s">
        <v>20</v>
      </c>
      <c r="D8" s="3"/>
      <c r="E8" s="3">
        <v>422296</v>
      </c>
      <c r="F8" s="3" t="s">
        <v>21</v>
      </c>
      <c r="G8" s="3"/>
      <c r="H8" s="3">
        <v>497403</v>
      </c>
      <c r="I8" s="3" t="s">
        <v>22</v>
      </c>
      <c r="J8" s="3"/>
      <c r="K8" s="10">
        <v>526737</v>
      </c>
      <c r="L8" s="10" t="s">
        <v>10</v>
      </c>
      <c r="M8" s="3"/>
      <c r="N8" s="3">
        <v>407357</v>
      </c>
      <c r="O8" t="s">
        <v>23</v>
      </c>
      <c r="P8" s="3"/>
    </row>
    <row r="10" spans="1:20" x14ac:dyDescent="0.2">
      <c r="A10" s="2" t="s">
        <v>24</v>
      </c>
      <c r="B10" s="4">
        <f>(B5/B8)</f>
        <v>1.2074196958130248</v>
      </c>
      <c r="C10" s="4"/>
      <c r="D10" s="4"/>
      <c r="E10" s="4">
        <f>(E5/E8)</f>
        <v>0.89928865061473473</v>
      </c>
      <c r="F10" s="4"/>
      <c r="G10" s="4"/>
      <c r="H10" s="4">
        <f>(H5/H8)</f>
        <v>1.0768471440662803</v>
      </c>
      <c r="I10" s="4"/>
      <c r="J10" s="4"/>
      <c r="K10" s="4">
        <f>(K5/K8)</f>
        <v>0.90958865619844442</v>
      </c>
      <c r="L10" s="4"/>
      <c r="M10" s="4"/>
      <c r="N10" s="4">
        <f>(N5/N8)</f>
        <v>0.84174569235339025</v>
      </c>
      <c r="P10" s="4"/>
    </row>
    <row r="11" spans="1:20" x14ac:dyDescent="0.2">
      <c r="A11" s="2" t="s">
        <v>25</v>
      </c>
      <c r="B11" s="4">
        <f>(B6/B8)</f>
        <v>5.79442128134359</v>
      </c>
      <c r="C11" s="4"/>
      <c r="D11" s="4"/>
      <c r="E11" s="4">
        <f>(E6/E8)</f>
        <v>4.6556727982268358</v>
      </c>
      <c r="F11" s="4"/>
      <c r="G11" s="4"/>
      <c r="H11" s="4">
        <f>(H6/H8)</f>
        <v>4.3515016998289111</v>
      </c>
      <c r="I11" s="4"/>
      <c r="J11" s="4"/>
      <c r="K11" s="4">
        <f>(K6/K8)</f>
        <v>3.552302192555298</v>
      </c>
      <c r="L11" s="4"/>
      <c r="M11" s="4"/>
      <c r="N11" s="4">
        <f>(N6/N8)</f>
        <v>4.4564301092162406</v>
      </c>
      <c r="P11" s="4"/>
    </row>
    <row r="12" spans="1:20" x14ac:dyDescent="0.2">
      <c r="A12" s="2"/>
    </row>
    <row r="13" spans="1:20" x14ac:dyDescent="0.2">
      <c r="A13" s="1" t="s">
        <v>26</v>
      </c>
    </row>
    <row r="14" spans="1:20" x14ac:dyDescent="0.2">
      <c r="A14" s="2" t="s">
        <v>7</v>
      </c>
      <c r="B14" s="3">
        <v>201849</v>
      </c>
      <c r="C14" s="3" t="s">
        <v>27</v>
      </c>
      <c r="D14" s="4">
        <f>((0.22-0.08)/4)/((0.22+0.08)/2)</f>
        <v>0.23333333333333336</v>
      </c>
      <c r="E14" s="3">
        <v>196479</v>
      </c>
      <c r="F14" s="3" t="s">
        <v>28</v>
      </c>
      <c r="G14" s="4">
        <f>((0.2-0.08)/4)/((0.2+0.08)/2)</f>
        <v>0.21428571428571427</v>
      </c>
      <c r="H14" s="3">
        <v>305255</v>
      </c>
      <c r="I14" t="s">
        <v>29</v>
      </c>
      <c r="J14" s="4">
        <f>((0.28-0.14)/4)/((0.28+0.14)/2)</f>
        <v>0.16666666666666666</v>
      </c>
      <c r="K14" s="3">
        <v>306417</v>
      </c>
      <c r="L14" t="s">
        <v>30</v>
      </c>
      <c r="M14" s="4">
        <f>((0.31-0.13)/4)/((0.31+0.13)/2)</f>
        <v>0.20454545454545453</v>
      </c>
      <c r="N14" s="3">
        <v>201257</v>
      </c>
      <c r="O14" s="3" t="s">
        <v>31</v>
      </c>
      <c r="P14" s="4">
        <f>((0.2-0.09)/4)/((0.2+0.09)/2)</f>
        <v>0.18965517241379309</v>
      </c>
    </row>
    <row r="15" spans="1:20" x14ac:dyDescent="0.2">
      <c r="A15" s="2" t="s">
        <v>13</v>
      </c>
      <c r="B15" s="3">
        <v>1313338</v>
      </c>
      <c r="C15" s="3" t="s">
        <v>32</v>
      </c>
      <c r="D15" s="4">
        <f>((1.01-0.72)/4)/((1.01+0.72)/2)</f>
        <v>8.3815028901734118E-2</v>
      </c>
      <c r="E15" s="3">
        <v>1303711</v>
      </c>
      <c r="F15" t="s">
        <v>33</v>
      </c>
      <c r="G15" s="4">
        <f>((1.07-0.68)/4)/((1.07+0.68)/2)</f>
        <v>0.11142857142857143</v>
      </c>
      <c r="H15" s="3">
        <v>1368280</v>
      </c>
      <c r="I15" t="s">
        <v>34</v>
      </c>
      <c r="J15" s="4">
        <f>((1.07-0.75)/4)/((1.07+0.75)/2)</f>
        <v>8.7912087912087933E-2</v>
      </c>
      <c r="K15" s="3">
        <v>1149419</v>
      </c>
      <c r="L15" t="s">
        <v>35</v>
      </c>
      <c r="M15" s="4">
        <f>((0.91-0.64)/4)/((0.91+0.64)/2)</f>
        <v>8.7096774193548387E-2</v>
      </c>
      <c r="N15" s="3">
        <v>1178334</v>
      </c>
      <c r="O15" t="s">
        <v>36</v>
      </c>
      <c r="P15" s="4">
        <f>((0.95-0.65)/4)/((0.95+0.65)/2)</f>
        <v>9.3749999999999972E-2</v>
      </c>
    </row>
    <row r="17" spans="1:18" ht="32" x14ac:dyDescent="0.2">
      <c r="A17" s="9" t="s">
        <v>19</v>
      </c>
      <c r="B17" s="3">
        <v>112579</v>
      </c>
      <c r="C17" s="3" t="s">
        <v>37</v>
      </c>
      <c r="D17" s="4">
        <f>((0.11-0.05)/4)/((0.11+0.05)/2)</f>
        <v>0.1875</v>
      </c>
      <c r="E17" s="3">
        <v>152653</v>
      </c>
      <c r="F17" t="s">
        <v>38</v>
      </c>
      <c r="G17" s="4">
        <f>((0.11-0.05)/4)/((0.11+0.05)/2)</f>
        <v>0.1875</v>
      </c>
      <c r="H17" s="3">
        <v>232028</v>
      </c>
      <c r="I17" t="s">
        <v>21</v>
      </c>
      <c r="J17" s="4">
        <f>((0.11-0.05)/4)/((0.11+0.05)/2)</f>
        <v>0.1875</v>
      </c>
      <c r="K17" s="3">
        <v>289424</v>
      </c>
      <c r="L17" t="s">
        <v>39</v>
      </c>
      <c r="M17" s="4">
        <f>((0.11-0.05)/4)/((0.11+0.05)/2)</f>
        <v>0.1875</v>
      </c>
      <c r="N17" s="3">
        <v>215875</v>
      </c>
      <c r="O17" t="s">
        <v>40</v>
      </c>
      <c r="P17" s="4">
        <f>((0.11-0.05)/4)/((0.11+0.05)/2)</f>
        <v>0.1875</v>
      </c>
      <c r="Q17" s="12" t="s">
        <v>76</v>
      </c>
    </row>
    <row r="18" spans="1:18" x14ac:dyDescent="0.2">
      <c r="Q18" t="s">
        <v>78</v>
      </c>
      <c r="R18" t="s">
        <v>77</v>
      </c>
    </row>
    <row r="19" spans="1:18" x14ac:dyDescent="0.2">
      <c r="A19" s="2" t="s">
        <v>24</v>
      </c>
      <c r="B19" s="4">
        <f>(B14/B17)</f>
        <v>1.7929542809937911</v>
      </c>
      <c r="D19" s="4">
        <f>SQRT((D14^2)+(D17^2))</f>
        <v>0.29933375092769687</v>
      </c>
      <c r="E19" s="4">
        <f>(E14/E17)</f>
        <v>1.2870955696907365</v>
      </c>
      <c r="F19" s="4"/>
      <c r="G19" s="4">
        <f>SQRT((G14^2)+(G17^2))</f>
        <v>0.28473604855539236</v>
      </c>
      <c r="H19" s="4">
        <f>(H14/H17)</f>
        <v>1.3155955315737755</v>
      </c>
      <c r="I19" s="4"/>
      <c r="J19" s="4">
        <f>SQRT((J14^2)+(J17^2))</f>
        <v>0.25086655372483946</v>
      </c>
      <c r="K19" s="4">
        <f>(K14/K17)</f>
        <v>1.0587131682237825</v>
      </c>
      <c r="M19" s="4">
        <f>SQRT((M14^2)+(M17^2))</f>
        <v>0.27747989652442678</v>
      </c>
      <c r="N19" s="4">
        <f>(N14/N17)</f>
        <v>0.93228488708743484</v>
      </c>
      <c r="P19" s="4">
        <f>SQRT((P14^2)+(P17^2))</f>
        <v>0.26669333404362694</v>
      </c>
      <c r="Q19" s="13">
        <f>AVERAGE(E19,H19,K19,N19)</f>
        <v>1.1484222891439324</v>
      </c>
      <c r="R19" s="13">
        <f>AVERAGE(G19,J19,M19,P19)</f>
        <v>0.2699439582120714</v>
      </c>
    </row>
    <row r="20" spans="1:18" x14ac:dyDescent="0.2">
      <c r="A20" s="2" t="s">
        <v>25</v>
      </c>
      <c r="B20" s="4">
        <f>(B15/B17)</f>
        <v>11.665923484841755</v>
      </c>
      <c r="C20" s="4"/>
      <c r="D20" s="4">
        <f>SQRT((D15^2)+(D17^2))</f>
        <v>0.20538064434069372</v>
      </c>
      <c r="E20" s="4">
        <f>(E15/E17)</f>
        <v>8.5403562327631946</v>
      </c>
      <c r="F20" s="11"/>
      <c r="G20" s="4">
        <f>SQRT((G15^2)+(G17^2))</f>
        <v>0.21811138560518167</v>
      </c>
      <c r="H20" s="4">
        <f>(H15/H17)</f>
        <v>5.8970469081317773</v>
      </c>
      <c r="I20" s="4"/>
      <c r="J20" s="4">
        <f>SQRT((J15^2)+(J17^2))</f>
        <v>0.20708641964422167</v>
      </c>
      <c r="K20" s="4">
        <f>(K15/K17)</f>
        <v>3.971401818784897</v>
      </c>
      <c r="M20" s="4">
        <f>SQRT((M15^2)+(M17^2))</f>
        <v>0.20674162153500189</v>
      </c>
      <c r="N20" s="4">
        <f>(N15/N17)</f>
        <v>5.4584088013896928</v>
      </c>
      <c r="P20" s="4">
        <f>SQRT((P15^2)+(P17^2))</f>
        <v>0.20963137289060527</v>
      </c>
      <c r="Q20" s="13">
        <f>AVERAGE(E20,H20,K20,N20)</f>
        <v>5.9668034402673911</v>
      </c>
      <c r="R20" s="13">
        <f>AVERAGE(G20,J20,M20,P20)</f>
        <v>0.21039269991875262</v>
      </c>
    </row>
    <row r="22" spans="1:18" x14ac:dyDescent="0.2">
      <c r="A22" s="1" t="s">
        <v>41</v>
      </c>
    </row>
    <row r="23" spans="1:18" x14ac:dyDescent="0.2">
      <c r="A23" s="2" t="s">
        <v>7</v>
      </c>
      <c r="B23" s="3">
        <v>180596</v>
      </c>
      <c r="C23" s="3" t="s">
        <v>42</v>
      </c>
      <c r="D23" s="3"/>
      <c r="E23" s="3">
        <v>136671</v>
      </c>
      <c r="F23" s="3" t="s">
        <v>43</v>
      </c>
      <c r="G23" s="3"/>
      <c r="H23" s="3">
        <v>157391</v>
      </c>
      <c r="I23" t="s">
        <v>44</v>
      </c>
      <c r="J23" s="3"/>
      <c r="K23" s="3">
        <v>138847</v>
      </c>
      <c r="L23" t="s">
        <v>45</v>
      </c>
      <c r="M23" s="3"/>
      <c r="N23" s="3">
        <v>99083</v>
      </c>
      <c r="O23" t="s">
        <v>46</v>
      </c>
      <c r="P23" s="3"/>
    </row>
    <row r="24" spans="1:18" x14ac:dyDescent="0.2">
      <c r="A24" s="2" t="s">
        <v>13</v>
      </c>
      <c r="B24" s="3">
        <v>485315</v>
      </c>
      <c r="C24" s="3" t="s">
        <v>47</v>
      </c>
      <c r="D24" s="3"/>
      <c r="E24" s="3">
        <v>521777</v>
      </c>
      <c r="F24" t="s">
        <v>48</v>
      </c>
      <c r="G24" s="3"/>
      <c r="H24" s="3">
        <v>528256</v>
      </c>
      <c r="I24" t="s">
        <v>49</v>
      </c>
      <c r="J24" s="3"/>
      <c r="K24" s="3">
        <v>574402</v>
      </c>
      <c r="L24" t="s">
        <v>50</v>
      </c>
      <c r="M24" s="3"/>
      <c r="N24" s="3">
        <v>454233</v>
      </c>
      <c r="O24" t="s">
        <v>51</v>
      </c>
      <c r="P24" s="3"/>
    </row>
    <row r="26" spans="1:18" ht="32" x14ac:dyDescent="0.2">
      <c r="A26" s="9" t="s">
        <v>19</v>
      </c>
      <c r="B26" s="3">
        <v>151507</v>
      </c>
      <c r="C26" s="3" t="s">
        <v>52</v>
      </c>
      <c r="D26" s="3"/>
      <c r="E26" s="3">
        <v>166280</v>
      </c>
      <c r="F26" t="s">
        <v>53</v>
      </c>
      <c r="G26" s="3"/>
      <c r="H26" s="3">
        <v>173978</v>
      </c>
      <c r="I26" t="s">
        <v>54</v>
      </c>
      <c r="J26" s="3"/>
      <c r="K26" s="3">
        <v>138142</v>
      </c>
      <c r="L26" t="s">
        <v>45</v>
      </c>
      <c r="M26" s="3"/>
      <c r="N26" s="3">
        <v>100799</v>
      </c>
      <c r="O26" t="s">
        <v>28</v>
      </c>
      <c r="P26" s="3"/>
    </row>
    <row r="28" spans="1:18" x14ac:dyDescent="0.2">
      <c r="A28" s="2" t="s">
        <v>24</v>
      </c>
      <c r="B28" s="4">
        <f>(B23/B26)</f>
        <v>1.1919977294778459</v>
      </c>
      <c r="C28" s="4"/>
      <c r="D28" s="4"/>
      <c r="E28" s="4">
        <f>(E23/E26)</f>
        <v>0.82193288429155642</v>
      </c>
      <c r="F28" s="4"/>
      <c r="G28" s="4"/>
      <c r="H28" s="4">
        <f>(H23/H26)</f>
        <v>0.9046603593557806</v>
      </c>
      <c r="I28" s="4"/>
      <c r="J28" s="4"/>
      <c r="K28" s="4">
        <f>(K23/K26)</f>
        <v>1.0051034442819706</v>
      </c>
      <c r="L28" s="4"/>
      <c r="M28" s="4"/>
      <c r="N28" s="4">
        <f>(N23/N26)</f>
        <v>0.98297602158751574</v>
      </c>
      <c r="P28" s="4"/>
    </row>
    <row r="29" spans="1:18" x14ac:dyDescent="0.2">
      <c r="A29" s="2" t="s">
        <v>25</v>
      </c>
      <c r="B29" s="4">
        <f>(B24/B26)</f>
        <v>3.203251334921819</v>
      </c>
      <c r="C29" s="4"/>
      <c r="D29" s="4"/>
      <c r="E29" s="4">
        <f>(E24/E26)</f>
        <v>3.1379420254991581</v>
      </c>
      <c r="F29" s="4"/>
      <c r="G29" s="4"/>
      <c r="H29" s="4">
        <f>(H24/H26)</f>
        <v>3.0363379277839728</v>
      </c>
      <c r="I29" s="4"/>
      <c r="J29" s="4"/>
      <c r="K29" s="4">
        <f>(K24/K26)</f>
        <v>4.1580547552518423</v>
      </c>
      <c r="L29" s="4"/>
      <c r="M29" s="4"/>
      <c r="N29" s="4">
        <f>(N24/N26)</f>
        <v>4.5063244675046379</v>
      </c>
      <c r="P29" s="4"/>
    </row>
    <row r="30" spans="1:18" x14ac:dyDescent="0.2">
      <c r="E30" s="4"/>
      <c r="F30" s="4"/>
      <c r="H30" s="4"/>
      <c r="I30" s="4"/>
      <c r="K30" s="4"/>
      <c r="L30" s="4"/>
      <c r="N30" s="4"/>
    </row>
    <row r="31" spans="1:18" x14ac:dyDescent="0.2">
      <c r="A31" s="1" t="s">
        <v>55</v>
      </c>
    </row>
    <row r="32" spans="1:18" x14ac:dyDescent="0.2">
      <c r="A32" s="2" t="s">
        <v>7</v>
      </c>
      <c r="B32" s="3">
        <v>28778</v>
      </c>
      <c r="C32" s="3" t="s">
        <v>56</v>
      </c>
      <c r="D32" s="3"/>
      <c r="E32" s="3">
        <v>46616</v>
      </c>
      <c r="F32" s="3" t="s">
        <v>57</v>
      </c>
      <c r="G32" s="3"/>
      <c r="H32" s="3">
        <v>72981</v>
      </c>
      <c r="I32" t="s">
        <v>58</v>
      </c>
      <c r="J32" s="3"/>
      <c r="K32" s="3">
        <v>33851</v>
      </c>
      <c r="L32" t="s">
        <v>59</v>
      </c>
      <c r="M32" s="3"/>
      <c r="N32" s="3">
        <v>42551</v>
      </c>
      <c r="O32" t="s">
        <v>57</v>
      </c>
      <c r="P32" s="3"/>
    </row>
    <row r="33" spans="1:16" x14ac:dyDescent="0.2">
      <c r="A33" s="2" t="s">
        <v>13</v>
      </c>
      <c r="B33" s="3">
        <v>174762</v>
      </c>
      <c r="C33" s="3" t="s">
        <v>60</v>
      </c>
      <c r="D33" s="3"/>
      <c r="E33" s="3">
        <v>140583</v>
      </c>
      <c r="F33" t="s">
        <v>61</v>
      </c>
      <c r="G33" s="3"/>
      <c r="H33" s="3">
        <v>267913</v>
      </c>
      <c r="I33" t="s">
        <v>62</v>
      </c>
      <c r="J33" s="3"/>
      <c r="K33" s="3">
        <v>147308</v>
      </c>
      <c r="L33" t="s">
        <v>63</v>
      </c>
      <c r="M33" s="3"/>
      <c r="N33" s="3">
        <v>182791</v>
      </c>
      <c r="O33" t="s">
        <v>64</v>
      </c>
      <c r="P33" s="3"/>
    </row>
    <row r="35" spans="1:16" ht="32" x14ac:dyDescent="0.2">
      <c r="A35" s="9" t="s">
        <v>19</v>
      </c>
      <c r="B35" s="3">
        <v>76495</v>
      </c>
      <c r="C35" s="3" t="s">
        <v>65</v>
      </c>
      <c r="D35" s="3"/>
      <c r="E35" s="3">
        <v>103364</v>
      </c>
      <c r="F35" t="s">
        <v>66</v>
      </c>
      <c r="G35" s="3"/>
      <c r="H35" s="3">
        <v>91397</v>
      </c>
      <c r="I35" t="s">
        <v>67</v>
      </c>
      <c r="J35" s="3"/>
      <c r="K35" s="3">
        <v>99171</v>
      </c>
      <c r="L35" t="s">
        <v>68</v>
      </c>
      <c r="M35" s="3"/>
      <c r="N35" s="3">
        <v>90683</v>
      </c>
      <c r="O35" t="s">
        <v>69</v>
      </c>
      <c r="P35" s="3"/>
    </row>
    <row r="37" spans="1:16" x14ac:dyDescent="0.2">
      <c r="A37" s="2" t="s">
        <v>24</v>
      </c>
      <c r="B37" s="4">
        <f>(B32/B35)</f>
        <v>0.37620759526766456</v>
      </c>
      <c r="C37" s="4"/>
      <c r="D37" s="4"/>
      <c r="E37" s="4">
        <f>(E32/E35)</f>
        <v>0.45098873882589685</v>
      </c>
      <c r="F37" s="4"/>
      <c r="G37" s="4"/>
      <c r="H37" s="4">
        <f>(H32/H35)</f>
        <v>0.79850542140332836</v>
      </c>
      <c r="I37" s="4"/>
      <c r="J37" s="4"/>
      <c r="K37" s="4">
        <f>(K32/K35)</f>
        <v>0.34133970616410036</v>
      </c>
      <c r="L37" s="4"/>
      <c r="M37" s="4"/>
      <c r="N37" s="4">
        <f>(N32/N35)</f>
        <v>0.46922796996129373</v>
      </c>
      <c r="P37" s="4"/>
    </row>
    <row r="38" spans="1:16" x14ac:dyDescent="0.2">
      <c r="A38" s="2" t="s">
        <v>25</v>
      </c>
      <c r="B38" s="4">
        <f>(B33/B35)</f>
        <v>2.284619909798026</v>
      </c>
      <c r="C38" s="4"/>
      <c r="D38" s="4"/>
      <c r="E38" s="4">
        <f>(E33/E35)</f>
        <v>1.3600770094036609</v>
      </c>
      <c r="F38" s="4"/>
      <c r="G38" s="4"/>
      <c r="H38" s="4">
        <f>(H33/H35)</f>
        <v>2.9313106557108002</v>
      </c>
      <c r="I38" s="4"/>
      <c r="J38" s="4"/>
      <c r="K38" s="4">
        <f>(K33/K35)</f>
        <v>1.4853939155599922</v>
      </c>
      <c r="L38" s="4"/>
      <c r="M38" s="4"/>
      <c r="N38" s="4">
        <f>(N33/N35)</f>
        <v>2.015714080919246</v>
      </c>
      <c r="P38" s="4"/>
    </row>
    <row r="39" spans="1:16" x14ac:dyDescent="0.2">
      <c r="E39" s="4"/>
      <c r="F39" s="4"/>
      <c r="H39" s="4"/>
      <c r="I39" s="4"/>
      <c r="K39" s="4"/>
      <c r="L39" s="4"/>
      <c r="N39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F213-E00A-4290-B63C-46D69DCFBC55}">
  <dimension ref="A1:B28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49.6640625" customWidth="1"/>
    <col min="2" max="2" width="16.1640625" customWidth="1"/>
  </cols>
  <sheetData>
    <row r="1" spans="1:2" ht="19" x14ac:dyDescent="0.25">
      <c r="A1" s="1" t="s">
        <v>70</v>
      </c>
    </row>
    <row r="3" spans="1:2" x14ac:dyDescent="0.2">
      <c r="A3" s="1" t="s">
        <v>71</v>
      </c>
    </row>
    <row r="4" spans="1:2" x14ac:dyDescent="0.2">
      <c r="A4" s="2" t="s">
        <v>7</v>
      </c>
      <c r="B4" s="3">
        <v>195411</v>
      </c>
    </row>
    <row r="5" spans="1:2" x14ac:dyDescent="0.2">
      <c r="A5" s="2" t="s">
        <v>13</v>
      </c>
      <c r="B5" s="3">
        <v>1236751</v>
      </c>
    </row>
    <row r="6" spans="1:2" x14ac:dyDescent="0.2">
      <c r="A6" s="2"/>
    </row>
    <row r="7" spans="1:2" x14ac:dyDescent="0.2">
      <c r="A7" s="2" t="s">
        <v>19</v>
      </c>
      <c r="B7" s="3">
        <v>119135</v>
      </c>
    </row>
    <row r="8" spans="1:2" x14ac:dyDescent="0.2">
      <c r="A8" s="2"/>
    </row>
    <row r="9" spans="1:2" x14ac:dyDescent="0.2">
      <c r="A9" s="2" t="s">
        <v>72</v>
      </c>
      <c r="B9" s="4">
        <f>(B7/B4)</f>
        <v>0.60966373438547472</v>
      </c>
    </row>
    <row r="10" spans="1:2" x14ac:dyDescent="0.2">
      <c r="A10" s="2" t="s">
        <v>73</v>
      </c>
      <c r="B10" s="4">
        <f>(B7/B5)</f>
        <v>9.6329010447535515E-2</v>
      </c>
    </row>
    <row r="12" spans="1:2" x14ac:dyDescent="0.2">
      <c r="A12" s="1" t="s">
        <v>74</v>
      </c>
    </row>
    <row r="13" spans="1:2" x14ac:dyDescent="0.2">
      <c r="A13" s="2" t="s">
        <v>7</v>
      </c>
      <c r="B13" s="3">
        <v>191848</v>
      </c>
    </row>
    <row r="14" spans="1:2" x14ac:dyDescent="0.2">
      <c r="A14" s="2" t="s">
        <v>13</v>
      </c>
      <c r="B14" s="3">
        <v>695317</v>
      </c>
    </row>
    <row r="15" spans="1:2" x14ac:dyDescent="0.2">
      <c r="A15" s="2"/>
    </row>
    <row r="16" spans="1:2" x14ac:dyDescent="0.2">
      <c r="A16" s="2" t="s">
        <v>19</v>
      </c>
      <c r="B16" s="3">
        <v>199057</v>
      </c>
    </row>
    <row r="17" spans="1:2" x14ac:dyDescent="0.2">
      <c r="A17" s="2"/>
    </row>
    <row r="18" spans="1:2" x14ac:dyDescent="0.2">
      <c r="A18" s="2" t="s">
        <v>72</v>
      </c>
      <c r="B18" s="4">
        <f>(B16/B13)</f>
        <v>1.0375766231600017</v>
      </c>
    </row>
    <row r="19" spans="1:2" x14ac:dyDescent="0.2">
      <c r="A19" s="2" t="s">
        <v>73</v>
      </c>
      <c r="B19" s="4">
        <f>(B16/B14)</f>
        <v>0.28628237192532324</v>
      </c>
    </row>
    <row r="21" spans="1:2" x14ac:dyDescent="0.2">
      <c r="A21" s="1" t="s">
        <v>75</v>
      </c>
    </row>
    <row r="22" spans="1:2" x14ac:dyDescent="0.2">
      <c r="A22" s="2" t="s">
        <v>7</v>
      </c>
      <c r="B22" s="3">
        <v>23964</v>
      </c>
    </row>
    <row r="23" spans="1:2" x14ac:dyDescent="0.2">
      <c r="A23" s="2" t="s">
        <v>13</v>
      </c>
      <c r="B23" s="3">
        <v>41396</v>
      </c>
    </row>
    <row r="24" spans="1:2" x14ac:dyDescent="0.2">
      <c r="A24" s="2"/>
    </row>
    <row r="25" spans="1:2" x14ac:dyDescent="0.2">
      <c r="A25" s="2" t="s">
        <v>19</v>
      </c>
      <c r="B25" s="3">
        <v>22388</v>
      </c>
    </row>
    <row r="26" spans="1:2" x14ac:dyDescent="0.2">
      <c r="A26" s="2"/>
    </row>
    <row r="27" spans="1:2" x14ac:dyDescent="0.2">
      <c r="A27" s="2" t="s">
        <v>72</v>
      </c>
      <c r="B27" s="4">
        <f>(B25/B22)</f>
        <v>0.93423468536137544</v>
      </c>
    </row>
    <row r="28" spans="1:2" x14ac:dyDescent="0.2">
      <c r="A28" s="2" t="s">
        <v>73</v>
      </c>
      <c r="B28" s="4">
        <f>(B25/B23)</f>
        <v>0.54082520050246397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 Areas</vt:lpstr>
      <vt:lpstr>Population Density</vt:lpstr>
    </vt:vector>
  </TitlesOfParts>
  <Manager/>
  <Company>Johns Hopkins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 Thompson</dc:creator>
  <cp:keywords/>
  <dc:description/>
  <cp:lastModifiedBy>Melissa Schnure</cp:lastModifiedBy>
  <cp:revision/>
  <dcterms:created xsi:type="dcterms:W3CDTF">2023-10-05T16:58:59Z</dcterms:created>
  <dcterms:modified xsi:type="dcterms:W3CDTF">2024-03-13T16:36:37Z</dcterms:modified>
  <cp:category/>
  <cp:contentStatus/>
</cp:coreProperties>
</file>